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arla Abuslim\Documents\FCCSS-2016\POA-2017\"/>
    </mc:Choice>
  </mc:AlternateContent>
  <bookViews>
    <workbookView xWindow="0" yWindow="0" windowWidth="12760" windowHeight="3900" tabRatio="690"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r:id="rId10"/>
    <sheet name="8. Venta de Servicios" sheetId="43" state="hidden"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Cultura de Inno. Insti..." sheetId="47" r:id="rId19"/>
    <sheet name="9. Asegura. de la Calid. y M" sheetId="33"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state="hidden" r:id="rId27"/>
    <sheet name="16. Gestión TIC" sheetId="50" r:id="rId28"/>
  </sheets>
  <definedNames>
    <definedName name="_xlnm._FilterDatabase" localSheetId="3" hidden="1">'1. TALLERES SEMINARIOS'!$G$9:$I$2248</definedName>
    <definedName name="_xlnm._FilterDatabase" localSheetId="4" hidden="1">'2. CONTRATACION DE PERSONAL'!$C$12:$C$444</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ESPECIALES'!$J$13:$J$846</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Presupuesto!$B$11:$F$566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0">'CME VACIO'!$1:$9</definedName>
  </definedNames>
  <calcPr calcId="162913"/>
</workbook>
</file>

<file path=xl/calcChain.xml><?xml version="1.0" encoding="utf-8"?>
<calcChain xmlns="http://schemas.openxmlformats.org/spreadsheetml/2006/main">
  <c r="D5" i="8" l="1"/>
  <c r="D5" i="7"/>
  <c r="F38" i="9"/>
  <c r="P10" i="24"/>
  <c r="F10" i="10"/>
  <c r="J1341" i="7"/>
  <c r="G1341" i="7"/>
  <c r="G1342" i="7"/>
  <c r="J1340" i="7"/>
  <c r="G1340" i="7"/>
  <c r="D1334" i="7" s="1"/>
  <c r="J1342" i="7"/>
  <c r="C1337" i="7"/>
  <c r="J1207" i="7"/>
  <c r="G1207" i="7"/>
  <c r="J1206" i="7"/>
  <c r="G1206" i="7"/>
  <c r="J1205" i="7"/>
  <c r="G1205" i="7"/>
  <c r="D1198" i="7" s="1"/>
  <c r="C1202" i="7"/>
  <c r="J1093" i="7"/>
  <c r="G1093" i="7"/>
  <c r="J1094" i="7"/>
  <c r="G1094" i="7"/>
  <c r="C1090" i="7"/>
  <c r="G975" i="7"/>
  <c r="G809" i="7"/>
  <c r="J809" i="7"/>
  <c r="Q25" i="29"/>
  <c r="Q26" i="29"/>
  <c r="Q27" i="29"/>
  <c r="Q28" i="29"/>
  <c r="Q29" i="29"/>
  <c r="Q30" i="29"/>
  <c r="Q31" i="29"/>
  <c r="Q32" i="29"/>
  <c r="J557" i="7"/>
  <c r="G557" i="7"/>
  <c r="D551" i="7" s="1"/>
  <c r="C554" i="7"/>
  <c r="D1087" i="7" l="1"/>
  <c r="E120" i="7"/>
  <c r="Q29" i="21"/>
  <c r="G380" i="7"/>
  <c r="E12" i="7"/>
  <c r="D7" i="8"/>
  <c r="J97" i="7"/>
  <c r="G97" i="7"/>
  <c r="D91" i="7" s="1"/>
  <c r="C94" i="7"/>
  <c r="P10" i="46" l="1"/>
  <c r="Q14" i="46" l="1"/>
  <c r="Q16" i="45"/>
  <c r="P16" i="45"/>
  <c r="O27" i="23"/>
  <c r="N27" i="23"/>
  <c r="M27" i="23"/>
  <c r="L27" i="23"/>
  <c r="K27" i="23"/>
  <c r="J27" i="23"/>
  <c r="I27" i="23"/>
  <c r="H27" i="23"/>
  <c r="Q26" i="23"/>
  <c r="P26" i="23"/>
  <c r="Q25" i="23"/>
  <c r="P25" i="23"/>
  <c r="Q24" i="23"/>
  <c r="P24" i="23"/>
  <c r="Q23" i="23"/>
  <c r="P23" i="23"/>
  <c r="Q22" i="23"/>
  <c r="P22" i="23"/>
  <c r="Q21" i="23"/>
  <c r="P21" i="23"/>
  <c r="Q20" i="23"/>
  <c r="P20" i="23"/>
  <c r="Q19" i="23"/>
  <c r="P19" i="23"/>
  <c r="Q18" i="23"/>
  <c r="P18" i="23"/>
  <c r="Q17" i="23"/>
  <c r="P17" i="23"/>
  <c r="Q16" i="23"/>
  <c r="P16" i="23"/>
  <c r="Q15" i="23"/>
  <c r="P15" i="23"/>
  <c r="P28" i="29"/>
  <c r="P27" i="29"/>
  <c r="P26" i="29"/>
  <c r="P25" i="29"/>
  <c r="Q24" i="29"/>
  <c r="P24" i="29"/>
  <c r="Q39" i="22"/>
  <c r="P39" i="22"/>
  <c r="Q13" i="22"/>
  <c r="P13" i="22"/>
  <c r="P29" i="21"/>
  <c r="P22" i="21"/>
  <c r="Q22" i="21"/>
  <c r="Q37" i="21" s="1"/>
  <c r="P23" i="21"/>
  <c r="Q23" i="21"/>
  <c r="P24" i="21"/>
  <c r="Q24" i="21"/>
  <c r="P25" i="21"/>
  <c r="Q25" i="21"/>
  <c r="P26" i="21"/>
  <c r="Q26" i="21"/>
  <c r="P27" i="21"/>
  <c r="Q27" i="21"/>
  <c r="P28" i="21"/>
  <c r="Q28" i="21"/>
  <c r="P30" i="21"/>
  <c r="Q30" i="21"/>
  <c r="Q32" i="21"/>
  <c r="P34" i="21"/>
  <c r="Q34" i="21"/>
  <c r="P35" i="21"/>
  <c r="Q35" i="21"/>
  <c r="P36" i="21"/>
  <c r="Q36" i="21"/>
  <c r="H37" i="21"/>
  <c r="I37" i="21"/>
  <c r="J37" i="21"/>
  <c r="K37" i="21"/>
  <c r="L37" i="21"/>
  <c r="M37" i="21"/>
  <c r="N37" i="21"/>
  <c r="O37" i="21"/>
  <c r="Q19" i="21"/>
  <c r="P19" i="21"/>
  <c r="Q30" i="28"/>
  <c r="P11" i="46" l="1"/>
  <c r="Q11" i="46"/>
  <c r="Q13" i="31"/>
  <c r="P13" i="31"/>
  <c r="Q12" i="31"/>
  <c r="P12" i="31"/>
  <c r="Q11" i="31"/>
  <c r="P11" i="31"/>
  <c r="Q10" i="31"/>
  <c r="P10" i="31"/>
  <c r="Q9" i="31"/>
  <c r="P9" i="31"/>
  <c r="Q9" i="44"/>
  <c r="P9" i="44"/>
  <c r="Q10" i="33" l="1"/>
  <c r="P10" i="33"/>
  <c r="Q15" i="45"/>
  <c r="P15" i="45"/>
  <c r="Q14" i="45"/>
  <c r="P14" i="45"/>
  <c r="Q42" i="30"/>
  <c r="Q44" i="22"/>
  <c r="P44" i="22"/>
  <c r="Q35" i="22"/>
  <c r="P35" i="22"/>
  <c r="Q28" i="22"/>
  <c r="P28" i="22"/>
  <c r="Q11" i="22"/>
  <c r="P11" i="22"/>
  <c r="Q12" i="28"/>
  <c r="P12" i="28"/>
  <c r="Q14" i="28"/>
  <c r="P14" i="28"/>
  <c r="Q13" i="28"/>
  <c r="P13" i="28"/>
  <c r="P9" i="28"/>
  <c r="Q9" i="28"/>
  <c r="P10" i="28"/>
  <c r="Q10" i="28"/>
  <c r="P11" i="28"/>
  <c r="Q11" i="28"/>
  <c r="P15" i="28"/>
  <c r="Q15" i="28"/>
  <c r="P16" i="28"/>
  <c r="Q16" i="28"/>
  <c r="P17" i="28"/>
  <c r="Q17" i="28"/>
  <c r="P18" i="28"/>
  <c r="Q18" i="28"/>
  <c r="P19" i="28"/>
  <c r="Q19" i="28"/>
  <c r="P20" i="28"/>
  <c r="Q20" i="28"/>
  <c r="P21" i="28"/>
  <c r="Q21" i="28"/>
  <c r="C24" i="28"/>
  <c r="P25" i="28"/>
  <c r="Q25" i="28"/>
  <c r="Q26" i="28"/>
  <c r="Q27" i="28"/>
  <c r="P28" i="28"/>
  <c r="Q28" i="28"/>
  <c r="P29" i="28"/>
  <c r="Q29" i="28"/>
  <c r="J319" i="7" l="1"/>
  <c r="G319" i="7"/>
  <c r="D312" i="7" s="1"/>
  <c r="C316" i="7"/>
  <c r="G18" i="7"/>
  <c r="J18" i="7"/>
  <c r="J31" i="7"/>
  <c r="G31" i="7"/>
  <c r="D25" i="7" s="1"/>
  <c r="C28" i="7"/>
  <c r="Q56" i="22"/>
  <c r="P12" i="46"/>
  <c r="P13" i="46"/>
  <c r="J1906" i="7" l="1"/>
  <c r="J1907" i="7"/>
  <c r="J1908" i="7"/>
  <c r="J1909" i="7"/>
  <c r="J1905" i="7"/>
  <c r="K2246" i="7"/>
  <c r="J2246" i="7"/>
  <c r="F2246" i="7"/>
  <c r="G2246" i="7" s="1"/>
  <c r="K2245" i="7"/>
  <c r="J2245" i="7"/>
  <c r="G2245" i="7"/>
  <c r="K2244" i="7"/>
  <c r="J2244" i="7"/>
  <c r="E2244" i="7"/>
  <c r="G2244" i="7" s="1"/>
  <c r="K2243" i="7"/>
  <c r="J2243" i="7"/>
  <c r="E2243" i="7"/>
  <c r="G2243" i="7" s="1"/>
  <c r="K2242" i="7"/>
  <c r="J2242" i="7"/>
  <c r="E2242" i="7"/>
  <c r="G2242" i="7" s="1"/>
  <c r="K2241" i="7"/>
  <c r="J2241" i="7"/>
  <c r="G2241" i="7"/>
  <c r="K2240" i="7"/>
  <c r="J2240" i="7"/>
  <c r="G2240" i="7"/>
  <c r="K2239" i="7"/>
  <c r="J2239" i="7"/>
  <c r="E2239" i="7"/>
  <c r="G2239" i="7" s="1"/>
  <c r="K2238" i="7"/>
  <c r="J2238" i="7"/>
  <c r="E2238" i="7"/>
  <c r="G2238" i="7" s="1"/>
  <c r="J2237" i="7"/>
  <c r="G2237" i="7"/>
  <c r="C2234" i="7"/>
  <c r="K2224" i="7"/>
  <c r="J2224" i="7"/>
  <c r="F2224" i="7"/>
  <c r="G2224" i="7" s="1"/>
  <c r="K2223" i="7"/>
  <c r="J2223" i="7"/>
  <c r="G2223" i="7"/>
  <c r="K2222" i="7"/>
  <c r="J2222" i="7"/>
  <c r="E2222" i="7"/>
  <c r="G2222" i="7" s="1"/>
  <c r="K2221" i="7"/>
  <c r="J2221" i="7"/>
  <c r="E2221" i="7"/>
  <c r="G2221" i="7" s="1"/>
  <c r="K2220" i="7"/>
  <c r="J2220" i="7"/>
  <c r="E2220" i="7"/>
  <c r="G2220" i="7" s="1"/>
  <c r="K2219" i="7"/>
  <c r="J2219" i="7"/>
  <c r="G2219" i="7"/>
  <c r="K2218" i="7"/>
  <c r="J2218" i="7"/>
  <c r="G2218" i="7"/>
  <c r="K2217" i="7"/>
  <c r="J2217" i="7"/>
  <c r="E2217" i="7"/>
  <c r="G2217" i="7" s="1"/>
  <c r="K2216" i="7"/>
  <c r="J2216" i="7"/>
  <c r="E2216" i="7"/>
  <c r="G2216" i="7" s="1"/>
  <c r="J2215" i="7"/>
  <c r="G2215" i="7"/>
  <c r="C2212" i="7"/>
  <c r="K2201" i="7"/>
  <c r="J2201" i="7"/>
  <c r="F2201" i="7"/>
  <c r="G2201" i="7" s="1"/>
  <c r="K2200" i="7"/>
  <c r="J2200" i="7"/>
  <c r="G2200" i="7"/>
  <c r="K2199" i="7"/>
  <c r="J2199" i="7"/>
  <c r="E2199" i="7"/>
  <c r="G2199" i="7" s="1"/>
  <c r="K2198" i="7"/>
  <c r="J2198" i="7"/>
  <c r="E2198" i="7"/>
  <c r="G2198" i="7" s="1"/>
  <c r="K2197" i="7"/>
  <c r="J2197" i="7"/>
  <c r="E2197" i="7"/>
  <c r="G2197" i="7" s="1"/>
  <c r="K2196" i="7"/>
  <c r="J2196" i="7"/>
  <c r="G2196" i="7"/>
  <c r="K2195" i="7"/>
  <c r="J2195" i="7"/>
  <c r="G2195" i="7"/>
  <c r="K2194" i="7"/>
  <c r="J2194" i="7"/>
  <c r="E2194" i="7"/>
  <c r="G2194" i="7" s="1"/>
  <c r="K2193" i="7"/>
  <c r="J2193" i="7"/>
  <c r="E2193" i="7"/>
  <c r="G2193" i="7" s="1"/>
  <c r="J2192" i="7"/>
  <c r="G2192" i="7"/>
  <c r="C2189" i="7"/>
  <c r="K2177" i="7"/>
  <c r="J2177" i="7"/>
  <c r="F2177" i="7"/>
  <c r="G2177" i="7" s="1"/>
  <c r="K2176" i="7"/>
  <c r="J2176" i="7"/>
  <c r="G2176" i="7"/>
  <c r="K2175" i="7"/>
  <c r="J2175" i="7"/>
  <c r="E2175" i="7"/>
  <c r="G2175" i="7" s="1"/>
  <c r="K2174" i="7"/>
  <c r="J2174" i="7"/>
  <c r="E2174" i="7"/>
  <c r="G2174" i="7" s="1"/>
  <c r="K2173" i="7"/>
  <c r="J2173" i="7"/>
  <c r="E2173" i="7"/>
  <c r="G2173" i="7" s="1"/>
  <c r="K2172" i="7"/>
  <c r="J2172" i="7"/>
  <c r="G2172" i="7"/>
  <c r="K2171" i="7"/>
  <c r="J2171" i="7"/>
  <c r="G2171" i="7"/>
  <c r="K2170" i="7"/>
  <c r="J2170" i="7"/>
  <c r="E2170" i="7"/>
  <c r="G2170" i="7" s="1"/>
  <c r="K2169" i="7"/>
  <c r="J2169" i="7"/>
  <c r="E2169" i="7"/>
  <c r="G2169" i="7" s="1"/>
  <c r="J2168" i="7"/>
  <c r="G2168" i="7"/>
  <c r="C2165" i="7"/>
  <c r="K2154" i="7"/>
  <c r="J2154" i="7"/>
  <c r="F2154" i="7"/>
  <c r="G2154" i="7" s="1"/>
  <c r="K2153" i="7"/>
  <c r="J2153" i="7"/>
  <c r="G2153" i="7"/>
  <c r="K2152" i="7"/>
  <c r="J2152" i="7"/>
  <c r="E2152" i="7"/>
  <c r="G2152" i="7" s="1"/>
  <c r="K2151" i="7"/>
  <c r="J2151" i="7"/>
  <c r="E2151" i="7"/>
  <c r="G2151" i="7" s="1"/>
  <c r="K2150" i="7"/>
  <c r="J2150" i="7"/>
  <c r="E2150" i="7"/>
  <c r="G2150" i="7" s="1"/>
  <c r="K2149" i="7"/>
  <c r="J2149" i="7"/>
  <c r="G2149" i="7"/>
  <c r="K2148" i="7"/>
  <c r="J2148" i="7"/>
  <c r="G2148" i="7"/>
  <c r="K2147" i="7"/>
  <c r="J2147" i="7"/>
  <c r="E2147" i="7"/>
  <c r="G2147" i="7" s="1"/>
  <c r="K2146" i="7"/>
  <c r="J2146" i="7"/>
  <c r="E2146" i="7"/>
  <c r="G2146" i="7" s="1"/>
  <c r="J2145" i="7"/>
  <c r="G2145" i="7"/>
  <c r="C2142" i="7"/>
  <c r="K2132" i="7"/>
  <c r="J2132" i="7"/>
  <c r="F2132" i="7"/>
  <c r="G2132" i="7" s="1"/>
  <c r="K2131" i="7"/>
  <c r="J2131" i="7"/>
  <c r="G2131" i="7"/>
  <c r="K2130" i="7"/>
  <c r="J2130" i="7"/>
  <c r="E2130" i="7"/>
  <c r="G2130" i="7" s="1"/>
  <c r="K2129" i="7"/>
  <c r="J2129" i="7"/>
  <c r="E2129" i="7"/>
  <c r="G2129" i="7" s="1"/>
  <c r="K2128" i="7"/>
  <c r="J2128" i="7"/>
  <c r="E2128" i="7"/>
  <c r="G2128" i="7" s="1"/>
  <c r="K2127" i="7"/>
  <c r="J2127" i="7"/>
  <c r="G2127" i="7"/>
  <c r="K2126" i="7"/>
  <c r="J2126" i="7"/>
  <c r="G2126" i="7"/>
  <c r="K2125" i="7"/>
  <c r="J2125" i="7"/>
  <c r="E2125" i="7"/>
  <c r="G2125" i="7" s="1"/>
  <c r="K2124" i="7"/>
  <c r="J2124" i="7"/>
  <c r="E2124" i="7"/>
  <c r="G2124" i="7" s="1"/>
  <c r="J2123" i="7"/>
  <c r="G2123" i="7"/>
  <c r="C2120" i="7"/>
  <c r="D2185" i="7" l="1"/>
  <c r="D2208" i="7"/>
  <c r="D2230" i="7"/>
  <c r="D2161" i="7"/>
  <c r="D2138" i="7"/>
  <c r="D2116" i="7"/>
  <c r="I18" i="42"/>
  <c r="I19" i="42"/>
  <c r="K1638" i="7"/>
  <c r="J1638" i="7"/>
  <c r="F1638" i="7"/>
  <c r="G1638" i="7" s="1"/>
  <c r="K1637" i="7"/>
  <c r="J1637" i="7"/>
  <c r="G1637" i="7"/>
  <c r="K1636" i="7"/>
  <c r="J1636" i="7"/>
  <c r="E1636" i="7"/>
  <c r="G1636" i="7" s="1"/>
  <c r="K1635" i="7"/>
  <c r="J1635" i="7"/>
  <c r="E1635" i="7"/>
  <c r="G1635" i="7" s="1"/>
  <c r="K1634" i="7"/>
  <c r="J1634" i="7"/>
  <c r="E1634" i="7"/>
  <c r="G1634" i="7" s="1"/>
  <c r="J1633" i="7"/>
  <c r="G1633" i="7"/>
  <c r="J1632" i="7"/>
  <c r="G1632" i="7"/>
  <c r="K1631" i="7"/>
  <c r="J1631" i="7"/>
  <c r="E1631" i="7"/>
  <c r="G1631" i="7" s="1"/>
  <c r="K1630" i="7"/>
  <c r="J1630" i="7"/>
  <c r="E1630" i="7"/>
  <c r="G1630" i="7" s="1"/>
  <c r="J1629" i="7"/>
  <c r="G1629" i="7"/>
  <c r="C1626" i="7"/>
  <c r="K1620" i="7"/>
  <c r="J1620" i="7"/>
  <c r="F1620" i="7"/>
  <c r="G1620" i="7" s="1"/>
  <c r="K1619" i="7"/>
  <c r="J1619" i="7"/>
  <c r="G1619" i="7"/>
  <c r="K1618" i="7"/>
  <c r="J1618" i="7"/>
  <c r="E1618" i="7"/>
  <c r="G1618" i="7" s="1"/>
  <c r="K1617" i="7"/>
  <c r="J1617" i="7"/>
  <c r="E1617" i="7"/>
  <c r="G1617" i="7" s="1"/>
  <c r="K1616" i="7"/>
  <c r="J1616" i="7"/>
  <c r="E1616" i="7"/>
  <c r="G1616" i="7" s="1"/>
  <c r="K1615" i="7"/>
  <c r="J1615" i="7"/>
  <c r="G1615" i="7"/>
  <c r="J1614" i="7"/>
  <c r="G1614" i="7"/>
  <c r="K1613" i="7"/>
  <c r="J1613" i="7"/>
  <c r="E1613" i="7"/>
  <c r="G1613" i="7" s="1"/>
  <c r="J1612" i="7"/>
  <c r="G1612" i="7"/>
  <c r="J1611" i="7"/>
  <c r="G1611" i="7"/>
  <c r="C1608" i="7"/>
  <c r="G125" i="8"/>
  <c r="K1602" i="7"/>
  <c r="J1602" i="7"/>
  <c r="F1602" i="7"/>
  <c r="G1602" i="7" s="1"/>
  <c r="K1601" i="7"/>
  <c r="J1601" i="7"/>
  <c r="G1601" i="7"/>
  <c r="K1600" i="7"/>
  <c r="J1600" i="7"/>
  <c r="E1600" i="7"/>
  <c r="G1600" i="7" s="1"/>
  <c r="K1599" i="7"/>
  <c r="J1599" i="7"/>
  <c r="E1599" i="7"/>
  <c r="G1599" i="7" s="1"/>
  <c r="K1598" i="7"/>
  <c r="J1598" i="7"/>
  <c r="E1598" i="7"/>
  <c r="G1598" i="7" s="1"/>
  <c r="K1597" i="7"/>
  <c r="J1597" i="7"/>
  <c r="G1597" i="7"/>
  <c r="J1596" i="7"/>
  <c r="G1596" i="7"/>
  <c r="K1595" i="7"/>
  <c r="J1595" i="7"/>
  <c r="E1595" i="7"/>
  <c r="G1595" i="7" s="1"/>
  <c r="K1594" i="7"/>
  <c r="J1594" i="7"/>
  <c r="E1594" i="7"/>
  <c r="G1594" i="7" s="1"/>
  <c r="J1593" i="7"/>
  <c r="G1593" i="7"/>
  <c r="C1590" i="7"/>
  <c r="K2110" i="7"/>
  <c r="J2110" i="7"/>
  <c r="F2110" i="7"/>
  <c r="G2110" i="7" s="1"/>
  <c r="K2109" i="7"/>
  <c r="J2109" i="7"/>
  <c r="G2109" i="7"/>
  <c r="K2108" i="7"/>
  <c r="J2108" i="7"/>
  <c r="E2108" i="7"/>
  <c r="G2108" i="7" s="1"/>
  <c r="K2107" i="7"/>
  <c r="J2107" i="7"/>
  <c r="E2107" i="7"/>
  <c r="G2107" i="7" s="1"/>
  <c r="K2106" i="7"/>
  <c r="J2106" i="7"/>
  <c r="E2106" i="7"/>
  <c r="G2106" i="7" s="1"/>
  <c r="K2105" i="7"/>
  <c r="J2105" i="7"/>
  <c r="G2105" i="7"/>
  <c r="K2104" i="7"/>
  <c r="J2104" i="7"/>
  <c r="G2104" i="7"/>
  <c r="K2103" i="7"/>
  <c r="J2103" i="7"/>
  <c r="E2103" i="7"/>
  <c r="G2103" i="7" s="1"/>
  <c r="K2102" i="7"/>
  <c r="J2102" i="7"/>
  <c r="E2102" i="7"/>
  <c r="G2102" i="7" s="1"/>
  <c r="J2101" i="7"/>
  <c r="G2101" i="7"/>
  <c r="C2098" i="7"/>
  <c r="K2088" i="7"/>
  <c r="J2088" i="7"/>
  <c r="F2088" i="7"/>
  <c r="G2088" i="7" s="1"/>
  <c r="K2087" i="7"/>
  <c r="J2087" i="7"/>
  <c r="G2087" i="7"/>
  <c r="K2086" i="7"/>
  <c r="J2086" i="7"/>
  <c r="E2086" i="7"/>
  <c r="G2086" i="7" s="1"/>
  <c r="K2085" i="7"/>
  <c r="J2085" i="7"/>
  <c r="E2085" i="7"/>
  <c r="G2085" i="7" s="1"/>
  <c r="K2084" i="7"/>
  <c r="J2084" i="7"/>
  <c r="E2084" i="7"/>
  <c r="G2084" i="7" s="1"/>
  <c r="K2083" i="7"/>
  <c r="J2083" i="7"/>
  <c r="G2083" i="7"/>
  <c r="K2082" i="7"/>
  <c r="J2082" i="7"/>
  <c r="G2082" i="7"/>
  <c r="K2081" i="7"/>
  <c r="J2081" i="7"/>
  <c r="E2081" i="7"/>
  <c r="G2081" i="7" s="1"/>
  <c r="K2080" i="7"/>
  <c r="J2080" i="7"/>
  <c r="E2080" i="7"/>
  <c r="G2080" i="7" s="1"/>
  <c r="J2079" i="7"/>
  <c r="G2079" i="7"/>
  <c r="C2076" i="7"/>
  <c r="K2065" i="7"/>
  <c r="J2065" i="7"/>
  <c r="F2065" i="7"/>
  <c r="G2065" i="7" s="1"/>
  <c r="K2064" i="7"/>
  <c r="J2064" i="7"/>
  <c r="G2064" i="7"/>
  <c r="K2063" i="7"/>
  <c r="J2063" i="7"/>
  <c r="E2063" i="7"/>
  <c r="G2063" i="7" s="1"/>
  <c r="K2062" i="7"/>
  <c r="J2062" i="7"/>
  <c r="E2062" i="7"/>
  <c r="G2062" i="7" s="1"/>
  <c r="K2061" i="7"/>
  <c r="J2061" i="7"/>
  <c r="E2061" i="7"/>
  <c r="G2061" i="7" s="1"/>
  <c r="K2060" i="7"/>
  <c r="J2060" i="7"/>
  <c r="G2060" i="7"/>
  <c r="K2059" i="7"/>
  <c r="J2059" i="7"/>
  <c r="G2059" i="7"/>
  <c r="K2058" i="7"/>
  <c r="J2058" i="7"/>
  <c r="E2058" i="7"/>
  <c r="G2058" i="7" s="1"/>
  <c r="K2057" i="7"/>
  <c r="J2057" i="7"/>
  <c r="E2057" i="7"/>
  <c r="G2057" i="7" s="1"/>
  <c r="J2056" i="7"/>
  <c r="G2056" i="7"/>
  <c r="C2053" i="7"/>
  <c r="K2043" i="7"/>
  <c r="J2043" i="7"/>
  <c r="F2043" i="7"/>
  <c r="G2043" i="7" s="1"/>
  <c r="K2042" i="7"/>
  <c r="J2042" i="7"/>
  <c r="G2042" i="7"/>
  <c r="K2041" i="7"/>
  <c r="J2041" i="7"/>
  <c r="E2041" i="7"/>
  <c r="G2041" i="7" s="1"/>
  <c r="K2040" i="7"/>
  <c r="J2040" i="7"/>
  <c r="E2040" i="7"/>
  <c r="G2040" i="7" s="1"/>
  <c r="K2039" i="7"/>
  <c r="J2039" i="7"/>
  <c r="E2039" i="7"/>
  <c r="G2039" i="7" s="1"/>
  <c r="K2038" i="7"/>
  <c r="J2038" i="7"/>
  <c r="G2038" i="7"/>
  <c r="K2037" i="7"/>
  <c r="J2037" i="7"/>
  <c r="G2037" i="7"/>
  <c r="K2036" i="7"/>
  <c r="J2036" i="7"/>
  <c r="E2036" i="7"/>
  <c r="G2036" i="7" s="1"/>
  <c r="K2035" i="7"/>
  <c r="J2035" i="7"/>
  <c r="E2035" i="7"/>
  <c r="G2035" i="7" s="1"/>
  <c r="J2034" i="7"/>
  <c r="G2034" i="7"/>
  <c r="C2031" i="7"/>
  <c r="K2021" i="7"/>
  <c r="J2021" i="7"/>
  <c r="F2021" i="7"/>
  <c r="G2021" i="7" s="1"/>
  <c r="K2020" i="7"/>
  <c r="J2020" i="7"/>
  <c r="G2020" i="7"/>
  <c r="K2019" i="7"/>
  <c r="J2019" i="7"/>
  <c r="E2019" i="7"/>
  <c r="G2019" i="7" s="1"/>
  <c r="K2018" i="7"/>
  <c r="J2018" i="7"/>
  <c r="E2018" i="7"/>
  <c r="G2018" i="7" s="1"/>
  <c r="K2017" i="7"/>
  <c r="J2017" i="7"/>
  <c r="E2017" i="7"/>
  <c r="G2017" i="7" s="1"/>
  <c r="K2016" i="7"/>
  <c r="J2016" i="7"/>
  <c r="G2016" i="7"/>
  <c r="K2015" i="7"/>
  <c r="J2015" i="7"/>
  <c r="G2015" i="7"/>
  <c r="K2014" i="7"/>
  <c r="J2014" i="7"/>
  <c r="E2014" i="7"/>
  <c r="G2014" i="7" s="1"/>
  <c r="K2013" i="7"/>
  <c r="J2013" i="7"/>
  <c r="E2013" i="7"/>
  <c r="G2013" i="7" s="1"/>
  <c r="J2012" i="7"/>
  <c r="G2012" i="7"/>
  <c r="C2009" i="7"/>
  <c r="K1998" i="7"/>
  <c r="J1998" i="7"/>
  <c r="F1998" i="7"/>
  <c r="G1998" i="7" s="1"/>
  <c r="K1997" i="7"/>
  <c r="J1997" i="7"/>
  <c r="G1997" i="7"/>
  <c r="K1996" i="7"/>
  <c r="J1996" i="7"/>
  <c r="E1996" i="7"/>
  <c r="G1996" i="7" s="1"/>
  <c r="K1995" i="7"/>
  <c r="J1995" i="7"/>
  <c r="E1995" i="7"/>
  <c r="G1995" i="7" s="1"/>
  <c r="K1994" i="7"/>
  <c r="J1994" i="7"/>
  <c r="E1994" i="7"/>
  <c r="G1994" i="7" s="1"/>
  <c r="K1993" i="7"/>
  <c r="J1993" i="7"/>
  <c r="G1993" i="7"/>
  <c r="K1992" i="7"/>
  <c r="J1992" i="7"/>
  <c r="G1992" i="7"/>
  <c r="K1991" i="7"/>
  <c r="J1991" i="7"/>
  <c r="E1991" i="7"/>
  <c r="G1991" i="7" s="1"/>
  <c r="K1990" i="7"/>
  <c r="J1990" i="7"/>
  <c r="E1990" i="7"/>
  <c r="G1990" i="7" s="1"/>
  <c r="J1989" i="7"/>
  <c r="G1989" i="7"/>
  <c r="C1986" i="7"/>
  <c r="K1975" i="7"/>
  <c r="J1975" i="7"/>
  <c r="F1975" i="7"/>
  <c r="G1975" i="7" s="1"/>
  <c r="K1974" i="7"/>
  <c r="J1974" i="7"/>
  <c r="G1974" i="7"/>
  <c r="K1973" i="7"/>
  <c r="J1973" i="7"/>
  <c r="E1973" i="7"/>
  <c r="G1973" i="7" s="1"/>
  <c r="K1972" i="7"/>
  <c r="J1972" i="7"/>
  <c r="E1972" i="7"/>
  <c r="G1972" i="7" s="1"/>
  <c r="K1971" i="7"/>
  <c r="J1971" i="7"/>
  <c r="E1971" i="7"/>
  <c r="G1971" i="7" s="1"/>
  <c r="K1970" i="7"/>
  <c r="J1970" i="7"/>
  <c r="G1970" i="7"/>
  <c r="K1969" i="7"/>
  <c r="J1969" i="7"/>
  <c r="G1969" i="7"/>
  <c r="K1968" i="7"/>
  <c r="J1968" i="7"/>
  <c r="E1968" i="7"/>
  <c r="G1968" i="7" s="1"/>
  <c r="K1967" i="7"/>
  <c r="J1967" i="7"/>
  <c r="E1967" i="7"/>
  <c r="G1967" i="7" s="1"/>
  <c r="J1966" i="7"/>
  <c r="G1966" i="7"/>
  <c r="C1963" i="7"/>
  <c r="K1953" i="7"/>
  <c r="J1953" i="7"/>
  <c r="F1953" i="7"/>
  <c r="G1953" i="7" s="1"/>
  <c r="K1952" i="7"/>
  <c r="J1952" i="7"/>
  <c r="G1952" i="7"/>
  <c r="K1951" i="7"/>
  <c r="J1951" i="7"/>
  <c r="E1951" i="7"/>
  <c r="G1951" i="7" s="1"/>
  <c r="K1950" i="7"/>
  <c r="J1950" i="7"/>
  <c r="E1950" i="7"/>
  <c r="G1950" i="7" s="1"/>
  <c r="K1949" i="7"/>
  <c r="J1949" i="7"/>
  <c r="E1949" i="7"/>
  <c r="G1949" i="7" s="1"/>
  <c r="K1948" i="7"/>
  <c r="J1948" i="7"/>
  <c r="G1948" i="7"/>
  <c r="K1947" i="7"/>
  <c r="J1947" i="7"/>
  <c r="G1947" i="7"/>
  <c r="K1946" i="7"/>
  <c r="J1946" i="7"/>
  <c r="E1946" i="7"/>
  <c r="G1946" i="7" s="1"/>
  <c r="K1945" i="7"/>
  <c r="J1945" i="7"/>
  <c r="E1945" i="7"/>
  <c r="G1945" i="7" s="1"/>
  <c r="J1944" i="7"/>
  <c r="G1944" i="7"/>
  <c r="C1941" i="7"/>
  <c r="K1934" i="7"/>
  <c r="J1934" i="7"/>
  <c r="F1934" i="7"/>
  <c r="G1934" i="7" s="1"/>
  <c r="K1933" i="7"/>
  <c r="J1933" i="7"/>
  <c r="G1933" i="7"/>
  <c r="K1932" i="7"/>
  <c r="J1932" i="7"/>
  <c r="E1932" i="7"/>
  <c r="G1932" i="7" s="1"/>
  <c r="K1931" i="7"/>
  <c r="J1931" i="7"/>
  <c r="E1931" i="7"/>
  <c r="G1931" i="7" s="1"/>
  <c r="K1930" i="7"/>
  <c r="J1930" i="7"/>
  <c r="E1930" i="7"/>
  <c r="G1930" i="7" s="1"/>
  <c r="K1929" i="7"/>
  <c r="J1929" i="7"/>
  <c r="G1929" i="7"/>
  <c r="K1928" i="7"/>
  <c r="J1928" i="7"/>
  <c r="G1928" i="7"/>
  <c r="K1927" i="7"/>
  <c r="J1927" i="7"/>
  <c r="E1927" i="7"/>
  <c r="G1927" i="7" s="1"/>
  <c r="K1926" i="7"/>
  <c r="J1926" i="7"/>
  <c r="E1926" i="7"/>
  <c r="G1926" i="7" s="1"/>
  <c r="J1925" i="7"/>
  <c r="G1925" i="7"/>
  <c r="K1924" i="7"/>
  <c r="J1924" i="7"/>
  <c r="F1924" i="7"/>
  <c r="G1924" i="7" s="1"/>
  <c r="K1923" i="7"/>
  <c r="J1923" i="7"/>
  <c r="G1923" i="7"/>
  <c r="K1922" i="7"/>
  <c r="J1922" i="7"/>
  <c r="E1922" i="7"/>
  <c r="G1922" i="7" s="1"/>
  <c r="K1921" i="7"/>
  <c r="J1921" i="7"/>
  <c r="E1921" i="7"/>
  <c r="G1921" i="7" s="1"/>
  <c r="K1920" i="7"/>
  <c r="J1920" i="7"/>
  <c r="E1920" i="7"/>
  <c r="G1920" i="7" s="1"/>
  <c r="K1919" i="7"/>
  <c r="J1919" i="7"/>
  <c r="G1919" i="7"/>
  <c r="K1918" i="7"/>
  <c r="J1918" i="7"/>
  <c r="G1918" i="7"/>
  <c r="K1917" i="7"/>
  <c r="J1917" i="7"/>
  <c r="E1917" i="7"/>
  <c r="G1917" i="7" s="1"/>
  <c r="K1916" i="7"/>
  <c r="J1916" i="7"/>
  <c r="E1916" i="7"/>
  <c r="G1916" i="7" s="1"/>
  <c r="J1915" i="7"/>
  <c r="G1915" i="7"/>
  <c r="J1912" i="7"/>
  <c r="F1912" i="7"/>
  <c r="G1912" i="7" s="1"/>
  <c r="J1911" i="7"/>
  <c r="G1911" i="7"/>
  <c r="J1910" i="7"/>
  <c r="E1910" i="7"/>
  <c r="G1910" i="7" s="1"/>
  <c r="E1909" i="7"/>
  <c r="G1909" i="7" s="1"/>
  <c r="E1908" i="7"/>
  <c r="G1908" i="7" s="1"/>
  <c r="G1907" i="7"/>
  <c r="G1906" i="7"/>
  <c r="G1905" i="7"/>
  <c r="J1904" i="7"/>
  <c r="E1904" i="7"/>
  <c r="G1904" i="7" s="1"/>
  <c r="J1903" i="7"/>
  <c r="G1903" i="7"/>
  <c r="C1900" i="7"/>
  <c r="J1888" i="7"/>
  <c r="J1887" i="7"/>
  <c r="G1887" i="7"/>
  <c r="J1886" i="7"/>
  <c r="E1886" i="7"/>
  <c r="G1886" i="7" s="1"/>
  <c r="J1885" i="7"/>
  <c r="E1885" i="7"/>
  <c r="G1885" i="7" s="1"/>
  <c r="J1884" i="7"/>
  <c r="E1884" i="7"/>
  <c r="G1884" i="7" s="1"/>
  <c r="J1883" i="7"/>
  <c r="G1883" i="7"/>
  <c r="J1882" i="7"/>
  <c r="G1882" i="7"/>
  <c r="D1872" i="7" s="1"/>
  <c r="K1881" i="7"/>
  <c r="J1881" i="7"/>
  <c r="E1881" i="7"/>
  <c r="G1881" i="7" s="1"/>
  <c r="K1880" i="7"/>
  <c r="J1880" i="7"/>
  <c r="E1880" i="7"/>
  <c r="G1880" i="7" s="1"/>
  <c r="J1879" i="7"/>
  <c r="G1879" i="7"/>
  <c r="C1876" i="7"/>
  <c r="D1623" i="7" l="1"/>
  <c r="D1605" i="7"/>
  <c r="D2072" i="7"/>
  <c r="D2094" i="7"/>
  <c r="D1586" i="7"/>
  <c r="D1982" i="7"/>
  <c r="D2049" i="7"/>
  <c r="D2005" i="7"/>
  <c r="D2027" i="7"/>
  <c r="D1959" i="7"/>
  <c r="D1937" i="7"/>
  <c r="D1896" i="7"/>
  <c r="D1892" i="7" s="1"/>
  <c r="G1495" i="7"/>
  <c r="G1458" i="7"/>
  <c r="G1459" i="7"/>
  <c r="G1460" i="7"/>
  <c r="K1866" i="7"/>
  <c r="J1866" i="7"/>
  <c r="F1866" i="7"/>
  <c r="G1866" i="7" s="1"/>
  <c r="K1865" i="7"/>
  <c r="J1865" i="7"/>
  <c r="G1865" i="7"/>
  <c r="K1864" i="7"/>
  <c r="J1864" i="7"/>
  <c r="E1864" i="7"/>
  <c r="G1864" i="7" s="1"/>
  <c r="K1863" i="7"/>
  <c r="J1863" i="7"/>
  <c r="E1863" i="7"/>
  <c r="G1863" i="7" s="1"/>
  <c r="K1862" i="7"/>
  <c r="J1862" i="7"/>
  <c r="E1862" i="7"/>
  <c r="G1862" i="7" s="1"/>
  <c r="K1861" i="7"/>
  <c r="J1861" i="7"/>
  <c r="G1861" i="7"/>
  <c r="J1860" i="7"/>
  <c r="G1860" i="7"/>
  <c r="K1859" i="7"/>
  <c r="J1859" i="7"/>
  <c r="E1859" i="7"/>
  <c r="G1859" i="7" s="1"/>
  <c r="K1858" i="7"/>
  <c r="J1858" i="7"/>
  <c r="E1858" i="7"/>
  <c r="G1858" i="7" s="1"/>
  <c r="J1857" i="7"/>
  <c r="G1857" i="7"/>
  <c r="C1854" i="7"/>
  <c r="J1845" i="7"/>
  <c r="J1844" i="7"/>
  <c r="G1844" i="7"/>
  <c r="J1843" i="7"/>
  <c r="G1843" i="7"/>
  <c r="K1842" i="7"/>
  <c r="J1842" i="7"/>
  <c r="E1842" i="7"/>
  <c r="G1842" i="7" s="1"/>
  <c r="K1841" i="7"/>
  <c r="J1841" i="7"/>
  <c r="E1841" i="7"/>
  <c r="G1841" i="7" s="1"/>
  <c r="J1840" i="7"/>
  <c r="G1840" i="7"/>
  <c r="C1837" i="7"/>
  <c r="K1827" i="7"/>
  <c r="J1827" i="7"/>
  <c r="F1827" i="7"/>
  <c r="G1827" i="7" s="1"/>
  <c r="K1826" i="7"/>
  <c r="J1826" i="7"/>
  <c r="G1826" i="7"/>
  <c r="K1825" i="7"/>
  <c r="J1825" i="7"/>
  <c r="E1825" i="7"/>
  <c r="G1825" i="7" s="1"/>
  <c r="K1824" i="7"/>
  <c r="J1824" i="7"/>
  <c r="E1824" i="7"/>
  <c r="G1824" i="7" s="1"/>
  <c r="K1823" i="7"/>
  <c r="J1823" i="7"/>
  <c r="E1823" i="7"/>
  <c r="G1823" i="7" s="1"/>
  <c r="K1822" i="7"/>
  <c r="J1822" i="7"/>
  <c r="G1822" i="7"/>
  <c r="J1821" i="7"/>
  <c r="G1821" i="7"/>
  <c r="J1820" i="7"/>
  <c r="G1820" i="7"/>
  <c r="K1819" i="7"/>
  <c r="J1819" i="7"/>
  <c r="E1819" i="7"/>
  <c r="G1819" i="7" s="1"/>
  <c r="J1818" i="7"/>
  <c r="G1818" i="7"/>
  <c r="C1815" i="7"/>
  <c r="J1807" i="7"/>
  <c r="F1807" i="7"/>
  <c r="G1807" i="7" s="1"/>
  <c r="J1806" i="7"/>
  <c r="G1806" i="7"/>
  <c r="J1805" i="7"/>
  <c r="E1805" i="7"/>
  <c r="G1805" i="7" s="1"/>
  <c r="J1804" i="7"/>
  <c r="G1804" i="7"/>
  <c r="J1803" i="7"/>
  <c r="G1803" i="7"/>
  <c r="C1800" i="7"/>
  <c r="J1788" i="7"/>
  <c r="F1788" i="7"/>
  <c r="G1788" i="7" s="1"/>
  <c r="J1787" i="7"/>
  <c r="G1787" i="7"/>
  <c r="J1786" i="7"/>
  <c r="E1786" i="7"/>
  <c r="G1786" i="7" s="1"/>
  <c r="J1785" i="7"/>
  <c r="E1785" i="7"/>
  <c r="G1785" i="7" s="1"/>
  <c r="J1784" i="7"/>
  <c r="E1784" i="7"/>
  <c r="G1784" i="7" s="1"/>
  <c r="J1783" i="7"/>
  <c r="G1783" i="7"/>
  <c r="J1782" i="7"/>
  <c r="G1782" i="7"/>
  <c r="J1781" i="7"/>
  <c r="G1781" i="7"/>
  <c r="J1780" i="7"/>
  <c r="G1780" i="7"/>
  <c r="J1779" i="7"/>
  <c r="G1779" i="7"/>
  <c r="C1776" i="7"/>
  <c r="K1767" i="7"/>
  <c r="J1767" i="7"/>
  <c r="F1767" i="7"/>
  <c r="G1767" i="7" s="1"/>
  <c r="K1766" i="7"/>
  <c r="J1766" i="7"/>
  <c r="G1766" i="7"/>
  <c r="K1765" i="7"/>
  <c r="J1765" i="7"/>
  <c r="E1765" i="7"/>
  <c r="G1765" i="7" s="1"/>
  <c r="K1764" i="7"/>
  <c r="J1764" i="7"/>
  <c r="E1764" i="7"/>
  <c r="G1764" i="7" s="1"/>
  <c r="K1763" i="7"/>
  <c r="J1763" i="7"/>
  <c r="E1763" i="7"/>
  <c r="G1763" i="7" s="1"/>
  <c r="J1762" i="7"/>
  <c r="G1762" i="7"/>
  <c r="K1761" i="7"/>
  <c r="J1761" i="7"/>
  <c r="G1761" i="7"/>
  <c r="J1760" i="7"/>
  <c r="G1760" i="7"/>
  <c r="J1759" i="7"/>
  <c r="G1759" i="7"/>
  <c r="J1758" i="7"/>
  <c r="G1758" i="7"/>
  <c r="C1755" i="7"/>
  <c r="J1747" i="7"/>
  <c r="F1747" i="7"/>
  <c r="G1747" i="7" s="1"/>
  <c r="J1746" i="7"/>
  <c r="G1746" i="7"/>
  <c r="J1745" i="7"/>
  <c r="E1745" i="7"/>
  <c r="G1745" i="7" s="1"/>
  <c r="J1744" i="7"/>
  <c r="E1744" i="7"/>
  <c r="G1744" i="7" s="1"/>
  <c r="J1743" i="7"/>
  <c r="E1743" i="7"/>
  <c r="G1743" i="7" s="1"/>
  <c r="J1742" i="7"/>
  <c r="G1742" i="7"/>
  <c r="J1741" i="7"/>
  <c r="G1741" i="7"/>
  <c r="J1740" i="7"/>
  <c r="G1740" i="7"/>
  <c r="K1739" i="7"/>
  <c r="J1739" i="7"/>
  <c r="E1739" i="7"/>
  <c r="G1739" i="7" s="1"/>
  <c r="J1738" i="7"/>
  <c r="G1738" i="7"/>
  <c r="C1735" i="7"/>
  <c r="K1727" i="7"/>
  <c r="J1727" i="7"/>
  <c r="F1727" i="7"/>
  <c r="G1727" i="7" s="1"/>
  <c r="K1726" i="7"/>
  <c r="J1726" i="7"/>
  <c r="G1726" i="7"/>
  <c r="K1725" i="7"/>
  <c r="J1725" i="7"/>
  <c r="E1725" i="7"/>
  <c r="G1725" i="7" s="1"/>
  <c r="K1724" i="7"/>
  <c r="J1724" i="7"/>
  <c r="E1724" i="7"/>
  <c r="G1724" i="7" s="1"/>
  <c r="K1723" i="7"/>
  <c r="J1723" i="7"/>
  <c r="E1723" i="7"/>
  <c r="G1723" i="7" s="1"/>
  <c r="K1722" i="7"/>
  <c r="J1722" i="7"/>
  <c r="G1722" i="7"/>
  <c r="K1721" i="7"/>
  <c r="J1721" i="7"/>
  <c r="G1721" i="7"/>
  <c r="J1720" i="7"/>
  <c r="G1720" i="7"/>
  <c r="K1719" i="7"/>
  <c r="J1719" i="7"/>
  <c r="E1719" i="7"/>
  <c r="G1719" i="7" s="1"/>
  <c r="J1718" i="7"/>
  <c r="G1718" i="7"/>
  <c r="C1715" i="7"/>
  <c r="J1701" i="7"/>
  <c r="F1701" i="7"/>
  <c r="G1701" i="7" s="1"/>
  <c r="J1700" i="7"/>
  <c r="G1700" i="7"/>
  <c r="J1699" i="7"/>
  <c r="E1699" i="7"/>
  <c r="G1699" i="7" s="1"/>
  <c r="J1698" i="7"/>
  <c r="E1698" i="7"/>
  <c r="G1698" i="7" s="1"/>
  <c r="J1697" i="7"/>
  <c r="E1697" i="7"/>
  <c r="G1697" i="7" s="1"/>
  <c r="J1696" i="7"/>
  <c r="G1696" i="7"/>
  <c r="J1695" i="7"/>
  <c r="G1695" i="7"/>
  <c r="J1694" i="7"/>
  <c r="E1694" i="7"/>
  <c r="G1694" i="7" s="1"/>
  <c r="J1693" i="7"/>
  <c r="G1693" i="7"/>
  <c r="J1692" i="7"/>
  <c r="G1692" i="7"/>
  <c r="C1689" i="7"/>
  <c r="G1398" i="7"/>
  <c r="G1309" i="7"/>
  <c r="G1310" i="7"/>
  <c r="G1311" i="7"/>
  <c r="J1247" i="7"/>
  <c r="G1241" i="7"/>
  <c r="K1680" i="7"/>
  <c r="J1680" i="7"/>
  <c r="F1680" i="7"/>
  <c r="G1680" i="7" s="1"/>
  <c r="K1679" i="7"/>
  <c r="J1679" i="7"/>
  <c r="G1679" i="7"/>
  <c r="K1678" i="7"/>
  <c r="J1678" i="7"/>
  <c r="E1678" i="7"/>
  <c r="G1678" i="7" s="1"/>
  <c r="K1677" i="7"/>
  <c r="J1677" i="7"/>
  <c r="E1677" i="7"/>
  <c r="G1677" i="7" s="1"/>
  <c r="K1676" i="7"/>
  <c r="J1676" i="7"/>
  <c r="E1676" i="7"/>
  <c r="G1676" i="7" s="1"/>
  <c r="K1675" i="7"/>
  <c r="J1675" i="7"/>
  <c r="G1675" i="7"/>
  <c r="K1674" i="7"/>
  <c r="J1674" i="7"/>
  <c r="G1674" i="7"/>
  <c r="K1673" i="7"/>
  <c r="J1673" i="7"/>
  <c r="E1673" i="7"/>
  <c r="G1673" i="7" s="1"/>
  <c r="J1672" i="7"/>
  <c r="G1672" i="7"/>
  <c r="J1671" i="7"/>
  <c r="G1671" i="7"/>
  <c r="C1668" i="7"/>
  <c r="J1659" i="7"/>
  <c r="F1659" i="7"/>
  <c r="G1659" i="7" s="1"/>
  <c r="J1658" i="7"/>
  <c r="G1658" i="7"/>
  <c r="J1657" i="7"/>
  <c r="E1657" i="7"/>
  <c r="G1657" i="7" s="1"/>
  <c r="J1656" i="7"/>
  <c r="E1656" i="7"/>
  <c r="G1656" i="7" s="1"/>
  <c r="J1655" i="7"/>
  <c r="E1655" i="7"/>
  <c r="G1655" i="7" s="1"/>
  <c r="J1654" i="7"/>
  <c r="G1654" i="7"/>
  <c r="J1653" i="7"/>
  <c r="G1653" i="7"/>
  <c r="J1652" i="7"/>
  <c r="G1652" i="7"/>
  <c r="K1651" i="7"/>
  <c r="J1651" i="7"/>
  <c r="E1651" i="7"/>
  <c r="G1651" i="7" s="1"/>
  <c r="J1650" i="7"/>
  <c r="G1650" i="7"/>
  <c r="C1647" i="7"/>
  <c r="K1579" i="7"/>
  <c r="J1579" i="7"/>
  <c r="F1579" i="7"/>
  <c r="G1579" i="7" s="1"/>
  <c r="K1578" i="7"/>
  <c r="J1578" i="7"/>
  <c r="G1578" i="7"/>
  <c r="K1577" i="7"/>
  <c r="J1577" i="7"/>
  <c r="E1577" i="7"/>
  <c r="G1577" i="7" s="1"/>
  <c r="K1576" i="7"/>
  <c r="J1576" i="7"/>
  <c r="E1576" i="7"/>
  <c r="G1576" i="7" s="1"/>
  <c r="K1575" i="7"/>
  <c r="J1575" i="7"/>
  <c r="E1575" i="7"/>
  <c r="G1575" i="7" s="1"/>
  <c r="K1574" i="7"/>
  <c r="J1574" i="7"/>
  <c r="G1574" i="7"/>
  <c r="K1573" i="7"/>
  <c r="J1573" i="7"/>
  <c r="G1573" i="7"/>
  <c r="J1572" i="7"/>
  <c r="G1572" i="7"/>
  <c r="J1571" i="7"/>
  <c r="G1571" i="7"/>
  <c r="J1570" i="7"/>
  <c r="G1570" i="7"/>
  <c r="C1567" i="7"/>
  <c r="K1559" i="7"/>
  <c r="J1559" i="7"/>
  <c r="F1559" i="7"/>
  <c r="G1559" i="7" s="1"/>
  <c r="K1558" i="7"/>
  <c r="J1558" i="7"/>
  <c r="G1558" i="7"/>
  <c r="K1557" i="7"/>
  <c r="J1557" i="7"/>
  <c r="E1557" i="7"/>
  <c r="G1557" i="7" s="1"/>
  <c r="K1556" i="7"/>
  <c r="J1556" i="7"/>
  <c r="E1556" i="7"/>
  <c r="G1556" i="7" s="1"/>
  <c r="K1555" i="7"/>
  <c r="J1555" i="7"/>
  <c r="E1555" i="7"/>
  <c r="G1555" i="7" s="1"/>
  <c r="K1554" i="7"/>
  <c r="J1554" i="7"/>
  <c r="G1554" i="7"/>
  <c r="K1553" i="7"/>
  <c r="J1553" i="7"/>
  <c r="G1553" i="7"/>
  <c r="J1552" i="7"/>
  <c r="G1552" i="7"/>
  <c r="K1551" i="7"/>
  <c r="J1551" i="7"/>
  <c r="E1551" i="7"/>
  <c r="G1551" i="7" s="1"/>
  <c r="J1550" i="7"/>
  <c r="G1550" i="7"/>
  <c r="C1547" i="7"/>
  <c r="K1539" i="7"/>
  <c r="J1539" i="7"/>
  <c r="F1539" i="7"/>
  <c r="G1539" i="7" s="1"/>
  <c r="K1538" i="7"/>
  <c r="J1538" i="7"/>
  <c r="G1538" i="7"/>
  <c r="K1537" i="7"/>
  <c r="J1537" i="7"/>
  <c r="E1537" i="7"/>
  <c r="G1537" i="7" s="1"/>
  <c r="K1536" i="7"/>
  <c r="J1536" i="7"/>
  <c r="E1536" i="7"/>
  <c r="G1536" i="7" s="1"/>
  <c r="K1535" i="7"/>
  <c r="J1535" i="7"/>
  <c r="E1535" i="7"/>
  <c r="G1535" i="7" s="1"/>
  <c r="K1534" i="7"/>
  <c r="J1534" i="7"/>
  <c r="G1534" i="7"/>
  <c r="K1533" i="7"/>
  <c r="J1533" i="7"/>
  <c r="G1533" i="7"/>
  <c r="J1532" i="7"/>
  <c r="G1532" i="7"/>
  <c r="J1531" i="7"/>
  <c r="G1531" i="7"/>
  <c r="J1530" i="7"/>
  <c r="G1530" i="7"/>
  <c r="C1527" i="7"/>
  <c r="K1516" i="7"/>
  <c r="J1516" i="7"/>
  <c r="F1516" i="7"/>
  <c r="G1516" i="7" s="1"/>
  <c r="K1515" i="7"/>
  <c r="J1515" i="7"/>
  <c r="G1515" i="7"/>
  <c r="K1514" i="7"/>
  <c r="J1514" i="7"/>
  <c r="E1514" i="7"/>
  <c r="G1514" i="7" s="1"/>
  <c r="K1513" i="7"/>
  <c r="J1513" i="7"/>
  <c r="E1513" i="7"/>
  <c r="G1513" i="7" s="1"/>
  <c r="K1512" i="7"/>
  <c r="J1512" i="7"/>
  <c r="E1512" i="7"/>
  <c r="G1512" i="7" s="1"/>
  <c r="K1511" i="7"/>
  <c r="J1511" i="7"/>
  <c r="G1511" i="7"/>
  <c r="K1510" i="7"/>
  <c r="J1510" i="7"/>
  <c r="G1510" i="7"/>
  <c r="K1509" i="7"/>
  <c r="J1509" i="7"/>
  <c r="E1509" i="7"/>
  <c r="G1509" i="7" s="1"/>
  <c r="J1508" i="7"/>
  <c r="G1508" i="7"/>
  <c r="J1507" i="7"/>
  <c r="G1507" i="7"/>
  <c r="C1504" i="7"/>
  <c r="K1497" i="7"/>
  <c r="J1497" i="7"/>
  <c r="F1497" i="7"/>
  <c r="G1497" i="7" s="1"/>
  <c r="K1496" i="7"/>
  <c r="J1496" i="7"/>
  <c r="G1496" i="7"/>
  <c r="J1495" i="7"/>
  <c r="K1494" i="7"/>
  <c r="J1494" i="7"/>
  <c r="E1494" i="7"/>
  <c r="G1494" i="7" s="1"/>
  <c r="J1493" i="7"/>
  <c r="G1493" i="7"/>
  <c r="C1490" i="7"/>
  <c r="J1482" i="7"/>
  <c r="F1482" i="7"/>
  <c r="G1482" i="7" s="1"/>
  <c r="J1481" i="7"/>
  <c r="G1481" i="7"/>
  <c r="J1480" i="7"/>
  <c r="G1480" i="7"/>
  <c r="J1479" i="7"/>
  <c r="G1479" i="7"/>
  <c r="C1476" i="7"/>
  <c r="K1465" i="7"/>
  <c r="J1465" i="7"/>
  <c r="F1465" i="7"/>
  <c r="G1465" i="7" s="1"/>
  <c r="K1464" i="7"/>
  <c r="J1464" i="7"/>
  <c r="G1464" i="7"/>
  <c r="K1463" i="7"/>
  <c r="J1463" i="7"/>
  <c r="E1463" i="7"/>
  <c r="G1463" i="7" s="1"/>
  <c r="K1462" i="7"/>
  <c r="J1462" i="7"/>
  <c r="E1462" i="7"/>
  <c r="G1462" i="7" s="1"/>
  <c r="K1461" i="7"/>
  <c r="J1461" i="7"/>
  <c r="E1461" i="7"/>
  <c r="G1461" i="7" s="1"/>
  <c r="J1460" i="7"/>
  <c r="J1459" i="7"/>
  <c r="J1458" i="7"/>
  <c r="J1457" i="7"/>
  <c r="G1457" i="7"/>
  <c r="J1456" i="7"/>
  <c r="G1456" i="7"/>
  <c r="C1453" i="7"/>
  <c r="J1444" i="7"/>
  <c r="F1444" i="7"/>
  <c r="G1444" i="7" s="1"/>
  <c r="J1443" i="7"/>
  <c r="G1443" i="7"/>
  <c r="J1442" i="7"/>
  <c r="G1442" i="7"/>
  <c r="J1441" i="7"/>
  <c r="G1441" i="7"/>
  <c r="C1438" i="7"/>
  <c r="K1429" i="7"/>
  <c r="J1429" i="7"/>
  <c r="F1429" i="7"/>
  <c r="G1429" i="7" s="1"/>
  <c r="J1428" i="7"/>
  <c r="G1428" i="7"/>
  <c r="K1427" i="7"/>
  <c r="J1427" i="7"/>
  <c r="E1427" i="7"/>
  <c r="G1427" i="7" s="1"/>
  <c r="J1426" i="7"/>
  <c r="G1426" i="7"/>
  <c r="C1423" i="7"/>
  <c r="J1415" i="7"/>
  <c r="G1415" i="7"/>
  <c r="K1414" i="7"/>
  <c r="J1414" i="7"/>
  <c r="E1414" i="7"/>
  <c r="G1414" i="7" s="1"/>
  <c r="J1413" i="7"/>
  <c r="G1413" i="7"/>
  <c r="C1410" i="7"/>
  <c r="K1401" i="7"/>
  <c r="J1401" i="7"/>
  <c r="F1401" i="7"/>
  <c r="G1401" i="7" s="1"/>
  <c r="K1400" i="7"/>
  <c r="J1400" i="7"/>
  <c r="G1400" i="7"/>
  <c r="K1399" i="7"/>
  <c r="J1399" i="7"/>
  <c r="G1399" i="7"/>
  <c r="J1398" i="7"/>
  <c r="K1397" i="7"/>
  <c r="J1397" i="7"/>
  <c r="E1397" i="7"/>
  <c r="G1397" i="7" s="1"/>
  <c r="J1396" i="7"/>
  <c r="G1396" i="7"/>
  <c r="C1393" i="7"/>
  <c r="G958" i="7"/>
  <c r="J958" i="7"/>
  <c r="E959" i="7"/>
  <c r="G959" i="7" s="1"/>
  <c r="J959" i="7"/>
  <c r="K959" i="7"/>
  <c r="J1382" i="7"/>
  <c r="F1382" i="7"/>
  <c r="G1382" i="7" s="1"/>
  <c r="K1381" i="7"/>
  <c r="J1381" i="7"/>
  <c r="G1381" i="7"/>
  <c r="K1380" i="7"/>
  <c r="J1380" i="7"/>
  <c r="E1380" i="7"/>
  <c r="G1380" i="7" s="1"/>
  <c r="K1379" i="7"/>
  <c r="J1379" i="7"/>
  <c r="E1379" i="7"/>
  <c r="G1379" i="7" s="1"/>
  <c r="K1378" i="7"/>
  <c r="J1378" i="7"/>
  <c r="E1378" i="7"/>
  <c r="G1378" i="7" s="1"/>
  <c r="K1377" i="7"/>
  <c r="J1377" i="7"/>
  <c r="G1377" i="7"/>
  <c r="J1376" i="7"/>
  <c r="G1376" i="7"/>
  <c r="K1375" i="7"/>
  <c r="J1375" i="7"/>
  <c r="E1375" i="7"/>
  <c r="G1375" i="7" s="1"/>
  <c r="K1374" i="7"/>
  <c r="J1374" i="7"/>
  <c r="E1374" i="7"/>
  <c r="G1374" i="7" s="1"/>
  <c r="J1373" i="7"/>
  <c r="G1373" i="7"/>
  <c r="C1370" i="7"/>
  <c r="J1363" i="7"/>
  <c r="J1362" i="7"/>
  <c r="G1362" i="7"/>
  <c r="J1361" i="7"/>
  <c r="E1361" i="7"/>
  <c r="G1361" i="7" s="1"/>
  <c r="J1360" i="7"/>
  <c r="E1360" i="7"/>
  <c r="G1360" i="7" s="1"/>
  <c r="J1359" i="7"/>
  <c r="E1359" i="7"/>
  <c r="G1359" i="7" s="1"/>
  <c r="J1358" i="7"/>
  <c r="G1358" i="7"/>
  <c r="J1357" i="7"/>
  <c r="G1357" i="7"/>
  <c r="K1356" i="7"/>
  <c r="J1356" i="7"/>
  <c r="E1356" i="7"/>
  <c r="G1356" i="7" s="1"/>
  <c r="K1355" i="7"/>
  <c r="J1355" i="7"/>
  <c r="E1355" i="7"/>
  <c r="G1355" i="7" s="1"/>
  <c r="J1354" i="7"/>
  <c r="G1354" i="7"/>
  <c r="C1351" i="7"/>
  <c r="K1328" i="7"/>
  <c r="J1328" i="7"/>
  <c r="F1328" i="7"/>
  <c r="G1328" i="7" s="1"/>
  <c r="J1327" i="7"/>
  <c r="G1327" i="7"/>
  <c r="K1326" i="7"/>
  <c r="J1326" i="7"/>
  <c r="G1326" i="7"/>
  <c r="J1325" i="7"/>
  <c r="G1325" i="7"/>
  <c r="J1324" i="7"/>
  <c r="G1324" i="7"/>
  <c r="J1323" i="7"/>
  <c r="G1323" i="7"/>
  <c r="C1320" i="7"/>
  <c r="J1313" i="7"/>
  <c r="F1313" i="7"/>
  <c r="G1313" i="7" s="1"/>
  <c r="J1312" i="7"/>
  <c r="G1312" i="7"/>
  <c r="J1311" i="7"/>
  <c r="J1310" i="7"/>
  <c r="J1309" i="7"/>
  <c r="J1308" i="7"/>
  <c r="G1308" i="7"/>
  <c r="J1307" i="7"/>
  <c r="G1307" i="7"/>
  <c r="C1304" i="7"/>
  <c r="K1297" i="7"/>
  <c r="J1297" i="7"/>
  <c r="F1297" i="7"/>
  <c r="G1297" i="7" s="1"/>
  <c r="K1296" i="7"/>
  <c r="J1296" i="7"/>
  <c r="G1296" i="7"/>
  <c r="J1295" i="7"/>
  <c r="G1295" i="7"/>
  <c r="J1294" i="7"/>
  <c r="G1294" i="7"/>
  <c r="J1293" i="7"/>
  <c r="G1293" i="7"/>
  <c r="C1290" i="7"/>
  <c r="J1282" i="7"/>
  <c r="K1281" i="7"/>
  <c r="J1281" i="7"/>
  <c r="G1281" i="7"/>
  <c r="K1280" i="7"/>
  <c r="J1280" i="7"/>
  <c r="E1280" i="7"/>
  <c r="G1280" i="7" s="1"/>
  <c r="K1279" i="7"/>
  <c r="J1279" i="7"/>
  <c r="E1279" i="7"/>
  <c r="G1279" i="7" s="1"/>
  <c r="K1278" i="7"/>
  <c r="J1278" i="7"/>
  <c r="E1278" i="7"/>
  <c r="G1278" i="7" s="1"/>
  <c r="K1277" i="7"/>
  <c r="J1277" i="7"/>
  <c r="G1277" i="7"/>
  <c r="J1276" i="7"/>
  <c r="G1276" i="7"/>
  <c r="K1275" i="7"/>
  <c r="J1275" i="7"/>
  <c r="E1275" i="7"/>
  <c r="G1275" i="7" s="1"/>
  <c r="K1274" i="7"/>
  <c r="J1274" i="7"/>
  <c r="E1274" i="7"/>
  <c r="G1274" i="7" s="1"/>
  <c r="J1273" i="7"/>
  <c r="G1273" i="7"/>
  <c r="C1270" i="7"/>
  <c r="K1262" i="7"/>
  <c r="J1262" i="7"/>
  <c r="F1262" i="7"/>
  <c r="G1262" i="7" s="1"/>
  <c r="K1261" i="7"/>
  <c r="J1261" i="7"/>
  <c r="G1261" i="7"/>
  <c r="J1260" i="7"/>
  <c r="G1260" i="7"/>
  <c r="K1259" i="7"/>
  <c r="J1259" i="7"/>
  <c r="E1259" i="7"/>
  <c r="G1259" i="7" s="1"/>
  <c r="J1258" i="7"/>
  <c r="G1258" i="7"/>
  <c r="C1255" i="7"/>
  <c r="K1246" i="7"/>
  <c r="J1246" i="7"/>
  <c r="G1246" i="7"/>
  <c r="K1245" i="7"/>
  <c r="J1245" i="7"/>
  <c r="E1245" i="7"/>
  <c r="G1245" i="7" s="1"/>
  <c r="K1244" i="7"/>
  <c r="J1244" i="7"/>
  <c r="E1244" i="7"/>
  <c r="G1244" i="7" s="1"/>
  <c r="K1243" i="7"/>
  <c r="J1243" i="7"/>
  <c r="E1243" i="7"/>
  <c r="G1243" i="7" s="1"/>
  <c r="K1242" i="7"/>
  <c r="J1242" i="7"/>
  <c r="G1242" i="7"/>
  <c r="J1241" i="7"/>
  <c r="K1240" i="7"/>
  <c r="J1240" i="7"/>
  <c r="E1240" i="7"/>
  <c r="G1240" i="7" s="1"/>
  <c r="K1239" i="7"/>
  <c r="J1239" i="7"/>
  <c r="E1239" i="7"/>
  <c r="G1239" i="7" s="1"/>
  <c r="J1238" i="7"/>
  <c r="G1238" i="7"/>
  <c r="C1235" i="7"/>
  <c r="J1225" i="7"/>
  <c r="F1225" i="7"/>
  <c r="G1225" i="7" s="1"/>
  <c r="K1224" i="7"/>
  <c r="J1224" i="7"/>
  <c r="G1224" i="7"/>
  <c r="K1223" i="7"/>
  <c r="J1223" i="7"/>
  <c r="E1223" i="7"/>
  <c r="G1223" i="7" s="1"/>
  <c r="K1222" i="7"/>
  <c r="J1222" i="7"/>
  <c r="E1222" i="7"/>
  <c r="G1222" i="7" s="1"/>
  <c r="K1221" i="7"/>
  <c r="J1221" i="7"/>
  <c r="E1221" i="7"/>
  <c r="G1221" i="7" s="1"/>
  <c r="K1220" i="7"/>
  <c r="J1220" i="7"/>
  <c r="G1220" i="7"/>
  <c r="J1219" i="7"/>
  <c r="G1219" i="7"/>
  <c r="K1218" i="7"/>
  <c r="J1218" i="7"/>
  <c r="E1218" i="7"/>
  <c r="G1218" i="7" s="1"/>
  <c r="K1217" i="7"/>
  <c r="J1217" i="7"/>
  <c r="E1217" i="7"/>
  <c r="G1217" i="7" s="1"/>
  <c r="J1216" i="7"/>
  <c r="G1216" i="7"/>
  <c r="C1213" i="7"/>
  <c r="K1195" i="7"/>
  <c r="J1195" i="7"/>
  <c r="F1195" i="7"/>
  <c r="G1195" i="7" s="1"/>
  <c r="J1194" i="7"/>
  <c r="G1194" i="7"/>
  <c r="J1193" i="7"/>
  <c r="G1193" i="7"/>
  <c r="J1192" i="7"/>
  <c r="G1192" i="7"/>
  <c r="C1189" i="7"/>
  <c r="K1180" i="7"/>
  <c r="J1180" i="7"/>
  <c r="F1180" i="7"/>
  <c r="G1180" i="7" s="1"/>
  <c r="K1179" i="7"/>
  <c r="J1179" i="7"/>
  <c r="G1179" i="7"/>
  <c r="J1178" i="7"/>
  <c r="G1178" i="7"/>
  <c r="K1177" i="7"/>
  <c r="J1177" i="7"/>
  <c r="E1177" i="7"/>
  <c r="G1177" i="7" s="1"/>
  <c r="J1176" i="7"/>
  <c r="G1176" i="7"/>
  <c r="C1173" i="7"/>
  <c r="K1166" i="7"/>
  <c r="J1166" i="7"/>
  <c r="F1166" i="7"/>
  <c r="G1166" i="7" s="1"/>
  <c r="K1165" i="7"/>
  <c r="J1165" i="7"/>
  <c r="G1165" i="7"/>
  <c r="K1164" i="7"/>
  <c r="J1164" i="7"/>
  <c r="E1164" i="7"/>
  <c r="G1164" i="7" s="1"/>
  <c r="K1163" i="7"/>
  <c r="J1163" i="7"/>
  <c r="E1163" i="7"/>
  <c r="G1163" i="7" s="1"/>
  <c r="J1162" i="7"/>
  <c r="G1162" i="7"/>
  <c r="J1161" i="7"/>
  <c r="G1161" i="7"/>
  <c r="J1160" i="7"/>
  <c r="G1160" i="7"/>
  <c r="J1159" i="7"/>
  <c r="G1159" i="7"/>
  <c r="J1158" i="7"/>
  <c r="G1158" i="7"/>
  <c r="J1157" i="7"/>
  <c r="G1157" i="7"/>
  <c r="C1154" i="7"/>
  <c r="K1146" i="7"/>
  <c r="J1146" i="7"/>
  <c r="F1146" i="7"/>
  <c r="G1146" i="7" s="1"/>
  <c r="K1145" i="7"/>
  <c r="J1145" i="7"/>
  <c r="G1145" i="7"/>
  <c r="K1144" i="7"/>
  <c r="J1144" i="7"/>
  <c r="E1144" i="7"/>
  <c r="G1144" i="7" s="1"/>
  <c r="K1143" i="7"/>
  <c r="J1143" i="7"/>
  <c r="E1143" i="7"/>
  <c r="G1143" i="7" s="1"/>
  <c r="K1142" i="7"/>
  <c r="J1142" i="7"/>
  <c r="E1142" i="7"/>
  <c r="G1142" i="7" s="1"/>
  <c r="K1141" i="7"/>
  <c r="J1141" i="7"/>
  <c r="G1141" i="7"/>
  <c r="J1140" i="7"/>
  <c r="G1140" i="7"/>
  <c r="J1139" i="7"/>
  <c r="G1139" i="7"/>
  <c r="J1138" i="7"/>
  <c r="G1138" i="7"/>
  <c r="J1137" i="7"/>
  <c r="G1137" i="7"/>
  <c r="C1134" i="7"/>
  <c r="J1127" i="7"/>
  <c r="G1127" i="7"/>
  <c r="K1126" i="7"/>
  <c r="J1126" i="7"/>
  <c r="G1126" i="7"/>
  <c r="K1125" i="7"/>
  <c r="J1125" i="7"/>
  <c r="E1125" i="7"/>
  <c r="G1125" i="7" s="1"/>
  <c r="K1124" i="7"/>
  <c r="J1124" i="7"/>
  <c r="E1124" i="7"/>
  <c r="G1124" i="7" s="1"/>
  <c r="K1123" i="7"/>
  <c r="J1123" i="7"/>
  <c r="E1123" i="7"/>
  <c r="G1123" i="7" s="1"/>
  <c r="K1122" i="7"/>
  <c r="J1122" i="7"/>
  <c r="G1122" i="7"/>
  <c r="J1121" i="7"/>
  <c r="G1121" i="7"/>
  <c r="K1120" i="7"/>
  <c r="J1120" i="7"/>
  <c r="E1120" i="7"/>
  <c r="G1120" i="7" s="1"/>
  <c r="K1119" i="7"/>
  <c r="J1119" i="7"/>
  <c r="E1119" i="7"/>
  <c r="G1119" i="7" s="1"/>
  <c r="J1118" i="7"/>
  <c r="G1118" i="7"/>
  <c r="C1115" i="7"/>
  <c r="K1107" i="7"/>
  <c r="J1107" i="7"/>
  <c r="F1107" i="7"/>
  <c r="G1107" i="7" s="1"/>
  <c r="J1106" i="7"/>
  <c r="G1106" i="7"/>
  <c r="J1105" i="7"/>
  <c r="G1105" i="7"/>
  <c r="J1104" i="7"/>
  <c r="G1104" i="7"/>
  <c r="C1101" i="7"/>
  <c r="K1078" i="7"/>
  <c r="J1078" i="7"/>
  <c r="F1078" i="7"/>
  <c r="G1078" i="7" s="1"/>
  <c r="J1077" i="7"/>
  <c r="G1077" i="7"/>
  <c r="J1076" i="7"/>
  <c r="G1076" i="7"/>
  <c r="J1075" i="7"/>
  <c r="G1075" i="7"/>
  <c r="C1072" i="7"/>
  <c r="K1065" i="7"/>
  <c r="J1065" i="7"/>
  <c r="F1065" i="7"/>
  <c r="G1065" i="7" s="1"/>
  <c r="J1064" i="7"/>
  <c r="G1064" i="7"/>
  <c r="J1063" i="7"/>
  <c r="G1063" i="7"/>
  <c r="J1062" i="7"/>
  <c r="G1062" i="7"/>
  <c r="C1059" i="7"/>
  <c r="K1052" i="7"/>
  <c r="J1052" i="7"/>
  <c r="F1052" i="7"/>
  <c r="G1052" i="7" s="1"/>
  <c r="J1051" i="7"/>
  <c r="G1051" i="7"/>
  <c r="K1050" i="7"/>
  <c r="J1050" i="7"/>
  <c r="E1050" i="7"/>
  <c r="G1050" i="7" s="1"/>
  <c r="J1049" i="7"/>
  <c r="G1049" i="7"/>
  <c r="C1046" i="7"/>
  <c r="K1039" i="7"/>
  <c r="J1039" i="7"/>
  <c r="F1039" i="7"/>
  <c r="G1039" i="7" s="1"/>
  <c r="K1038" i="7"/>
  <c r="J1038" i="7"/>
  <c r="G1038" i="7"/>
  <c r="J1037" i="7"/>
  <c r="G1037" i="7"/>
  <c r="K1036" i="7"/>
  <c r="J1036" i="7"/>
  <c r="F1036" i="7"/>
  <c r="G1036" i="7" s="1"/>
  <c r="J1035" i="7"/>
  <c r="G1035" i="7"/>
  <c r="K1033" i="7"/>
  <c r="J1033" i="7"/>
  <c r="F1033" i="7"/>
  <c r="G1033" i="7" s="1"/>
  <c r="K1032" i="7"/>
  <c r="J1032" i="7"/>
  <c r="G1032" i="7"/>
  <c r="J1031" i="7"/>
  <c r="G1031" i="7"/>
  <c r="J1030" i="7"/>
  <c r="G1030" i="7"/>
  <c r="C1027" i="7"/>
  <c r="J1020" i="7"/>
  <c r="F1020" i="7"/>
  <c r="G1020" i="7" s="1"/>
  <c r="J1019" i="7"/>
  <c r="G1019" i="7"/>
  <c r="J1018" i="7"/>
  <c r="G1018" i="7"/>
  <c r="J1017" i="7"/>
  <c r="G1017" i="7"/>
  <c r="J1016" i="7"/>
  <c r="G1016" i="7"/>
  <c r="J1015" i="7"/>
  <c r="G1015" i="7"/>
  <c r="C1012" i="7"/>
  <c r="K1003" i="7"/>
  <c r="J1003" i="7"/>
  <c r="F1003" i="7"/>
  <c r="G1003" i="7" s="1"/>
  <c r="J1002" i="7"/>
  <c r="G1002" i="7"/>
  <c r="J1001" i="7"/>
  <c r="G1001" i="7"/>
  <c r="C998" i="7"/>
  <c r="K989" i="7"/>
  <c r="J989" i="7"/>
  <c r="F989" i="7"/>
  <c r="G989" i="7" s="1"/>
  <c r="K988" i="7"/>
  <c r="J988" i="7"/>
  <c r="E988" i="7"/>
  <c r="G988" i="7" s="1"/>
  <c r="J987" i="7"/>
  <c r="G987" i="7"/>
  <c r="J986" i="7"/>
  <c r="G986" i="7"/>
  <c r="C983" i="7"/>
  <c r="Q9" i="29"/>
  <c r="Q10" i="29"/>
  <c r="Q11" i="29"/>
  <c r="Q12" i="29"/>
  <c r="Q13" i="29"/>
  <c r="Q14" i="29"/>
  <c r="Q15" i="29"/>
  <c r="Q16" i="29"/>
  <c r="Q17" i="29"/>
  <c r="Q18" i="29"/>
  <c r="Q19" i="29"/>
  <c r="Q20" i="29"/>
  <c r="Q21" i="29"/>
  <c r="Q22" i="29"/>
  <c r="Q23" i="29"/>
  <c r="J779" i="7"/>
  <c r="K976" i="7"/>
  <c r="J976" i="7"/>
  <c r="F976" i="7"/>
  <c r="G976" i="7" s="1"/>
  <c r="J975" i="7"/>
  <c r="K974" i="7"/>
  <c r="J974" i="7"/>
  <c r="E974" i="7"/>
  <c r="G974" i="7" s="1"/>
  <c r="J973" i="7"/>
  <c r="G973" i="7"/>
  <c r="C970" i="7"/>
  <c r="K962" i="7"/>
  <c r="J962" i="7"/>
  <c r="F962" i="7"/>
  <c r="G962" i="7" s="1"/>
  <c r="J961" i="7"/>
  <c r="G961" i="7"/>
  <c r="K960" i="7"/>
  <c r="J960" i="7"/>
  <c r="E960" i="7"/>
  <c r="G960" i="7" s="1"/>
  <c r="C955" i="7"/>
  <c r="K947" i="7"/>
  <c r="J947" i="7"/>
  <c r="F947" i="7"/>
  <c r="G947" i="7" s="1"/>
  <c r="J946" i="7"/>
  <c r="G946" i="7"/>
  <c r="K945" i="7"/>
  <c r="J945" i="7"/>
  <c r="E945" i="7"/>
  <c r="G945" i="7" s="1"/>
  <c r="J944" i="7"/>
  <c r="G944" i="7"/>
  <c r="C941" i="7"/>
  <c r="J934" i="7"/>
  <c r="F934" i="7"/>
  <c r="G934" i="7" s="1"/>
  <c r="J933" i="7"/>
  <c r="G933" i="7"/>
  <c r="K932" i="7"/>
  <c r="J932" i="7"/>
  <c r="G932" i="7"/>
  <c r="J931" i="7"/>
  <c r="G931" i="7"/>
  <c r="C928" i="7"/>
  <c r="K922" i="7"/>
  <c r="J922" i="7"/>
  <c r="F922" i="7"/>
  <c r="G922" i="7" s="1"/>
  <c r="J921" i="7"/>
  <c r="G921" i="7"/>
  <c r="K918" i="7"/>
  <c r="J918" i="7"/>
  <c r="F918" i="7"/>
  <c r="G918" i="7" s="1"/>
  <c r="J917" i="7"/>
  <c r="G917" i="7"/>
  <c r="J916" i="7"/>
  <c r="G916" i="7"/>
  <c r="C913" i="7"/>
  <c r="K905" i="7"/>
  <c r="J905" i="7"/>
  <c r="F905" i="7"/>
  <c r="G905" i="7" s="1"/>
  <c r="J904" i="7"/>
  <c r="G904" i="7"/>
  <c r="J903" i="7"/>
  <c r="G903" i="7"/>
  <c r="C900" i="7"/>
  <c r="K893" i="7"/>
  <c r="J893" i="7"/>
  <c r="F893" i="7"/>
  <c r="G893" i="7" s="1"/>
  <c r="J892" i="7"/>
  <c r="G892" i="7"/>
  <c r="J891" i="7"/>
  <c r="E891" i="7"/>
  <c r="G891" i="7" s="1"/>
  <c r="J890" i="7"/>
  <c r="E890" i="7"/>
  <c r="G890" i="7" s="1"/>
  <c r="J889" i="7"/>
  <c r="E889" i="7"/>
  <c r="G889" i="7" s="1"/>
  <c r="J888" i="7"/>
  <c r="G888" i="7"/>
  <c r="J887" i="7"/>
  <c r="G887" i="7"/>
  <c r="J886" i="7"/>
  <c r="G886" i="7"/>
  <c r="J885" i="7"/>
  <c r="G885" i="7"/>
  <c r="J884" i="7"/>
  <c r="G884" i="7"/>
  <c r="C881" i="7"/>
  <c r="K873" i="7"/>
  <c r="J873" i="7"/>
  <c r="F873" i="7"/>
  <c r="G873" i="7" s="1"/>
  <c r="J872" i="7"/>
  <c r="G872" i="7"/>
  <c r="J871" i="7"/>
  <c r="G871" i="7"/>
  <c r="C868" i="7"/>
  <c r="K860" i="7"/>
  <c r="J860" i="7"/>
  <c r="F860" i="7"/>
  <c r="G860" i="7" s="1"/>
  <c r="J859" i="7"/>
  <c r="G859" i="7"/>
  <c r="K858" i="7"/>
  <c r="J858" i="7"/>
  <c r="E858" i="7"/>
  <c r="G858" i="7" s="1"/>
  <c r="J857" i="7"/>
  <c r="G857" i="7"/>
  <c r="C854" i="7"/>
  <c r="K842" i="7"/>
  <c r="J842" i="7"/>
  <c r="F842" i="7"/>
  <c r="G842" i="7" s="1"/>
  <c r="J841" i="7"/>
  <c r="G841" i="7"/>
  <c r="J840" i="7"/>
  <c r="G840" i="7"/>
  <c r="J839" i="7"/>
  <c r="G839" i="7"/>
  <c r="J838" i="7"/>
  <c r="G838" i="7"/>
  <c r="J837" i="7"/>
  <c r="G837" i="7"/>
  <c r="C834" i="7"/>
  <c r="K827" i="7"/>
  <c r="J827" i="7"/>
  <c r="F827" i="7"/>
  <c r="G827" i="7" s="1"/>
  <c r="K826" i="7"/>
  <c r="J826" i="7"/>
  <c r="E826" i="7"/>
  <c r="G826" i="7" s="1"/>
  <c r="J825" i="7"/>
  <c r="G825" i="7"/>
  <c r="C822" i="7"/>
  <c r="J715" i="7"/>
  <c r="J716" i="7"/>
  <c r="G112" i="8"/>
  <c r="J533" i="7"/>
  <c r="J496" i="7"/>
  <c r="G102" i="8"/>
  <c r="J466" i="7"/>
  <c r="J452" i="7"/>
  <c r="K693" i="8"/>
  <c r="J693" i="8"/>
  <c r="K692" i="8"/>
  <c r="J692" i="8"/>
  <c r="K691" i="8"/>
  <c r="J691" i="8"/>
  <c r="G691" i="8"/>
  <c r="F693" i="8" s="1"/>
  <c r="G693" i="8" s="1"/>
  <c r="K690" i="8"/>
  <c r="J690" i="8"/>
  <c r="G690" i="8"/>
  <c r="K689" i="8"/>
  <c r="J689" i="8"/>
  <c r="G689" i="8"/>
  <c r="K688" i="8"/>
  <c r="J688" i="8"/>
  <c r="G688" i="8"/>
  <c r="K687" i="8"/>
  <c r="J687" i="8"/>
  <c r="K686" i="8"/>
  <c r="J686" i="8"/>
  <c r="K685" i="8"/>
  <c r="J685" i="8"/>
  <c r="G685" i="8"/>
  <c r="F686" i="8" s="1"/>
  <c r="G686" i="8" s="1"/>
  <c r="K684" i="8"/>
  <c r="J684" i="8"/>
  <c r="K683" i="8"/>
  <c r="J683" i="8"/>
  <c r="K682" i="8"/>
  <c r="J682" i="8"/>
  <c r="F682" i="8"/>
  <c r="G682" i="8" s="1"/>
  <c r="K681" i="8"/>
  <c r="J681" i="8"/>
  <c r="K680" i="8"/>
  <c r="J680" i="8"/>
  <c r="K679" i="8"/>
  <c r="J679" i="8"/>
  <c r="F679" i="8"/>
  <c r="G679" i="8" s="1"/>
  <c r="K678" i="8"/>
  <c r="J678" i="8"/>
  <c r="K677" i="8"/>
  <c r="J677" i="8"/>
  <c r="K676" i="8"/>
  <c r="J676" i="8"/>
  <c r="F676" i="8"/>
  <c r="G676" i="8" s="1"/>
  <c r="K675" i="8"/>
  <c r="J675" i="8"/>
  <c r="K674" i="8"/>
  <c r="J674" i="8"/>
  <c r="K673" i="8"/>
  <c r="J673" i="8"/>
  <c r="F673" i="8"/>
  <c r="G673" i="8" s="1"/>
  <c r="K672" i="8"/>
  <c r="J672" i="8"/>
  <c r="K671" i="8"/>
  <c r="J671" i="8"/>
  <c r="K670" i="8"/>
  <c r="J670" i="8"/>
  <c r="F670" i="8"/>
  <c r="G670" i="8" s="1"/>
  <c r="K669" i="8"/>
  <c r="J669" i="8"/>
  <c r="K668" i="8"/>
  <c r="J668" i="8"/>
  <c r="K667" i="8"/>
  <c r="J667" i="8"/>
  <c r="F667" i="8"/>
  <c r="G667" i="8" s="1"/>
  <c r="K666" i="8"/>
  <c r="J666" i="8"/>
  <c r="K665" i="8"/>
  <c r="J665" i="8"/>
  <c r="K664" i="8"/>
  <c r="J664" i="8"/>
  <c r="F664" i="8"/>
  <c r="G664" i="8" s="1"/>
  <c r="K663" i="8"/>
  <c r="J663" i="8"/>
  <c r="K662" i="8"/>
  <c r="J662" i="8"/>
  <c r="K661" i="8"/>
  <c r="J661" i="8"/>
  <c r="F661" i="8"/>
  <c r="G661" i="8" s="1"/>
  <c r="K660" i="8"/>
  <c r="J660" i="8"/>
  <c r="K659" i="8"/>
  <c r="J659" i="8"/>
  <c r="K658" i="8"/>
  <c r="J658" i="8"/>
  <c r="F658" i="8"/>
  <c r="G658" i="8" s="1"/>
  <c r="K657" i="8"/>
  <c r="J657" i="8"/>
  <c r="K656" i="8"/>
  <c r="J656" i="8"/>
  <c r="K655" i="8"/>
  <c r="J655" i="8"/>
  <c r="F655" i="8"/>
  <c r="G655" i="8" s="1"/>
  <c r="K654" i="8"/>
  <c r="J654" i="8"/>
  <c r="K653" i="8"/>
  <c r="J653" i="8"/>
  <c r="K652" i="8"/>
  <c r="J652" i="8"/>
  <c r="F652" i="8"/>
  <c r="G652" i="8" s="1"/>
  <c r="K651" i="8"/>
  <c r="J651" i="8"/>
  <c r="K650" i="8"/>
  <c r="J650" i="8"/>
  <c r="K649" i="8"/>
  <c r="J649" i="8"/>
  <c r="F649" i="8"/>
  <c r="G649" i="8" s="1"/>
  <c r="K648" i="8"/>
  <c r="J648" i="8"/>
  <c r="K647" i="8"/>
  <c r="J647" i="8"/>
  <c r="K646" i="8"/>
  <c r="J646" i="8"/>
  <c r="F646" i="8"/>
  <c r="G646" i="8" s="1"/>
  <c r="K645" i="8"/>
  <c r="J645" i="8"/>
  <c r="K644" i="8"/>
  <c r="J644" i="8"/>
  <c r="J643" i="8"/>
  <c r="F643" i="8"/>
  <c r="G643" i="8" s="1"/>
  <c r="C640" i="8"/>
  <c r="K631" i="8"/>
  <c r="J631" i="8"/>
  <c r="K630" i="8"/>
  <c r="J630" i="8"/>
  <c r="K629" i="8"/>
  <c r="J629" i="8"/>
  <c r="G629" i="8"/>
  <c r="F631" i="8" s="1"/>
  <c r="G631" i="8" s="1"/>
  <c r="K628" i="8"/>
  <c r="J628" i="8"/>
  <c r="G628" i="8"/>
  <c r="K627" i="8"/>
  <c r="J627" i="8"/>
  <c r="G627" i="8"/>
  <c r="K626" i="8"/>
  <c r="J626" i="8"/>
  <c r="G626" i="8"/>
  <c r="K625" i="8"/>
  <c r="J625" i="8"/>
  <c r="K624" i="8"/>
  <c r="J624" i="8"/>
  <c r="K623" i="8"/>
  <c r="J623" i="8"/>
  <c r="G623" i="8"/>
  <c r="F624" i="8" s="1"/>
  <c r="G624" i="8" s="1"/>
  <c r="K622" i="8"/>
  <c r="J622" i="8"/>
  <c r="K621" i="8"/>
  <c r="J621" i="8"/>
  <c r="K620" i="8"/>
  <c r="J620" i="8"/>
  <c r="F620" i="8"/>
  <c r="G620" i="8" s="1"/>
  <c r="K619" i="8"/>
  <c r="J619" i="8"/>
  <c r="K618" i="8"/>
  <c r="J618" i="8"/>
  <c r="K617" i="8"/>
  <c r="J617" i="8"/>
  <c r="F617" i="8"/>
  <c r="G617" i="8" s="1"/>
  <c r="K616" i="8"/>
  <c r="J616" i="8"/>
  <c r="K615" i="8"/>
  <c r="J615" i="8"/>
  <c r="K614" i="8"/>
  <c r="J614" i="8"/>
  <c r="F614" i="8"/>
  <c r="G614" i="8" s="1"/>
  <c r="K613" i="8"/>
  <c r="J613" i="8"/>
  <c r="K612" i="8"/>
  <c r="J612" i="8"/>
  <c r="K611" i="8"/>
  <c r="J611" i="8"/>
  <c r="F611" i="8"/>
  <c r="G611" i="8" s="1"/>
  <c r="K610" i="8"/>
  <c r="J610" i="8"/>
  <c r="K609" i="8"/>
  <c r="J609" i="8"/>
  <c r="K608" i="8"/>
  <c r="J608" i="8"/>
  <c r="F608" i="8"/>
  <c r="G608" i="8" s="1"/>
  <c r="K607" i="8"/>
  <c r="J607" i="8"/>
  <c r="K606" i="8"/>
  <c r="J606" i="8"/>
  <c r="K605" i="8"/>
  <c r="J605" i="8"/>
  <c r="F605" i="8"/>
  <c r="G605" i="8" s="1"/>
  <c r="K604" i="8"/>
  <c r="J604" i="8"/>
  <c r="K603" i="8"/>
  <c r="J603" i="8"/>
  <c r="K602" i="8"/>
  <c r="J602" i="8"/>
  <c r="F602" i="8"/>
  <c r="G602" i="8" s="1"/>
  <c r="K601" i="8"/>
  <c r="J601" i="8"/>
  <c r="K600" i="8"/>
  <c r="J600" i="8"/>
  <c r="K599" i="8"/>
  <c r="J599" i="8"/>
  <c r="F599" i="8"/>
  <c r="G599" i="8" s="1"/>
  <c r="K598" i="8"/>
  <c r="J598" i="8"/>
  <c r="K597" i="8"/>
  <c r="J597" i="8"/>
  <c r="K596" i="8"/>
  <c r="J596" i="8"/>
  <c r="F596" i="8"/>
  <c r="G596" i="8" s="1"/>
  <c r="K595" i="8"/>
  <c r="J595" i="8"/>
  <c r="K594" i="8"/>
  <c r="J594" i="8"/>
  <c r="K593" i="8"/>
  <c r="J593" i="8"/>
  <c r="F593" i="8"/>
  <c r="G593" i="8" s="1"/>
  <c r="K592" i="8"/>
  <c r="J592" i="8"/>
  <c r="K591" i="8"/>
  <c r="J591" i="8"/>
  <c r="K590" i="8"/>
  <c r="J590" i="8"/>
  <c r="F590" i="8"/>
  <c r="G590" i="8" s="1"/>
  <c r="K589" i="8"/>
  <c r="J589" i="8"/>
  <c r="K588" i="8"/>
  <c r="J588" i="8"/>
  <c r="K587" i="8"/>
  <c r="J587" i="8"/>
  <c r="F587" i="8"/>
  <c r="G587" i="8" s="1"/>
  <c r="K586" i="8"/>
  <c r="J586" i="8"/>
  <c r="K585" i="8"/>
  <c r="J585" i="8"/>
  <c r="K584" i="8"/>
  <c r="J584" i="8"/>
  <c r="F584" i="8"/>
  <c r="G584" i="8" s="1"/>
  <c r="K583" i="8"/>
  <c r="J583" i="8"/>
  <c r="K582" i="8"/>
  <c r="J582" i="8"/>
  <c r="J581" i="8"/>
  <c r="F581" i="8"/>
  <c r="G581" i="8" s="1"/>
  <c r="F583" i="8" s="1"/>
  <c r="G583" i="8" s="1"/>
  <c r="C578" i="8"/>
  <c r="K569" i="8"/>
  <c r="J569" i="8"/>
  <c r="K568" i="8"/>
  <c r="J568" i="8"/>
  <c r="K567" i="8"/>
  <c r="J567" i="8"/>
  <c r="G567" i="8"/>
  <c r="F568" i="8" s="1"/>
  <c r="G568" i="8" s="1"/>
  <c r="K566" i="8"/>
  <c r="J566" i="8"/>
  <c r="G566" i="8"/>
  <c r="K565" i="8"/>
  <c r="J565" i="8"/>
  <c r="G565" i="8"/>
  <c r="K564" i="8"/>
  <c r="J564" i="8"/>
  <c r="G564" i="8"/>
  <c r="K563" i="8"/>
  <c r="J563" i="8"/>
  <c r="K562" i="8"/>
  <c r="J562" i="8"/>
  <c r="K561" i="8"/>
  <c r="J561" i="8"/>
  <c r="G561" i="8"/>
  <c r="F563" i="8" s="1"/>
  <c r="G563" i="8" s="1"/>
  <c r="K560" i="8"/>
  <c r="J560" i="8"/>
  <c r="K559" i="8"/>
  <c r="J559" i="8"/>
  <c r="K558" i="8"/>
  <c r="J558" i="8"/>
  <c r="F558" i="8"/>
  <c r="G558" i="8" s="1"/>
  <c r="K557" i="8"/>
  <c r="J557" i="8"/>
  <c r="K556" i="8"/>
  <c r="J556" i="8"/>
  <c r="K555" i="8"/>
  <c r="J555" i="8"/>
  <c r="F555" i="8"/>
  <c r="G555" i="8" s="1"/>
  <c r="K554" i="8"/>
  <c r="J554" i="8"/>
  <c r="K553" i="8"/>
  <c r="J553" i="8"/>
  <c r="K552" i="8"/>
  <c r="J552" i="8"/>
  <c r="F552" i="8"/>
  <c r="G552" i="8" s="1"/>
  <c r="K551" i="8"/>
  <c r="J551" i="8"/>
  <c r="K550" i="8"/>
  <c r="J550" i="8"/>
  <c r="K549" i="8"/>
  <c r="J549" i="8"/>
  <c r="F549" i="8"/>
  <c r="G549" i="8" s="1"/>
  <c r="K548" i="8"/>
  <c r="J548" i="8"/>
  <c r="K547" i="8"/>
  <c r="J547" i="8"/>
  <c r="K546" i="8"/>
  <c r="J546" i="8"/>
  <c r="F546" i="8"/>
  <c r="G546" i="8" s="1"/>
  <c r="K545" i="8"/>
  <c r="J545" i="8"/>
  <c r="K544" i="8"/>
  <c r="J544" i="8"/>
  <c r="K543" i="8"/>
  <c r="J543" i="8"/>
  <c r="F543" i="8"/>
  <c r="G543" i="8" s="1"/>
  <c r="K542" i="8"/>
  <c r="J542" i="8"/>
  <c r="K541" i="8"/>
  <c r="J541" i="8"/>
  <c r="K540" i="8"/>
  <c r="J540" i="8"/>
  <c r="F540" i="8"/>
  <c r="G540" i="8" s="1"/>
  <c r="K539" i="8"/>
  <c r="J539" i="8"/>
  <c r="K538" i="8"/>
  <c r="J538" i="8"/>
  <c r="K537" i="8"/>
  <c r="J537" i="8"/>
  <c r="F537" i="8"/>
  <c r="G537" i="8" s="1"/>
  <c r="K536" i="8"/>
  <c r="J536" i="8"/>
  <c r="K535" i="8"/>
  <c r="J535" i="8"/>
  <c r="K534" i="8"/>
  <c r="J534" i="8"/>
  <c r="F534" i="8"/>
  <c r="G534" i="8" s="1"/>
  <c r="K533" i="8"/>
  <c r="J533" i="8"/>
  <c r="K532" i="8"/>
  <c r="J532" i="8"/>
  <c r="K531" i="8"/>
  <c r="J531" i="8"/>
  <c r="F531" i="8"/>
  <c r="G531" i="8" s="1"/>
  <c r="K530" i="8"/>
  <c r="J530" i="8"/>
  <c r="K529" i="8"/>
  <c r="J529" i="8"/>
  <c r="K528" i="8"/>
  <c r="J528" i="8"/>
  <c r="F528" i="8"/>
  <c r="G528" i="8" s="1"/>
  <c r="K527" i="8"/>
  <c r="J527" i="8"/>
  <c r="K526" i="8"/>
  <c r="J526" i="8"/>
  <c r="K525" i="8"/>
  <c r="J525" i="8"/>
  <c r="F525" i="8"/>
  <c r="G525" i="8" s="1"/>
  <c r="K524" i="8"/>
  <c r="J524" i="8"/>
  <c r="K523" i="8"/>
  <c r="J523" i="8"/>
  <c r="K522" i="8"/>
  <c r="J522" i="8"/>
  <c r="F522" i="8"/>
  <c r="G522" i="8" s="1"/>
  <c r="K521" i="8"/>
  <c r="J521" i="8"/>
  <c r="K520" i="8"/>
  <c r="J520" i="8"/>
  <c r="J519" i="8"/>
  <c r="F519" i="8"/>
  <c r="G519" i="8" s="1"/>
  <c r="F521" i="8" s="1"/>
  <c r="G521" i="8" s="1"/>
  <c r="C516" i="8"/>
  <c r="K813" i="7"/>
  <c r="J813" i="7"/>
  <c r="F813" i="7"/>
  <c r="G813" i="7" s="1"/>
  <c r="K812" i="7"/>
  <c r="J812" i="7"/>
  <c r="G812" i="7"/>
  <c r="K811" i="7"/>
  <c r="J811" i="7"/>
  <c r="E811" i="7"/>
  <c r="G811" i="7" s="1"/>
  <c r="J810" i="7"/>
  <c r="G810" i="7"/>
  <c r="J808" i="7"/>
  <c r="G808" i="7"/>
  <c r="C805" i="7"/>
  <c r="J798" i="7"/>
  <c r="K797" i="7"/>
  <c r="J797" i="7"/>
  <c r="G797" i="7"/>
  <c r="K796" i="7"/>
  <c r="J796" i="7"/>
  <c r="E796" i="7"/>
  <c r="G796" i="7" s="1"/>
  <c r="K795" i="7"/>
  <c r="J795" i="7"/>
  <c r="E795" i="7"/>
  <c r="G795" i="7" s="1"/>
  <c r="K794" i="7"/>
  <c r="J794" i="7"/>
  <c r="E794" i="7"/>
  <c r="G794" i="7" s="1"/>
  <c r="J793" i="7"/>
  <c r="G793" i="7"/>
  <c r="J792" i="7"/>
  <c r="G792" i="7"/>
  <c r="K791" i="7"/>
  <c r="J791" i="7"/>
  <c r="E791" i="7"/>
  <c r="G791" i="7" s="1"/>
  <c r="J790" i="7"/>
  <c r="G790" i="7"/>
  <c r="J789" i="7"/>
  <c r="G789" i="7"/>
  <c r="C786" i="7"/>
  <c r="K780" i="7"/>
  <c r="J780" i="7"/>
  <c r="F780" i="7"/>
  <c r="G780" i="7" s="1"/>
  <c r="G779" i="7"/>
  <c r="K778" i="7"/>
  <c r="J778" i="7"/>
  <c r="E778" i="7"/>
  <c r="G778" i="7" s="1"/>
  <c r="K777" i="7"/>
  <c r="J777" i="7"/>
  <c r="E777" i="7"/>
  <c r="G777" i="7" s="1"/>
  <c r="J776" i="7"/>
  <c r="G776" i="7"/>
  <c r="C773" i="7"/>
  <c r="K766" i="7"/>
  <c r="J766" i="7"/>
  <c r="F766" i="7"/>
  <c r="G766" i="7" s="1"/>
  <c r="J765" i="7"/>
  <c r="G765" i="7"/>
  <c r="J764" i="7"/>
  <c r="G764" i="7"/>
  <c r="J763" i="7"/>
  <c r="G763" i="7"/>
  <c r="C760" i="7"/>
  <c r="J753" i="7"/>
  <c r="G753" i="7"/>
  <c r="K752" i="7"/>
  <c r="J752" i="7"/>
  <c r="G752" i="7"/>
  <c r="J751" i="7"/>
  <c r="G751" i="7"/>
  <c r="J750" i="7"/>
  <c r="G750" i="7"/>
  <c r="J749" i="7"/>
  <c r="G749" i="7"/>
  <c r="C746" i="7"/>
  <c r="K738" i="7"/>
  <c r="J738" i="7"/>
  <c r="F738" i="7"/>
  <c r="G738" i="7" s="1"/>
  <c r="J737" i="7"/>
  <c r="G737" i="7"/>
  <c r="J736" i="7"/>
  <c r="G736" i="7"/>
  <c r="J735" i="7"/>
  <c r="G735" i="7"/>
  <c r="C732" i="7"/>
  <c r="K721" i="7"/>
  <c r="J721" i="7"/>
  <c r="F721" i="7"/>
  <c r="G721" i="7" s="1"/>
  <c r="J720" i="7"/>
  <c r="G720" i="7"/>
  <c r="J719" i="7"/>
  <c r="G719" i="7"/>
  <c r="J718" i="7"/>
  <c r="G718" i="7"/>
  <c r="J717" i="7"/>
  <c r="G717" i="7"/>
  <c r="G716" i="7"/>
  <c r="G715" i="7"/>
  <c r="J714" i="7"/>
  <c r="G714" i="7"/>
  <c r="J713" i="7"/>
  <c r="G713" i="7"/>
  <c r="J712" i="7"/>
  <c r="G712" i="7"/>
  <c r="C709" i="7"/>
  <c r="K701" i="7"/>
  <c r="J701" i="7"/>
  <c r="F701" i="7"/>
  <c r="G701" i="7" s="1"/>
  <c r="K700" i="7"/>
  <c r="J700" i="7"/>
  <c r="G700" i="7"/>
  <c r="J699" i="7"/>
  <c r="G699" i="7"/>
  <c r="J698" i="7"/>
  <c r="G698" i="7"/>
  <c r="C695" i="7"/>
  <c r="K687" i="7"/>
  <c r="J687" i="7"/>
  <c r="F687" i="7"/>
  <c r="G687" i="7" s="1"/>
  <c r="K686" i="7"/>
  <c r="J686" i="7"/>
  <c r="E686" i="7"/>
  <c r="G686" i="7" s="1"/>
  <c r="J685" i="7"/>
  <c r="G685" i="7"/>
  <c r="K684" i="7"/>
  <c r="J684" i="7"/>
  <c r="G684" i="7"/>
  <c r="J683" i="7"/>
  <c r="G683" i="7"/>
  <c r="J682" i="7"/>
  <c r="G682" i="7"/>
  <c r="J681" i="7"/>
  <c r="G681" i="7"/>
  <c r="C678" i="7"/>
  <c r="K668" i="7"/>
  <c r="J668" i="7"/>
  <c r="F668" i="7"/>
  <c r="G668" i="7" s="1"/>
  <c r="J667" i="7"/>
  <c r="G667" i="7"/>
  <c r="J666" i="7"/>
  <c r="G666" i="7"/>
  <c r="J665" i="7"/>
  <c r="G665" i="7"/>
  <c r="J664" i="7"/>
  <c r="G664" i="7"/>
  <c r="J663" i="7"/>
  <c r="G663" i="7"/>
  <c r="C660" i="7"/>
  <c r="K652" i="7"/>
  <c r="J652" i="7"/>
  <c r="F652" i="7"/>
  <c r="G652" i="7" s="1"/>
  <c r="K651" i="7"/>
  <c r="J651" i="7"/>
  <c r="G651" i="7"/>
  <c r="K650" i="7"/>
  <c r="J650" i="7"/>
  <c r="E650" i="7"/>
  <c r="G650" i="7" s="1"/>
  <c r="J649" i="7"/>
  <c r="G649" i="7"/>
  <c r="J648" i="7"/>
  <c r="G648" i="7"/>
  <c r="C645" i="7"/>
  <c r="K638" i="7"/>
  <c r="J638" i="7"/>
  <c r="F638" i="7"/>
  <c r="G638" i="7" s="1"/>
  <c r="K637" i="7"/>
  <c r="J637" i="7"/>
  <c r="G637" i="7"/>
  <c r="J636" i="7"/>
  <c r="G636" i="7"/>
  <c r="K635" i="7"/>
  <c r="J635" i="7"/>
  <c r="E635" i="7"/>
  <c r="G635" i="7" s="1"/>
  <c r="K634" i="7"/>
  <c r="J634" i="7"/>
  <c r="E634" i="7"/>
  <c r="G634" i="7" s="1"/>
  <c r="J633" i="7"/>
  <c r="G633" i="7"/>
  <c r="C630" i="7"/>
  <c r="J622" i="7"/>
  <c r="F622" i="7"/>
  <c r="G622" i="7" s="1"/>
  <c r="K621" i="7"/>
  <c r="J621" i="7"/>
  <c r="G621" i="7"/>
  <c r="J620" i="7"/>
  <c r="G620" i="7"/>
  <c r="C617" i="7"/>
  <c r="K610" i="7"/>
  <c r="J610" i="7"/>
  <c r="F610" i="7"/>
  <c r="G610" i="7" s="1"/>
  <c r="J609" i="7"/>
  <c r="G609" i="7"/>
  <c r="K608" i="7"/>
  <c r="J608" i="7"/>
  <c r="G608" i="7"/>
  <c r="J607" i="7"/>
  <c r="G607" i="7"/>
  <c r="J606" i="7"/>
  <c r="G606" i="7"/>
  <c r="J605" i="7"/>
  <c r="G605" i="7"/>
  <c r="C602" i="7"/>
  <c r="K596" i="7"/>
  <c r="J596" i="7"/>
  <c r="F596" i="7"/>
  <c r="G596" i="7" s="1"/>
  <c r="K595" i="7"/>
  <c r="J595" i="7"/>
  <c r="E595" i="7"/>
  <c r="G595" i="7" s="1"/>
  <c r="J594" i="7"/>
  <c r="G594" i="7"/>
  <c r="J593" i="7"/>
  <c r="G593" i="7"/>
  <c r="J592" i="7"/>
  <c r="G592" i="7"/>
  <c r="C589" i="7"/>
  <c r="K582" i="7"/>
  <c r="J582" i="7"/>
  <c r="F582" i="7"/>
  <c r="G582" i="7" s="1"/>
  <c r="K581" i="7"/>
  <c r="J581" i="7"/>
  <c r="G581" i="7"/>
  <c r="K580" i="7"/>
  <c r="J580" i="7"/>
  <c r="E580" i="7"/>
  <c r="G580" i="7" s="1"/>
  <c r="J579" i="7"/>
  <c r="G579" i="7"/>
  <c r="J578" i="7"/>
  <c r="G578" i="7"/>
  <c r="C575" i="7"/>
  <c r="K568" i="7"/>
  <c r="J568" i="7"/>
  <c r="F568" i="7"/>
  <c r="G568" i="7" s="1"/>
  <c r="J567" i="7"/>
  <c r="G567" i="7"/>
  <c r="J566" i="7"/>
  <c r="G566" i="7"/>
  <c r="C563" i="7"/>
  <c r="J396" i="7"/>
  <c r="J402" i="7"/>
  <c r="J366" i="7"/>
  <c r="J367" i="7"/>
  <c r="J353" i="7"/>
  <c r="G351" i="7"/>
  <c r="J336" i="7"/>
  <c r="J290" i="7"/>
  <c r="G287" i="7"/>
  <c r="G288" i="7"/>
  <c r="G289" i="7"/>
  <c r="J272" i="7"/>
  <c r="G247" i="7"/>
  <c r="G248" i="7"/>
  <c r="G249" i="7"/>
  <c r="G250" i="7"/>
  <c r="G251" i="7"/>
  <c r="G254" i="7"/>
  <c r="J255" i="7"/>
  <c r="K549" i="7"/>
  <c r="J549" i="7"/>
  <c r="F549" i="7"/>
  <c r="G549" i="7" s="1"/>
  <c r="J548" i="7"/>
  <c r="G548" i="7"/>
  <c r="K547" i="7"/>
  <c r="J547" i="7"/>
  <c r="G547" i="7"/>
  <c r="J546" i="7"/>
  <c r="G546" i="7"/>
  <c r="J545" i="7"/>
  <c r="G545" i="7"/>
  <c r="J544" i="7"/>
  <c r="G544" i="7"/>
  <c r="C541" i="7"/>
  <c r="K534" i="7"/>
  <c r="J534" i="7"/>
  <c r="F534" i="7"/>
  <c r="G534" i="7" s="1"/>
  <c r="G533" i="7"/>
  <c r="K532" i="7"/>
  <c r="J532" i="7"/>
  <c r="E532" i="7"/>
  <c r="G532" i="7" s="1"/>
  <c r="K531" i="7"/>
  <c r="J531" i="7"/>
  <c r="E531" i="7"/>
  <c r="G531" i="7" s="1"/>
  <c r="J530" i="7"/>
  <c r="G530" i="7"/>
  <c r="C527" i="7"/>
  <c r="J521" i="7"/>
  <c r="F521" i="7"/>
  <c r="G521" i="7" s="1"/>
  <c r="J520" i="7"/>
  <c r="G520" i="7"/>
  <c r="C517" i="7"/>
  <c r="K511" i="7"/>
  <c r="J511" i="7"/>
  <c r="F511" i="7"/>
  <c r="G511" i="7" s="1"/>
  <c r="J510" i="7"/>
  <c r="G510" i="7"/>
  <c r="J509" i="7"/>
  <c r="G509" i="7"/>
  <c r="K508" i="7"/>
  <c r="J508" i="7"/>
  <c r="E508" i="7"/>
  <c r="G508" i="7" s="1"/>
  <c r="J507" i="7"/>
  <c r="G507" i="7"/>
  <c r="J506" i="7"/>
  <c r="G506" i="7"/>
  <c r="C503" i="7"/>
  <c r="F496" i="7"/>
  <c r="G496" i="7" s="1"/>
  <c r="J495" i="7"/>
  <c r="G495" i="7"/>
  <c r="K494" i="7"/>
  <c r="J494" i="7"/>
  <c r="E494" i="7"/>
  <c r="G494" i="7" s="1"/>
  <c r="K493" i="7"/>
  <c r="J493" i="7"/>
  <c r="E493" i="7"/>
  <c r="G493" i="7" s="1"/>
  <c r="J492" i="7"/>
  <c r="G492" i="7"/>
  <c r="C489" i="7"/>
  <c r="K483" i="7"/>
  <c r="J483" i="7"/>
  <c r="F483" i="7"/>
  <c r="G483" i="7" s="1"/>
  <c r="J482" i="7"/>
  <c r="G482" i="7"/>
  <c r="J481" i="7"/>
  <c r="G481" i="7"/>
  <c r="J480" i="7"/>
  <c r="G480" i="7"/>
  <c r="J479" i="7"/>
  <c r="G479" i="7"/>
  <c r="J478" i="7"/>
  <c r="G478" i="7"/>
  <c r="J477" i="7"/>
  <c r="G477" i="7"/>
  <c r="C474" i="7"/>
  <c r="K468" i="7"/>
  <c r="J468" i="7"/>
  <c r="F468" i="7"/>
  <c r="G468" i="7" s="1"/>
  <c r="J467" i="7"/>
  <c r="G467" i="7"/>
  <c r="G466" i="7"/>
  <c r="K465" i="7"/>
  <c r="J465" i="7"/>
  <c r="E465" i="7"/>
  <c r="G465" i="7" s="1"/>
  <c r="K464" i="7"/>
  <c r="J464" i="7"/>
  <c r="E464" i="7"/>
  <c r="G464" i="7" s="1"/>
  <c r="J463" i="7"/>
  <c r="G463" i="7"/>
  <c r="C460" i="7"/>
  <c r="K454" i="7"/>
  <c r="J454" i="7"/>
  <c r="F454" i="7"/>
  <c r="G454" i="7" s="1"/>
  <c r="J453" i="7"/>
  <c r="G453" i="7"/>
  <c r="G452" i="7"/>
  <c r="K451" i="7"/>
  <c r="J451" i="7"/>
  <c r="E451" i="7"/>
  <c r="G451" i="7" s="1"/>
  <c r="K450" i="7"/>
  <c r="J450" i="7"/>
  <c r="E450" i="7"/>
  <c r="G450" i="7" s="1"/>
  <c r="J449" i="7"/>
  <c r="G449" i="7"/>
  <c r="C446" i="7"/>
  <c r="K434" i="7"/>
  <c r="J434" i="7"/>
  <c r="F434" i="7"/>
  <c r="G434" i="7" s="1"/>
  <c r="J433" i="7"/>
  <c r="G433" i="7"/>
  <c r="J432" i="7"/>
  <c r="G432" i="7"/>
  <c r="K431" i="7"/>
  <c r="J431" i="7"/>
  <c r="G431" i="7"/>
  <c r="K430" i="7"/>
  <c r="J430" i="7"/>
  <c r="E430" i="7"/>
  <c r="G430" i="7" s="1"/>
  <c r="J429" i="7"/>
  <c r="G429" i="7"/>
  <c r="J428" i="7"/>
  <c r="G428" i="7"/>
  <c r="C425" i="7"/>
  <c r="K417" i="7"/>
  <c r="J417" i="7"/>
  <c r="F417" i="7"/>
  <c r="G417" i="7" s="1"/>
  <c r="J416" i="7"/>
  <c r="G416" i="7"/>
  <c r="J415" i="7"/>
  <c r="G415" i="7"/>
  <c r="J414" i="7"/>
  <c r="G414" i="7"/>
  <c r="K413" i="7"/>
  <c r="J413" i="7"/>
  <c r="E413" i="7"/>
  <c r="G413" i="7" s="1"/>
  <c r="J412" i="7"/>
  <c r="G412" i="7"/>
  <c r="C409" i="7"/>
  <c r="K401" i="7"/>
  <c r="J401" i="7"/>
  <c r="G401" i="7"/>
  <c r="K400" i="7"/>
  <c r="J400" i="7"/>
  <c r="E400" i="7"/>
  <c r="G400" i="7" s="1"/>
  <c r="K399" i="7"/>
  <c r="J399" i="7"/>
  <c r="E399" i="7"/>
  <c r="G399" i="7" s="1"/>
  <c r="K398" i="7"/>
  <c r="J398" i="7"/>
  <c r="E398" i="7"/>
  <c r="G398" i="7" s="1"/>
  <c r="J397" i="7"/>
  <c r="G397" i="7"/>
  <c r="G396" i="7"/>
  <c r="K395" i="7"/>
  <c r="J395" i="7"/>
  <c r="E395" i="7"/>
  <c r="G395" i="7" s="1"/>
  <c r="K394" i="7"/>
  <c r="J394" i="7"/>
  <c r="E394" i="7"/>
  <c r="G394" i="7" s="1"/>
  <c r="J393" i="7"/>
  <c r="G393" i="7"/>
  <c r="C390" i="7"/>
  <c r="J383" i="7"/>
  <c r="K382" i="7"/>
  <c r="J382" i="7"/>
  <c r="G382" i="7"/>
  <c r="J381" i="7"/>
  <c r="G381" i="7"/>
  <c r="J380" i="7"/>
  <c r="K379" i="7"/>
  <c r="J379" i="7"/>
  <c r="E379" i="7"/>
  <c r="G379" i="7" s="1"/>
  <c r="K378" i="7"/>
  <c r="J378" i="7"/>
  <c r="E378" i="7"/>
  <c r="G378" i="7" s="1"/>
  <c r="J377" i="7"/>
  <c r="G377" i="7"/>
  <c r="C374" i="7"/>
  <c r="G366" i="7"/>
  <c r="K365" i="7"/>
  <c r="J365" i="7"/>
  <c r="E365" i="7"/>
  <c r="G365" i="7" s="1"/>
  <c r="K364" i="7"/>
  <c r="J364" i="7"/>
  <c r="E364" i="7"/>
  <c r="G364" i="7" s="1"/>
  <c r="J363" i="7"/>
  <c r="G363" i="7"/>
  <c r="C360" i="7"/>
  <c r="J352" i="7"/>
  <c r="G352" i="7"/>
  <c r="J351" i="7"/>
  <c r="J350" i="7"/>
  <c r="G350" i="7"/>
  <c r="K349" i="7"/>
  <c r="J349" i="7"/>
  <c r="E349" i="7"/>
  <c r="G349" i="7" s="1"/>
  <c r="K348" i="7"/>
  <c r="J348" i="7"/>
  <c r="E348" i="7"/>
  <c r="G348" i="7" s="1"/>
  <c r="J347" i="7"/>
  <c r="G347" i="7"/>
  <c r="C344" i="7"/>
  <c r="J335" i="7"/>
  <c r="G335" i="7"/>
  <c r="J334" i="7"/>
  <c r="G334" i="7"/>
  <c r="J333" i="7"/>
  <c r="G333" i="7"/>
  <c r="J332" i="7"/>
  <c r="G332" i="7"/>
  <c r="J331" i="7"/>
  <c r="G331" i="7"/>
  <c r="K330" i="7"/>
  <c r="J330" i="7"/>
  <c r="E330" i="7"/>
  <c r="G330" i="7" s="1"/>
  <c r="J329" i="7"/>
  <c r="G329" i="7"/>
  <c r="C326" i="7"/>
  <c r="K308" i="7"/>
  <c r="J308" i="7"/>
  <c r="F308" i="7"/>
  <c r="G308" i="7" s="1"/>
  <c r="K307" i="7"/>
  <c r="J307" i="7"/>
  <c r="G307" i="7"/>
  <c r="K306" i="7"/>
  <c r="J306" i="7"/>
  <c r="E306" i="7"/>
  <c r="G306" i="7" s="1"/>
  <c r="K305" i="7"/>
  <c r="J305" i="7"/>
  <c r="G305" i="7"/>
  <c r="J304" i="7"/>
  <c r="G304" i="7"/>
  <c r="J303" i="7"/>
  <c r="G303" i="7"/>
  <c r="K302" i="7"/>
  <c r="J302" i="7"/>
  <c r="G302" i="7"/>
  <c r="J301" i="7"/>
  <c r="G301" i="7"/>
  <c r="J300" i="7"/>
  <c r="G300" i="7"/>
  <c r="J299" i="7"/>
  <c r="G299" i="7"/>
  <c r="C296" i="7"/>
  <c r="F290" i="7"/>
  <c r="G290" i="7" s="1"/>
  <c r="J289" i="7"/>
  <c r="J288" i="7"/>
  <c r="J287" i="7"/>
  <c r="J286" i="7"/>
  <c r="G286" i="7"/>
  <c r="J285" i="7"/>
  <c r="G285" i="7"/>
  <c r="J284" i="7"/>
  <c r="G284" i="7"/>
  <c r="J283" i="7"/>
  <c r="G283" i="7"/>
  <c r="J282" i="7"/>
  <c r="G282" i="7"/>
  <c r="C279" i="7"/>
  <c r="F272" i="7"/>
  <c r="G272" i="7" s="1"/>
  <c r="J271" i="7"/>
  <c r="E271" i="7"/>
  <c r="G271" i="7" s="1"/>
  <c r="J270" i="7"/>
  <c r="G270" i="7"/>
  <c r="J269" i="7"/>
  <c r="G269" i="7"/>
  <c r="J268" i="7"/>
  <c r="G268" i="7"/>
  <c r="J267" i="7"/>
  <c r="G267" i="7"/>
  <c r="J266" i="7"/>
  <c r="G266" i="7"/>
  <c r="J265" i="7"/>
  <c r="G265" i="7"/>
  <c r="C262" i="7"/>
  <c r="F255" i="7"/>
  <c r="G255" i="7" s="1"/>
  <c r="J254" i="7"/>
  <c r="J253" i="7"/>
  <c r="E253" i="7"/>
  <c r="G253" i="7" s="1"/>
  <c r="J252" i="7"/>
  <c r="E252" i="7"/>
  <c r="G252" i="7" s="1"/>
  <c r="J251" i="7"/>
  <c r="J250" i="7"/>
  <c r="J249" i="7"/>
  <c r="J248" i="7"/>
  <c r="J247" i="7"/>
  <c r="J246" i="7"/>
  <c r="G246" i="7"/>
  <c r="C243" i="7"/>
  <c r="J235" i="7"/>
  <c r="G235" i="7"/>
  <c r="J234" i="7"/>
  <c r="G234" i="7"/>
  <c r="J233" i="7"/>
  <c r="G233" i="7"/>
  <c r="J232" i="7"/>
  <c r="G232" i="7"/>
  <c r="J231" i="7"/>
  <c r="G231" i="7"/>
  <c r="J230" i="7"/>
  <c r="G230" i="7"/>
  <c r="J229" i="7"/>
  <c r="G229" i="7"/>
  <c r="J228" i="7"/>
  <c r="G228" i="7"/>
  <c r="C225" i="7"/>
  <c r="K218" i="7"/>
  <c r="J218" i="7"/>
  <c r="F218" i="7"/>
  <c r="G218" i="7" s="1"/>
  <c r="K217" i="7"/>
  <c r="J217" i="7"/>
  <c r="G217" i="7"/>
  <c r="J216" i="7"/>
  <c r="G216" i="7"/>
  <c r="J215" i="7"/>
  <c r="G215" i="7"/>
  <c r="J214" i="7"/>
  <c r="G214" i="7"/>
  <c r="J213" i="7"/>
  <c r="G213" i="7"/>
  <c r="J212" i="7"/>
  <c r="G212" i="7"/>
  <c r="J211" i="7"/>
  <c r="G211" i="7"/>
  <c r="J210" i="7"/>
  <c r="G210" i="7"/>
  <c r="J209" i="7"/>
  <c r="G209" i="7"/>
  <c r="C206" i="7"/>
  <c r="D293" i="7" l="1"/>
  <c r="F562" i="8"/>
  <c r="G562" i="8" s="1"/>
  <c r="D1850" i="7"/>
  <c r="D1811" i="7"/>
  <c r="D1796" i="7"/>
  <c r="D1772" i="7"/>
  <c r="D1751" i="7"/>
  <c r="D1731" i="7"/>
  <c r="D1711" i="7"/>
  <c r="D1685" i="7"/>
  <c r="D1643" i="7"/>
  <c r="D1664" i="7"/>
  <c r="D1563" i="7"/>
  <c r="D1543" i="7"/>
  <c r="D1523" i="7"/>
  <c r="D1500" i="7"/>
  <c r="D1486" i="7"/>
  <c r="D1389" i="7"/>
  <c r="D1472" i="7"/>
  <c r="D1449" i="7"/>
  <c r="D1434" i="7"/>
  <c r="D1419" i="7"/>
  <c r="D1406" i="7"/>
  <c r="D1366" i="7"/>
  <c r="D1347" i="7"/>
  <c r="D1316" i="7"/>
  <c r="D1300" i="7"/>
  <c r="D1286" i="7"/>
  <c r="D1266" i="7"/>
  <c r="D1251" i="7"/>
  <c r="D1231" i="7"/>
  <c r="D1209" i="7"/>
  <c r="D1056" i="7"/>
  <c r="D1169" i="7"/>
  <c r="D1098" i="7"/>
  <c r="D1185" i="7"/>
  <c r="D979" i="7"/>
  <c r="D1150" i="7"/>
  <c r="D1130" i="7"/>
  <c r="D1111" i="7"/>
  <c r="D1068" i="7"/>
  <c r="D1042" i="7"/>
  <c r="D1023" i="7"/>
  <c r="D1008" i="7"/>
  <c r="D994" i="7"/>
  <c r="D850" i="7"/>
  <c r="D818" i="7"/>
  <c r="D966" i="7"/>
  <c r="D951" i="7"/>
  <c r="D937" i="7"/>
  <c r="D924" i="7"/>
  <c r="D909" i="7"/>
  <c r="D896" i="7"/>
  <c r="D877" i="7"/>
  <c r="D864" i="7"/>
  <c r="D830" i="7"/>
  <c r="F625" i="8"/>
  <c r="G625" i="8" s="1"/>
  <c r="F569" i="8"/>
  <c r="G569" i="8" s="1"/>
  <c r="F692" i="8"/>
  <c r="G692" i="8" s="1"/>
  <c r="F630" i="8"/>
  <c r="G630" i="8" s="1"/>
  <c r="F687" i="8"/>
  <c r="G687" i="8" s="1"/>
  <c r="F645" i="8"/>
  <c r="G645" i="8" s="1"/>
  <c r="F644" i="8"/>
  <c r="G644" i="8" s="1"/>
  <c r="F666" i="8"/>
  <c r="G666" i="8" s="1"/>
  <c r="F665" i="8"/>
  <c r="G665" i="8" s="1"/>
  <c r="F662" i="8"/>
  <c r="G662" i="8" s="1"/>
  <c r="F663" i="8"/>
  <c r="G663" i="8" s="1"/>
  <c r="F648" i="8"/>
  <c r="G648" i="8" s="1"/>
  <c r="F647" i="8"/>
  <c r="G647" i="8" s="1"/>
  <c r="F660" i="8"/>
  <c r="G660" i="8" s="1"/>
  <c r="F659" i="8"/>
  <c r="G659" i="8" s="1"/>
  <c r="F672" i="8"/>
  <c r="G672" i="8" s="1"/>
  <c r="F671" i="8"/>
  <c r="G671" i="8" s="1"/>
  <c r="F684" i="8"/>
  <c r="G684" i="8" s="1"/>
  <c r="F683" i="8"/>
  <c r="G683" i="8" s="1"/>
  <c r="F654" i="8"/>
  <c r="G654" i="8" s="1"/>
  <c r="F653" i="8"/>
  <c r="G653" i="8" s="1"/>
  <c r="F678" i="8"/>
  <c r="G678" i="8" s="1"/>
  <c r="F677" i="8"/>
  <c r="G677" i="8" s="1"/>
  <c r="F650" i="8"/>
  <c r="G650" i="8" s="1"/>
  <c r="F651" i="8"/>
  <c r="G651" i="8" s="1"/>
  <c r="F675" i="8"/>
  <c r="G675" i="8" s="1"/>
  <c r="F674" i="8"/>
  <c r="G674" i="8" s="1"/>
  <c r="F657" i="8"/>
  <c r="G657" i="8" s="1"/>
  <c r="F656" i="8"/>
  <c r="G656" i="8" s="1"/>
  <c r="F669" i="8"/>
  <c r="G669" i="8" s="1"/>
  <c r="F668" i="8"/>
  <c r="G668" i="8" s="1"/>
  <c r="F681" i="8"/>
  <c r="G681" i="8" s="1"/>
  <c r="F680" i="8"/>
  <c r="G680" i="8" s="1"/>
  <c r="F589" i="8"/>
  <c r="G589" i="8" s="1"/>
  <c r="F588" i="8"/>
  <c r="G588" i="8" s="1"/>
  <c r="F613" i="8"/>
  <c r="G613" i="8" s="1"/>
  <c r="F612" i="8"/>
  <c r="G612" i="8" s="1"/>
  <c r="F586" i="8"/>
  <c r="G586" i="8" s="1"/>
  <c r="F585" i="8"/>
  <c r="G585" i="8" s="1"/>
  <c r="F610" i="8"/>
  <c r="G610" i="8" s="1"/>
  <c r="F609" i="8"/>
  <c r="G609" i="8" s="1"/>
  <c r="F592" i="8"/>
  <c r="G592" i="8" s="1"/>
  <c r="F591" i="8"/>
  <c r="G591" i="8" s="1"/>
  <c r="F604" i="8"/>
  <c r="G604" i="8" s="1"/>
  <c r="F603" i="8"/>
  <c r="G603" i="8" s="1"/>
  <c r="F616" i="8"/>
  <c r="G616" i="8" s="1"/>
  <c r="F615" i="8"/>
  <c r="G615" i="8" s="1"/>
  <c r="F601" i="8"/>
  <c r="G601" i="8" s="1"/>
  <c r="F600" i="8"/>
  <c r="G600" i="8" s="1"/>
  <c r="F598" i="8"/>
  <c r="G598" i="8" s="1"/>
  <c r="F597" i="8"/>
  <c r="G597" i="8" s="1"/>
  <c r="F622" i="8"/>
  <c r="G622" i="8" s="1"/>
  <c r="F621" i="8"/>
  <c r="G621" i="8" s="1"/>
  <c r="F595" i="8"/>
  <c r="G595" i="8" s="1"/>
  <c r="F594" i="8"/>
  <c r="G594" i="8" s="1"/>
  <c r="F607" i="8"/>
  <c r="G607" i="8" s="1"/>
  <c r="F606" i="8"/>
  <c r="G606" i="8" s="1"/>
  <c r="F619" i="8"/>
  <c r="G619" i="8" s="1"/>
  <c r="F618" i="8"/>
  <c r="G618" i="8" s="1"/>
  <c r="F582" i="8"/>
  <c r="G582" i="8" s="1"/>
  <c r="F530" i="8"/>
  <c r="G530" i="8" s="1"/>
  <c r="F529" i="8"/>
  <c r="G529" i="8" s="1"/>
  <c r="F554" i="8"/>
  <c r="G554" i="8" s="1"/>
  <c r="F553" i="8"/>
  <c r="G553" i="8" s="1"/>
  <c r="F527" i="8"/>
  <c r="G527" i="8" s="1"/>
  <c r="F526" i="8"/>
  <c r="G526" i="8" s="1"/>
  <c r="F524" i="8"/>
  <c r="G524" i="8" s="1"/>
  <c r="F523" i="8"/>
  <c r="G523" i="8" s="1"/>
  <c r="F536" i="8"/>
  <c r="G536" i="8" s="1"/>
  <c r="F535" i="8"/>
  <c r="G535" i="8" s="1"/>
  <c r="F548" i="8"/>
  <c r="G548" i="8" s="1"/>
  <c r="F547" i="8"/>
  <c r="G547" i="8" s="1"/>
  <c r="F560" i="8"/>
  <c r="G560" i="8" s="1"/>
  <c r="F559" i="8"/>
  <c r="G559" i="8" s="1"/>
  <c r="F542" i="8"/>
  <c r="G542" i="8" s="1"/>
  <c r="F541" i="8"/>
  <c r="G541" i="8" s="1"/>
  <c r="F539" i="8"/>
  <c r="G539" i="8" s="1"/>
  <c r="F538" i="8"/>
  <c r="G538" i="8" s="1"/>
  <c r="F551" i="8"/>
  <c r="G551" i="8" s="1"/>
  <c r="F550" i="8"/>
  <c r="G550" i="8" s="1"/>
  <c r="F533" i="8"/>
  <c r="G533" i="8" s="1"/>
  <c r="F532" i="8"/>
  <c r="G532" i="8" s="1"/>
  <c r="F545" i="8"/>
  <c r="G545" i="8" s="1"/>
  <c r="F544" i="8"/>
  <c r="G544" i="8" s="1"/>
  <c r="F557" i="8"/>
  <c r="G557" i="8" s="1"/>
  <c r="F556" i="8"/>
  <c r="G556" i="8" s="1"/>
  <c r="F520" i="8"/>
  <c r="G520" i="8" s="1"/>
  <c r="D626" i="7"/>
  <c r="D571" i="7"/>
  <c r="D705" i="7"/>
  <c r="D801" i="7"/>
  <c r="D641" i="7"/>
  <c r="D691" i="7"/>
  <c r="D728" i="7"/>
  <c r="D613" i="7"/>
  <c r="D674" i="7"/>
  <c r="D598" i="7"/>
  <c r="D742" i="7"/>
  <c r="D783" i="7"/>
  <c r="D769" i="7"/>
  <c r="D756" i="7"/>
  <c r="D656" i="7"/>
  <c r="D585" i="7"/>
  <c r="D560" i="7"/>
  <c r="D537" i="7"/>
  <c r="D202" i="7"/>
  <c r="D405" i="7"/>
  <c r="D258" i="7"/>
  <c r="D221" i="7"/>
  <c r="D421" i="7"/>
  <c r="D524" i="7"/>
  <c r="D443" i="7"/>
  <c r="D457" i="7"/>
  <c r="D471" i="7"/>
  <c r="D486" i="7"/>
  <c r="D514" i="7"/>
  <c r="D499" i="7"/>
  <c r="D275" i="7"/>
  <c r="D239" i="7"/>
  <c r="G65" i="8"/>
  <c r="J76" i="7"/>
  <c r="C455" i="8"/>
  <c r="F458" i="8"/>
  <c r="G458" i="8" s="1"/>
  <c r="J458" i="8"/>
  <c r="J459" i="8"/>
  <c r="K459" i="8"/>
  <c r="J460" i="8"/>
  <c r="K460" i="8"/>
  <c r="F461" i="8"/>
  <c r="G461" i="8" s="1"/>
  <c r="J461" i="8"/>
  <c r="K461" i="8"/>
  <c r="J462" i="8"/>
  <c r="K462" i="8"/>
  <c r="J463" i="8"/>
  <c r="K463" i="8"/>
  <c r="F464" i="8"/>
  <c r="G464" i="8" s="1"/>
  <c r="J464" i="8"/>
  <c r="K464" i="8"/>
  <c r="J465" i="8"/>
  <c r="K465" i="8"/>
  <c r="J466" i="8"/>
  <c r="K466" i="8"/>
  <c r="F467" i="8"/>
  <c r="G467" i="8" s="1"/>
  <c r="J467" i="8"/>
  <c r="K467" i="8"/>
  <c r="J468" i="8"/>
  <c r="K468" i="8"/>
  <c r="J469" i="8"/>
  <c r="K469" i="8"/>
  <c r="F470" i="8"/>
  <c r="G470" i="8" s="1"/>
  <c r="J470" i="8"/>
  <c r="K470" i="8"/>
  <c r="J471" i="8"/>
  <c r="K471" i="8"/>
  <c r="J472" i="8"/>
  <c r="K472" i="8"/>
  <c r="F473" i="8"/>
  <c r="G473" i="8" s="1"/>
  <c r="J473" i="8"/>
  <c r="K473" i="8"/>
  <c r="J474" i="8"/>
  <c r="K474" i="8"/>
  <c r="J475" i="8"/>
  <c r="K475" i="8"/>
  <c r="F476" i="8"/>
  <c r="G476" i="8" s="1"/>
  <c r="J476" i="8"/>
  <c r="K476" i="8"/>
  <c r="J477" i="8"/>
  <c r="K477" i="8"/>
  <c r="J478" i="8"/>
  <c r="K478" i="8"/>
  <c r="F479" i="8"/>
  <c r="G479" i="8" s="1"/>
  <c r="J479" i="8"/>
  <c r="K479" i="8"/>
  <c r="J480" i="8"/>
  <c r="K480" i="8"/>
  <c r="J481" i="8"/>
  <c r="K481" i="8"/>
  <c r="F482" i="8"/>
  <c r="G482" i="8" s="1"/>
  <c r="J482" i="8"/>
  <c r="K482" i="8"/>
  <c r="J483" i="8"/>
  <c r="K483" i="8"/>
  <c r="J484" i="8"/>
  <c r="K484" i="8"/>
  <c r="F485" i="8"/>
  <c r="G485" i="8" s="1"/>
  <c r="J485" i="8"/>
  <c r="K485" i="8"/>
  <c r="J486" i="8"/>
  <c r="K486" i="8"/>
  <c r="J487" i="8"/>
  <c r="K487" i="8"/>
  <c r="F488" i="8"/>
  <c r="G488" i="8" s="1"/>
  <c r="J488" i="8"/>
  <c r="K488" i="8"/>
  <c r="J489" i="8"/>
  <c r="K489" i="8"/>
  <c r="J490" i="8"/>
  <c r="K490" i="8"/>
  <c r="F491" i="8"/>
  <c r="G491" i="8" s="1"/>
  <c r="J491" i="8"/>
  <c r="K491" i="8"/>
  <c r="J492" i="8"/>
  <c r="K492" i="8"/>
  <c r="J493" i="8"/>
  <c r="K493" i="8"/>
  <c r="F494" i="8"/>
  <c r="G494" i="8" s="1"/>
  <c r="J494" i="8"/>
  <c r="K494" i="8"/>
  <c r="J495" i="8"/>
  <c r="K495" i="8"/>
  <c r="J496" i="8"/>
  <c r="K496" i="8"/>
  <c r="F497" i="8"/>
  <c r="G497" i="8" s="1"/>
  <c r="J497" i="8"/>
  <c r="K497" i="8"/>
  <c r="J498" i="8"/>
  <c r="K498" i="8"/>
  <c r="J499" i="8"/>
  <c r="K499" i="8"/>
  <c r="G500" i="8"/>
  <c r="F501" i="8" s="1"/>
  <c r="G501" i="8" s="1"/>
  <c r="J500" i="8"/>
  <c r="K500" i="8"/>
  <c r="J501" i="8"/>
  <c r="K501" i="8"/>
  <c r="J502" i="8"/>
  <c r="K502" i="8"/>
  <c r="G503" i="8"/>
  <c r="J503" i="8"/>
  <c r="K503" i="8"/>
  <c r="G504" i="8"/>
  <c r="J504" i="8"/>
  <c r="K504" i="8"/>
  <c r="G505" i="8"/>
  <c r="J505" i="8"/>
  <c r="K505" i="8"/>
  <c r="G506" i="8"/>
  <c r="F507" i="8" s="1"/>
  <c r="G507" i="8" s="1"/>
  <c r="J506" i="8"/>
  <c r="K506" i="8"/>
  <c r="J507" i="8"/>
  <c r="K507" i="8"/>
  <c r="J508" i="8"/>
  <c r="K508" i="8"/>
  <c r="G17" i="8"/>
  <c r="Q16" i="50"/>
  <c r="P16" i="50"/>
  <c r="Q12" i="50"/>
  <c r="P12" i="50"/>
  <c r="Q23" i="50" l="1"/>
  <c r="D1084" i="7"/>
  <c r="D1706" i="7"/>
  <c r="D848" i="7"/>
  <c r="D726" i="7"/>
  <c r="E726" i="7"/>
  <c r="D440" i="7"/>
  <c r="F440" i="7" s="1"/>
  <c r="D1793" i="7"/>
  <c r="D1583" i="7"/>
  <c r="D1521" i="7"/>
  <c r="D1470" i="7"/>
  <c r="D1387" i="7"/>
  <c r="D574" i="8"/>
  <c r="D636" i="8"/>
  <c r="D512" i="8"/>
  <c r="F489" i="8"/>
  <c r="G489" i="8" s="1"/>
  <c r="F490" i="8"/>
  <c r="G490" i="8" s="1"/>
  <c r="F477" i="8"/>
  <c r="G477" i="8" s="1"/>
  <c r="F478" i="8"/>
  <c r="G478" i="8" s="1"/>
  <c r="F465" i="8"/>
  <c r="G465" i="8" s="1"/>
  <c r="F466" i="8"/>
  <c r="G466" i="8" s="1"/>
  <c r="F492" i="8"/>
  <c r="G492" i="8" s="1"/>
  <c r="F493" i="8"/>
  <c r="G493" i="8" s="1"/>
  <c r="F480" i="8"/>
  <c r="G480" i="8" s="1"/>
  <c r="F481" i="8"/>
  <c r="G481" i="8" s="1"/>
  <c r="F468" i="8"/>
  <c r="G468" i="8" s="1"/>
  <c r="F469" i="8"/>
  <c r="G469" i="8" s="1"/>
  <c r="F495" i="8"/>
  <c r="G495" i="8" s="1"/>
  <c r="F496" i="8"/>
  <c r="G496" i="8" s="1"/>
  <c r="F483" i="8"/>
  <c r="G483" i="8" s="1"/>
  <c r="F484" i="8"/>
  <c r="G484" i="8" s="1"/>
  <c r="F471" i="8"/>
  <c r="G471" i="8" s="1"/>
  <c r="F472" i="8"/>
  <c r="G472" i="8" s="1"/>
  <c r="F498" i="8"/>
  <c r="G498" i="8" s="1"/>
  <c r="F499" i="8"/>
  <c r="G499" i="8" s="1"/>
  <c r="F486" i="8"/>
  <c r="G486" i="8" s="1"/>
  <c r="F487" i="8"/>
  <c r="G487" i="8" s="1"/>
  <c r="F474" i="8"/>
  <c r="G474" i="8" s="1"/>
  <c r="F475" i="8"/>
  <c r="G475" i="8" s="1"/>
  <c r="F462" i="8"/>
  <c r="G462" i="8" s="1"/>
  <c r="F463" i="8"/>
  <c r="G463" i="8" s="1"/>
  <c r="F460" i="8"/>
  <c r="G460" i="8" s="1"/>
  <c r="F459" i="8"/>
  <c r="G459" i="8" s="1"/>
  <c r="F508" i="8"/>
  <c r="G508" i="8" s="1"/>
  <c r="F502" i="8"/>
  <c r="G502" i="8" s="1"/>
  <c r="Q10" i="34"/>
  <c r="P10" i="34"/>
  <c r="Q13" i="46"/>
  <c r="Q12" i="46"/>
  <c r="Q9" i="46"/>
  <c r="P9" i="46"/>
  <c r="D451" i="8" l="1"/>
  <c r="Q11" i="44"/>
  <c r="P11" i="44"/>
  <c r="Q10" i="44"/>
  <c r="P10" i="44"/>
  <c r="Q8" i="44"/>
  <c r="P8" i="44"/>
  <c r="Q14" i="24"/>
  <c r="Q15" i="24"/>
  <c r="P15" i="24"/>
  <c r="Q13" i="24"/>
  <c r="P13" i="24"/>
  <c r="Q9" i="24"/>
  <c r="P9" i="24"/>
  <c r="Q34" i="48"/>
  <c r="P34" i="48"/>
  <c r="Q33" i="48"/>
  <c r="P33" i="48"/>
  <c r="Q32" i="48"/>
  <c r="P32" i="48"/>
  <c r="Q31" i="48"/>
  <c r="P31" i="48"/>
  <c r="Q29" i="48"/>
  <c r="P29" i="48"/>
  <c r="Q28" i="48"/>
  <c r="P28" i="48"/>
  <c r="Q27" i="48"/>
  <c r="P27" i="48"/>
  <c r="Q26" i="48"/>
  <c r="P26" i="48"/>
  <c r="Q25" i="48"/>
  <c r="P25" i="48"/>
  <c r="Q23" i="48"/>
  <c r="P23" i="48"/>
  <c r="Q22" i="48"/>
  <c r="P22" i="48"/>
  <c r="Q21" i="48"/>
  <c r="P21" i="48"/>
  <c r="Q20" i="48"/>
  <c r="P20" i="48"/>
  <c r="Q18" i="48"/>
  <c r="P18" i="48"/>
  <c r="Q17" i="48"/>
  <c r="P17" i="48"/>
  <c r="Q16" i="48"/>
  <c r="P16" i="48"/>
  <c r="Q15" i="48"/>
  <c r="P15" i="48"/>
  <c r="Q14" i="48"/>
  <c r="P14" i="48"/>
  <c r="Q11" i="48"/>
  <c r="P11" i="48"/>
  <c r="Q10" i="48"/>
  <c r="P10" i="48"/>
  <c r="Q9" i="48"/>
  <c r="P9" i="48"/>
  <c r="Q8" i="48"/>
  <c r="P8" i="48"/>
  <c r="Q16" i="33"/>
  <c r="P16" i="33"/>
  <c r="Q13" i="33"/>
  <c r="P13" i="33"/>
  <c r="Q11" i="33" l="1"/>
  <c r="P11" i="33"/>
  <c r="Q13" i="47"/>
  <c r="Q12" i="47"/>
  <c r="Q11" i="47"/>
  <c r="Q10" i="47"/>
  <c r="P10" i="47"/>
  <c r="Q9" i="47"/>
  <c r="P9" i="47"/>
  <c r="Q12" i="45" l="1"/>
  <c r="P12" i="45"/>
  <c r="Q11" i="45"/>
  <c r="P11" i="45"/>
  <c r="Q10" i="45"/>
  <c r="P10" i="45"/>
  <c r="Q9" i="45"/>
  <c r="P9" i="45"/>
  <c r="Q8" i="45"/>
  <c r="P8" i="45"/>
  <c r="Q7" i="45"/>
  <c r="P7" i="45"/>
  <c r="Q9" i="23"/>
  <c r="Q10" i="23"/>
  <c r="Q11" i="23"/>
  <c r="Q12" i="23"/>
  <c r="Q13" i="23"/>
  <c r="Q14" i="23"/>
  <c r="P14" i="23"/>
  <c r="P13" i="23"/>
  <c r="P12" i="23"/>
  <c r="P11" i="23"/>
  <c r="P10" i="23"/>
  <c r="P9" i="23"/>
  <c r="Q8" i="23"/>
  <c r="Q27" i="23" s="1"/>
  <c r="P8" i="23"/>
  <c r="P16" i="30"/>
  <c r="Q16" i="30"/>
  <c r="Q47" i="30"/>
  <c r="Q43" i="30"/>
  <c r="P43" i="30"/>
  <c r="Q41" i="30"/>
  <c r="P41" i="30"/>
  <c r="Q40" i="30"/>
  <c r="P40" i="30"/>
  <c r="Q39" i="30"/>
  <c r="P39" i="30"/>
  <c r="Q38" i="30"/>
  <c r="Q29" i="30"/>
  <c r="P29" i="30"/>
  <c r="Q35" i="30"/>
  <c r="Q34" i="30"/>
  <c r="P34" i="30"/>
  <c r="Q33" i="30"/>
  <c r="P33" i="30"/>
  <c r="Q32" i="30"/>
  <c r="P32" i="30"/>
  <c r="Q31" i="30"/>
  <c r="P31" i="30"/>
  <c r="Q30" i="30"/>
  <c r="P30" i="30"/>
  <c r="Q24" i="30"/>
  <c r="P24" i="30"/>
  <c r="Q21" i="30"/>
  <c r="P21" i="30"/>
  <c r="Q20" i="30"/>
  <c r="P20" i="30"/>
  <c r="Q19" i="30"/>
  <c r="P19" i="30"/>
  <c r="Q15" i="30"/>
  <c r="P15" i="30"/>
  <c r="Q28" i="30"/>
  <c r="P28" i="30"/>
  <c r="Q27" i="30"/>
  <c r="P27" i="30"/>
  <c r="Q26" i="30"/>
  <c r="P26" i="30"/>
  <c r="Q25" i="30"/>
  <c r="P25" i="30"/>
  <c r="Q14" i="30"/>
  <c r="P14" i="30"/>
  <c r="Q13" i="30"/>
  <c r="P13" i="30"/>
  <c r="Q12" i="30"/>
  <c r="P12" i="30"/>
  <c r="Q11" i="30"/>
  <c r="P11" i="30"/>
  <c r="P31" i="29"/>
  <c r="P30" i="29"/>
  <c r="P29" i="29"/>
  <c r="P23" i="29"/>
  <c r="P22" i="29"/>
  <c r="P21" i="29"/>
  <c r="P20" i="29"/>
  <c r="P19" i="29"/>
  <c r="P18" i="29"/>
  <c r="P17" i="29"/>
  <c r="P16" i="29"/>
  <c r="P15" i="29"/>
  <c r="P14" i="29"/>
  <c r="P13" i="29"/>
  <c r="P12" i="29"/>
  <c r="P11" i="29"/>
  <c r="P10" i="29"/>
  <c r="P9" i="29"/>
  <c r="Q8" i="29"/>
  <c r="P8" i="29"/>
  <c r="Q48" i="22"/>
  <c r="P48" i="22"/>
  <c r="P43" i="22"/>
  <c r="Q43" i="22"/>
  <c r="P40" i="22"/>
  <c r="Q40" i="22"/>
  <c r="Q33" i="22"/>
  <c r="P33" i="22"/>
  <c r="Q36" i="22"/>
  <c r="P36" i="22"/>
  <c r="P27" i="23" l="1"/>
  <c r="Q42" i="22"/>
  <c r="P42" i="22"/>
  <c r="Q16" i="22"/>
  <c r="P16" i="22"/>
  <c r="Q30" i="22"/>
  <c r="P30" i="22"/>
  <c r="Q29" i="22"/>
  <c r="P29" i="22"/>
  <c r="Q27" i="22"/>
  <c r="P27" i="22"/>
  <c r="Q26" i="22"/>
  <c r="P26" i="22"/>
  <c r="Q22" i="22"/>
  <c r="P22" i="22"/>
  <c r="Q21" i="22"/>
  <c r="P21" i="22"/>
  <c r="Q20" i="22"/>
  <c r="P20" i="22"/>
  <c r="P25" i="22"/>
  <c r="Q25" i="22"/>
  <c r="Q19" i="22"/>
  <c r="P19" i="22"/>
  <c r="Q47" i="22"/>
  <c r="P47" i="22"/>
  <c r="Q38" i="22"/>
  <c r="P38" i="22"/>
  <c r="Q34" i="22"/>
  <c r="P34" i="22"/>
  <c r="Q12" i="22"/>
  <c r="P12" i="22"/>
  <c r="Q18" i="22"/>
  <c r="P18" i="22"/>
  <c r="Q17" i="22"/>
  <c r="P17" i="22"/>
  <c r="Q20" i="21"/>
  <c r="P20" i="21"/>
  <c r="Q18" i="21"/>
  <c r="P18" i="21"/>
  <c r="Q17" i="21"/>
  <c r="P17" i="21"/>
  <c r="Q16" i="21"/>
  <c r="Q15" i="21"/>
  <c r="P15" i="21"/>
  <c r="Q14" i="21"/>
  <c r="P14" i="21"/>
  <c r="Q13" i="21"/>
  <c r="P13" i="21"/>
  <c r="Q12" i="21"/>
  <c r="P12" i="21"/>
  <c r="Q11" i="21"/>
  <c r="P11" i="21"/>
  <c r="Q10" i="21"/>
  <c r="P10" i="21"/>
  <c r="Q9" i="21"/>
  <c r="P9" i="21"/>
  <c r="Q8" i="21"/>
  <c r="P8" i="21"/>
  <c r="P37" i="21" l="1"/>
  <c r="D27" i="38"/>
  <c r="C143" i="43" l="1"/>
  <c r="C100" i="43"/>
  <c r="C57" i="43"/>
  <c r="C14" i="43"/>
  <c r="C163" i="42"/>
  <c r="C133" i="42"/>
  <c r="C103" i="42"/>
  <c r="C73" i="42"/>
  <c r="C43" i="42"/>
  <c r="C107" i="40"/>
  <c r="C76" i="40"/>
  <c r="C45" i="40"/>
  <c r="C13" i="42"/>
  <c r="C14" i="40"/>
  <c r="C809" i="12"/>
  <c r="C765" i="12"/>
  <c r="C721" i="12"/>
  <c r="C677" i="12"/>
  <c r="C633" i="12"/>
  <c r="C589" i="12"/>
  <c r="C545" i="12"/>
  <c r="C501" i="12"/>
  <c r="C457" i="12"/>
  <c r="C413" i="12"/>
  <c r="C369" i="12"/>
  <c r="C325" i="12"/>
  <c r="C280" i="12"/>
  <c r="C236" i="12"/>
  <c r="C192" i="12"/>
  <c r="C148" i="12"/>
  <c r="C104" i="12"/>
  <c r="C60" i="12"/>
  <c r="C36" i="12"/>
  <c r="C14" i="12"/>
  <c r="C267" i="10"/>
  <c r="C244" i="10"/>
  <c r="C221" i="10"/>
  <c r="C198" i="10"/>
  <c r="C175" i="10"/>
  <c r="C152" i="10"/>
  <c r="C129" i="10"/>
  <c r="C106" i="10"/>
  <c r="C83" i="10"/>
  <c r="C60" i="10"/>
  <c r="C14" i="10"/>
  <c r="C223" i="9"/>
  <c r="C204" i="9"/>
  <c r="C185" i="9"/>
  <c r="C166" i="9"/>
  <c r="C147" i="9"/>
  <c r="C128" i="9"/>
  <c r="C109" i="9"/>
  <c r="C90" i="9"/>
  <c r="C71" i="9"/>
  <c r="C52" i="9"/>
  <c r="C33" i="9"/>
  <c r="C14" i="9"/>
  <c r="C391" i="8"/>
  <c r="C331" i="8"/>
  <c r="C271" i="8"/>
  <c r="C211" i="8"/>
  <c r="C151" i="8"/>
  <c r="C133" i="8"/>
  <c r="C122" i="8"/>
  <c r="C109" i="8"/>
  <c r="C99" i="8"/>
  <c r="C83" i="8"/>
  <c r="C62" i="8"/>
  <c r="C50" i="8"/>
  <c r="C38" i="8"/>
  <c r="C25" i="8"/>
  <c r="C14" i="8"/>
  <c r="C191" i="7"/>
  <c r="C174" i="7"/>
  <c r="C158" i="7"/>
  <c r="C142" i="7"/>
  <c r="C126" i="7"/>
  <c r="C104" i="7"/>
  <c r="C83" i="7"/>
  <c r="C70" i="7"/>
  <c r="C54" i="7"/>
  <c r="C39" i="7"/>
  <c r="C15" i="7"/>
  <c r="P20" i="50"/>
  <c r="Q20" i="50"/>
  <c r="P21" i="50"/>
  <c r="Q21" i="50"/>
  <c r="P22" i="50"/>
  <c r="Q22" i="50"/>
  <c r="O23" i="50"/>
  <c r="N23" i="50"/>
  <c r="M23" i="50"/>
  <c r="L23" i="50"/>
  <c r="K23" i="50"/>
  <c r="J23" i="50"/>
  <c r="I23" i="50"/>
  <c r="H23" i="50"/>
  <c r="Q19" i="50"/>
  <c r="P19" i="50"/>
  <c r="Q18" i="50"/>
  <c r="P18" i="50"/>
  <c r="Q17" i="50"/>
  <c r="P17" i="50"/>
  <c r="Q15" i="50"/>
  <c r="P15" i="50"/>
  <c r="P23" i="50" l="1"/>
  <c r="I24" i="27"/>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F383" i="7" s="1"/>
  <c r="G383" i="7" s="1"/>
  <c r="D370" i="7" s="1"/>
  <c r="BM3" i="7"/>
  <c r="BF3" i="7"/>
  <c r="BG3" i="7"/>
  <c r="BB3" i="7"/>
  <c r="BN3" i="7"/>
  <c r="BR3" i="7"/>
  <c r="BC3" i="7"/>
  <c r="BI3" i="7"/>
  <c r="BK3" i="7"/>
  <c r="BO3" i="7"/>
  <c r="F1363" i="7" s="1"/>
  <c r="BS3" i="7"/>
  <c r="BE3" i="7"/>
  <c r="G353" i="7" s="1"/>
  <c r="D340" i="7" s="1"/>
  <c r="BH3" i="7"/>
  <c r="BL3" i="7"/>
  <c r="BP3" i="7"/>
  <c r="BT3" i="7"/>
  <c r="BU3" i="7"/>
  <c r="P12" i="44"/>
  <c r="Q12" i="44"/>
  <c r="P13" i="49"/>
  <c r="Q13" i="49"/>
  <c r="P14" i="49"/>
  <c r="Q14" i="49"/>
  <c r="P15" i="49"/>
  <c r="Q15" i="49"/>
  <c r="P16" i="49"/>
  <c r="Q16" i="49"/>
  <c r="P17" i="49"/>
  <c r="Q17" i="49"/>
  <c r="P18" i="49"/>
  <c r="Q18" i="49"/>
  <c r="P23" i="49"/>
  <c r="Q23" i="49"/>
  <c r="P24" i="49"/>
  <c r="Q24" i="49"/>
  <c r="P25" i="49"/>
  <c r="Q25" i="49"/>
  <c r="F1282" i="7" l="1"/>
  <c r="F1247" i="7"/>
  <c r="F1845" i="7"/>
  <c r="D1833" i="7" s="1"/>
  <c r="D1831" i="7" s="1"/>
  <c r="G336" i="7"/>
  <c r="D322" i="7" s="1"/>
  <c r="F367" i="7"/>
  <c r="G367" i="7" s="1"/>
  <c r="D356" i="7" s="1"/>
  <c r="F402" i="7"/>
  <c r="G402" i="7" s="1"/>
  <c r="D386" i="7" s="1"/>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Q18" i="31"/>
  <c r="P18" i="31"/>
  <c r="Q17" i="31"/>
  <c r="P17" i="31"/>
  <c r="Q16" i="31"/>
  <c r="P16" i="31"/>
  <c r="Q15" i="31"/>
  <c r="P15" i="31"/>
  <c r="Q14" i="31"/>
  <c r="P14" i="31"/>
  <c r="P13" i="44"/>
  <c r="Q13" i="44"/>
  <c r="Q14" i="44" s="1"/>
  <c r="Q10" i="24"/>
  <c r="P11" i="24"/>
  <c r="Q11" i="24"/>
  <c r="P12" i="24"/>
  <c r="Q12" i="24"/>
  <c r="P14" i="24"/>
  <c r="P16" i="24"/>
  <c r="Q16" i="24"/>
  <c r="P12" i="48"/>
  <c r="Q12" i="48"/>
  <c r="P13" i="48"/>
  <c r="Q13" i="48"/>
  <c r="P19" i="48"/>
  <c r="Q19" i="48"/>
  <c r="P24" i="48"/>
  <c r="Q24" i="48"/>
  <c r="P35" i="48"/>
  <c r="Q35" i="48"/>
  <c r="P14" i="47"/>
  <c r="Q14" i="47"/>
  <c r="P15" i="47"/>
  <c r="Q15" i="47"/>
  <c r="Q8" i="47"/>
  <c r="P8" i="47"/>
  <c r="P12" i="33"/>
  <c r="Q12" i="33"/>
  <c r="P15" i="33"/>
  <c r="Q15" i="33"/>
  <c r="P13" i="45"/>
  <c r="Q13" i="45"/>
  <c r="Q10" i="30"/>
  <c r="P10" i="30"/>
  <c r="P56" i="22"/>
  <c r="Q54" i="22"/>
  <c r="P54" i="22"/>
  <c r="Q53" i="22"/>
  <c r="P53" i="22"/>
  <c r="Q52" i="22"/>
  <c r="P52" i="22"/>
  <c r="Q51" i="22"/>
  <c r="P51" i="22"/>
  <c r="Q50" i="22"/>
  <c r="P50" i="22"/>
  <c r="Q49" i="22"/>
  <c r="P49" i="22"/>
  <c r="Q45" i="22"/>
  <c r="P45" i="22"/>
  <c r="Q41" i="22"/>
  <c r="P41" i="22"/>
  <c r="Q37" i="22"/>
  <c r="P37" i="22"/>
  <c r="B32" i="22"/>
  <c r="Q14" i="22"/>
  <c r="P14" i="22"/>
  <c r="Q10" i="22"/>
  <c r="P10" i="22"/>
  <c r="Q9" i="22"/>
  <c r="P9" i="22"/>
  <c r="P31" i="28"/>
  <c r="Q31"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46" i="12"/>
  <c r="J84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02" i="12"/>
  <c r="J80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58" i="12"/>
  <c r="J75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14" i="12"/>
  <c r="J71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70" i="12"/>
  <c r="J66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26" i="12"/>
  <c r="J62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82" i="12"/>
  <c r="J58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38" i="12"/>
  <c r="J53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494" i="12"/>
  <c r="J49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50" i="12"/>
  <c r="J44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06" i="12"/>
  <c r="J40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62" i="12"/>
  <c r="J361" i="12"/>
  <c r="J360"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17" i="12"/>
  <c r="J31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73" i="12"/>
  <c r="J27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29" i="12"/>
  <c r="J22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85" i="12"/>
  <c r="J18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41" i="12"/>
  <c r="J14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97" i="12"/>
  <c r="J9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53" i="12"/>
  <c r="J52" i="12"/>
  <c r="J51" i="12"/>
  <c r="J50" i="12"/>
  <c r="J49" i="12"/>
  <c r="J48" i="12"/>
  <c r="J47" i="12"/>
  <c r="J46" i="12"/>
  <c r="J45" i="12"/>
  <c r="J44" i="12"/>
  <c r="J43" i="12"/>
  <c r="J42" i="12"/>
  <c r="I846" i="12"/>
  <c r="F846" i="12"/>
  <c r="I845" i="12"/>
  <c r="F845" i="12"/>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E812" i="12"/>
  <c r="F812" i="12" s="1"/>
  <c r="I802" i="12"/>
  <c r="F802" i="12"/>
  <c r="I801" i="12"/>
  <c r="F801" i="12"/>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E768" i="12"/>
  <c r="F768" i="12" s="1"/>
  <c r="I758" i="12"/>
  <c r="F758" i="12"/>
  <c r="I757" i="12"/>
  <c r="F757" i="12"/>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E724" i="12"/>
  <c r="F724" i="12" s="1"/>
  <c r="I714" i="12"/>
  <c r="F714" i="12"/>
  <c r="I713" i="12"/>
  <c r="F713" i="12"/>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E680" i="12"/>
  <c r="F680" i="12" s="1"/>
  <c r="I670" i="12"/>
  <c r="F670" i="12"/>
  <c r="I669" i="12"/>
  <c r="F669" i="12"/>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E636" i="12"/>
  <c r="F636" i="12" s="1"/>
  <c r="I626" i="12"/>
  <c r="F626" i="12"/>
  <c r="I625" i="12"/>
  <c r="F625" i="12"/>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E592" i="12"/>
  <c r="F592" i="12" s="1"/>
  <c r="I582" i="12"/>
  <c r="F582" i="12"/>
  <c r="I581" i="12"/>
  <c r="F581" i="12"/>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E548" i="12"/>
  <c r="F548" i="12" s="1"/>
  <c r="I538" i="12"/>
  <c r="F538" i="12"/>
  <c r="I537" i="12"/>
  <c r="F537" i="12"/>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E504" i="12"/>
  <c r="F504" i="12" s="1"/>
  <c r="I494" i="12"/>
  <c r="F494" i="12"/>
  <c r="I493" i="12"/>
  <c r="F493" i="12"/>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E460" i="12"/>
  <c r="F460" i="12" s="1"/>
  <c r="I450" i="12"/>
  <c r="F450" i="12"/>
  <c r="I449" i="12"/>
  <c r="F449" i="12"/>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E416" i="12"/>
  <c r="F416" i="12" s="1"/>
  <c r="I406" i="12"/>
  <c r="F406" i="12"/>
  <c r="I405" i="12"/>
  <c r="F405" i="12"/>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E372" i="12"/>
  <c r="F372" i="12" s="1"/>
  <c r="I362" i="12"/>
  <c r="F362" i="12"/>
  <c r="I361" i="12"/>
  <c r="F361" i="12"/>
  <c r="I360" i="12"/>
  <c r="F360"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E328" i="12"/>
  <c r="F328" i="12" s="1"/>
  <c r="I317" i="12"/>
  <c r="F317" i="12"/>
  <c r="I316" i="12"/>
  <c r="F316"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E283" i="12"/>
  <c r="F283" i="12" s="1"/>
  <c r="I273" i="12"/>
  <c r="F273" i="12"/>
  <c r="I272" i="12"/>
  <c r="F272"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E239" i="12"/>
  <c r="F239" i="12" s="1"/>
  <c r="I229" i="12"/>
  <c r="F229" i="12"/>
  <c r="I228" i="12"/>
  <c r="F228"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E195" i="12"/>
  <c r="F195" i="12" s="1"/>
  <c r="I185" i="12"/>
  <c r="F185" i="12"/>
  <c r="I184" i="12"/>
  <c r="F184"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E151" i="12"/>
  <c r="F151" i="12" s="1"/>
  <c r="I141" i="12"/>
  <c r="F141" i="12"/>
  <c r="I140" i="12"/>
  <c r="F140"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E107" i="12"/>
  <c r="F107" i="12" s="1"/>
  <c r="I97" i="12"/>
  <c r="F97" i="12"/>
  <c r="I96" i="12"/>
  <c r="F96"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E63" i="12"/>
  <c r="F63" i="12" s="1"/>
  <c r="I53" i="12"/>
  <c r="F53" i="12"/>
  <c r="I52" i="12"/>
  <c r="F52" i="12"/>
  <c r="I51" i="12"/>
  <c r="F51" i="12"/>
  <c r="I50" i="12"/>
  <c r="F50" i="12"/>
  <c r="I49" i="12"/>
  <c r="F49" i="12"/>
  <c r="I48" i="12"/>
  <c r="F48" i="12"/>
  <c r="I47" i="12"/>
  <c r="F47" i="12"/>
  <c r="I46" i="12"/>
  <c r="F46" i="12"/>
  <c r="I45" i="12"/>
  <c r="F45" i="12"/>
  <c r="I44" i="12"/>
  <c r="F44" i="12"/>
  <c r="I43" i="12"/>
  <c r="F43" i="12"/>
  <c r="I42" i="12"/>
  <c r="F42" i="12"/>
  <c r="I41" i="12"/>
  <c r="F41" i="12"/>
  <c r="I40" i="12"/>
  <c r="I39" i="12"/>
  <c r="F39" i="12"/>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I37" i="9"/>
  <c r="I36" i="9"/>
  <c r="F36" i="9"/>
  <c r="K444" i="8"/>
  <c r="K443" i="8"/>
  <c r="K442" i="8"/>
  <c r="K441" i="8"/>
  <c r="K440" i="8"/>
  <c r="K439" i="8"/>
  <c r="K438" i="8"/>
  <c r="K437" i="8"/>
  <c r="K436" i="8"/>
  <c r="K435" i="8"/>
  <c r="K434" i="8"/>
  <c r="K433" i="8"/>
  <c r="K432" i="8"/>
  <c r="K431" i="8"/>
  <c r="K430" i="8"/>
  <c r="K429" i="8"/>
  <c r="K428" i="8"/>
  <c r="K427" i="8"/>
  <c r="K426" i="8"/>
  <c r="K425" i="8"/>
  <c r="K424" i="8"/>
  <c r="K423" i="8"/>
  <c r="K422" i="8"/>
  <c r="K421" i="8"/>
  <c r="K420" i="8"/>
  <c r="K419" i="8"/>
  <c r="K418" i="8"/>
  <c r="K417" i="8"/>
  <c r="K416" i="8"/>
  <c r="K415" i="8"/>
  <c r="K414" i="8"/>
  <c r="K413" i="8"/>
  <c r="K412" i="8"/>
  <c r="K411" i="8"/>
  <c r="K410" i="8"/>
  <c r="K409" i="8"/>
  <c r="K408" i="8"/>
  <c r="K407" i="8"/>
  <c r="K406" i="8"/>
  <c r="K405" i="8"/>
  <c r="K404" i="8"/>
  <c r="K403" i="8"/>
  <c r="K402" i="8"/>
  <c r="K401" i="8"/>
  <c r="K400" i="8"/>
  <c r="K399" i="8"/>
  <c r="K398" i="8"/>
  <c r="K397" i="8"/>
  <c r="K396" i="8"/>
  <c r="K395" i="8"/>
  <c r="K384" i="8"/>
  <c r="K383" i="8"/>
  <c r="K382" i="8"/>
  <c r="K381" i="8"/>
  <c r="K380" i="8"/>
  <c r="K379" i="8"/>
  <c r="K378" i="8"/>
  <c r="K377" i="8"/>
  <c r="K376" i="8"/>
  <c r="K375" i="8"/>
  <c r="K374" i="8"/>
  <c r="K373" i="8"/>
  <c r="K372" i="8"/>
  <c r="K371" i="8"/>
  <c r="K370" i="8"/>
  <c r="K369" i="8"/>
  <c r="K368" i="8"/>
  <c r="K367" i="8"/>
  <c r="K366" i="8"/>
  <c r="K365" i="8"/>
  <c r="K364" i="8"/>
  <c r="K363" i="8"/>
  <c r="K362" i="8"/>
  <c r="K361" i="8"/>
  <c r="K360" i="8"/>
  <c r="K359" i="8"/>
  <c r="K358" i="8"/>
  <c r="K357" i="8"/>
  <c r="K356" i="8"/>
  <c r="K355" i="8"/>
  <c r="K354" i="8"/>
  <c r="K353" i="8"/>
  <c r="K352" i="8"/>
  <c r="K351" i="8"/>
  <c r="K350" i="8"/>
  <c r="K349" i="8"/>
  <c r="K348" i="8"/>
  <c r="K347" i="8"/>
  <c r="K346" i="8"/>
  <c r="K345" i="8"/>
  <c r="K344" i="8"/>
  <c r="K343" i="8"/>
  <c r="K342" i="8"/>
  <c r="K341" i="8"/>
  <c r="K340" i="8"/>
  <c r="K339" i="8"/>
  <c r="K338" i="8"/>
  <c r="K337" i="8"/>
  <c r="K336" i="8"/>
  <c r="K335" i="8"/>
  <c r="K324" i="8"/>
  <c r="K323" i="8"/>
  <c r="K322" i="8"/>
  <c r="K321" i="8"/>
  <c r="K320" i="8"/>
  <c r="K319" i="8"/>
  <c r="K318" i="8"/>
  <c r="K317" i="8"/>
  <c r="K316" i="8"/>
  <c r="K315" i="8"/>
  <c r="K314" i="8"/>
  <c r="K313" i="8"/>
  <c r="K312" i="8"/>
  <c r="K311" i="8"/>
  <c r="K310" i="8"/>
  <c r="K309" i="8"/>
  <c r="K308" i="8"/>
  <c r="K307" i="8"/>
  <c r="K306" i="8"/>
  <c r="K305" i="8"/>
  <c r="K304" i="8"/>
  <c r="K303" i="8"/>
  <c r="K302" i="8"/>
  <c r="K301" i="8"/>
  <c r="K300" i="8"/>
  <c r="K299" i="8"/>
  <c r="K298" i="8"/>
  <c r="K297" i="8"/>
  <c r="K296" i="8"/>
  <c r="K295" i="8"/>
  <c r="K294" i="8"/>
  <c r="K293" i="8"/>
  <c r="K292" i="8"/>
  <c r="K291" i="8"/>
  <c r="K290" i="8"/>
  <c r="K289" i="8"/>
  <c r="K288" i="8"/>
  <c r="K287" i="8"/>
  <c r="K286" i="8"/>
  <c r="K285" i="8"/>
  <c r="K284" i="8"/>
  <c r="K283" i="8"/>
  <c r="K282" i="8"/>
  <c r="K281" i="8"/>
  <c r="K280" i="8"/>
  <c r="K279" i="8"/>
  <c r="K278" i="8"/>
  <c r="K277" i="8"/>
  <c r="K276" i="8"/>
  <c r="K275" i="8"/>
  <c r="K264" i="8"/>
  <c r="K263" i="8"/>
  <c r="K262" i="8"/>
  <c r="K261" i="8"/>
  <c r="K260" i="8"/>
  <c r="K259" i="8"/>
  <c r="K258" i="8"/>
  <c r="K257" i="8"/>
  <c r="K256" i="8"/>
  <c r="K255" i="8"/>
  <c r="K254" i="8"/>
  <c r="K253" i="8"/>
  <c r="K252" i="8"/>
  <c r="K251" i="8"/>
  <c r="K250" i="8"/>
  <c r="K249" i="8"/>
  <c r="K248"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04" i="8"/>
  <c r="K203" i="8"/>
  <c r="K202" i="8"/>
  <c r="K201" i="8"/>
  <c r="K200" i="8"/>
  <c r="K199" i="8"/>
  <c r="K198" i="8"/>
  <c r="K197" i="8"/>
  <c r="K196" i="8"/>
  <c r="K195" i="8"/>
  <c r="K194" i="8"/>
  <c r="K193" i="8"/>
  <c r="K192" i="8"/>
  <c r="K191" i="8"/>
  <c r="K190" i="8"/>
  <c r="K189" i="8"/>
  <c r="K188" i="8"/>
  <c r="K187" i="8"/>
  <c r="K186" i="8"/>
  <c r="K185"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44" i="8"/>
  <c r="K143" i="8"/>
  <c r="K142" i="8"/>
  <c r="K141" i="8"/>
  <c r="K140" i="8"/>
  <c r="K139" i="8"/>
  <c r="K138" i="8"/>
  <c r="K137" i="8"/>
  <c r="K126" i="8"/>
  <c r="J444" i="8"/>
  <c r="J443" i="8"/>
  <c r="J442" i="8"/>
  <c r="G442" i="8"/>
  <c r="F444" i="8" s="1"/>
  <c r="G444" i="8" s="1"/>
  <c r="J441" i="8"/>
  <c r="G441" i="8"/>
  <c r="J440" i="8"/>
  <c r="G440" i="8"/>
  <c r="J439" i="8"/>
  <c r="G439" i="8"/>
  <c r="J438" i="8"/>
  <c r="J437" i="8"/>
  <c r="J436" i="8"/>
  <c r="G436" i="8"/>
  <c r="F438" i="8" s="1"/>
  <c r="G438" i="8" s="1"/>
  <c r="J435" i="8"/>
  <c r="J434" i="8"/>
  <c r="J433" i="8"/>
  <c r="F433" i="8"/>
  <c r="G433" i="8" s="1"/>
  <c r="J432" i="8"/>
  <c r="J431" i="8"/>
  <c r="J430" i="8"/>
  <c r="F430" i="8"/>
  <c r="G430" i="8" s="1"/>
  <c r="J429" i="8"/>
  <c r="J428" i="8"/>
  <c r="J427" i="8"/>
  <c r="F427" i="8"/>
  <c r="G427" i="8" s="1"/>
  <c r="J426" i="8"/>
  <c r="J425" i="8"/>
  <c r="J424" i="8"/>
  <c r="F424" i="8"/>
  <c r="G424" i="8" s="1"/>
  <c r="J423" i="8"/>
  <c r="J422" i="8"/>
  <c r="J421" i="8"/>
  <c r="F421" i="8"/>
  <c r="G421" i="8" s="1"/>
  <c r="J420" i="8"/>
  <c r="J419" i="8"/>
  <c r="J418" i="8"/>
  <c r="F418" i="8"/>
  <c r="G418" i="8" s="1"/>
  <c r="J417" i="8"/>
  <c r="J416" i="8"/>
  <c r="J415" i="8"/>
  <c r="F415" i="8"/>
  <c r="G415" i="8" s="1"/>
  <c r="J414" i="8"/>
  <c r="J413" i="8"/>
  <c r="J412" i="8"/>
  <c r="F412" i="8"/>
  <c r="G412" i="8" s="1"/>
  <c r="J411" i="8"/>
  <c r="J410" i="8"/>
  <c r="J409" i="8"/>
  <c r="F409" i="8"/>
  <c r="G409" i="8" s="1"/>
  <c r="J408" i="8"/>
  <c r="J407" i="8"/>
  <c r="J406" i="8"/>
  <c r="F406" i="8"/>
  <c r="G406" i="8" s="1"/>
  <c r="J405" i="8"/>
  <c r="J404" i="8"/>
  <c r="J403" i="8"/>
  <c r="F403" i="8"/>
  <c r="G403" i="8" s="1"/>
  <c r="J402" i="8"/>
  <c r="J401" i="8"/>
  <c r="J400" i="8"/>
  <c r="F400" i="8"/>
  <c r="G400" i="8" s="1"/>
  <c r="J399" i="8"/>
  <c r="J398" i="8"/>
  <c r="J397" i="8"/>
  <c r="F397" i="8"/>
  <c r="G397" i="8" s="1"/>
  <c r="J396" i="8"/>
  <c r="J395" i="8"/>
  <c r="J394" i="8"/>
  <c r="F394" i="8"/>
  <c r="G394" i="8" s="1"/>
  <c r="J384" i="8"/>
  <c r="J383" i="8"/>
  <c r="J382" i="8"/>
  <c r="G382" i="8"/>
  <c r="F383" i="8" s="1"/>
  <c r="G383" i="8" s="1"/>
  <c r="J381" i="8"/>
  <c r="G381" i="8"/>
  <c r="J380" i="8"/>
  <c r="G380" i="8"/>
  <c r="J379" i="8"/>
  <c r="G379" i="8"/>
  <c r="J378" i="8"/>
  <c r="J377" i="8"/>
  <c r="J376" i="8"/>
  <c r="G376" i="8"/>
  <c r="F377" i="8" s="1"/>
  <c r="G377" i="8" s="1"/>
  <c r="J375" i="8"/>
  <c r="J374" i="8"/>
  <c r="J373" i="8"/>
  <c r="F373" i="8"/>
  <c r="G373" i="8" s="1"/>
  <c r="J372" i="8"/>
  <c r="J371" i="8"/>
  <c r="J370" i="8"/>
  <c r="F370" i="8"/>
  <c r="G370" i="8" s="1"/>
  <c r="J369" i="8"/>
  <c r="J368" i="8"/>
  <c r="J367" i="8"/>
  <c r="F367" i="8"/>
  <c r="G367" i="8" s="1"/>
  <c r="J366" i="8"/>
  <c r="J365" i="8"/>
  <c r="J364" i="8"/>
  <c r="F364" i="8"/>
  <c r="G364" i="8" s="1"/>
  <c r="J363" i="8"/>
  <c r="J362" i="8"/>
  <c r="J361" i="8"/>
  <c r="F361" i="8"/>
  <c r="G361" i="8" s="1"/>
  <c r="J360" i="8"/>
  <c r="J359" i="8"/>
  <c r="J358" i="8"/>
  <c r="F358" i="8"/>
  <c r="G358" i="8" s="1"/>
  <c r="J357" i="8"/>
  <c r="J356" i="8"/>
  <c r="J355" i="8"/>
  <c r="F355" i="8"/>
  <c r="G355" i="8" s="1"/>
  <c r="J354" i="8"/>
  <c r="J353" i="8"/>
  <c r="J352" i="8"/>
  <c r="F352" i="8"/>
  <c r="G352" i="8" s="1"/>
  <c r="J351" i="8"/>
  <c r="J350" i="8"/>
  <c r="J349" i="8"/>
  <c r="F349" i="8"/>
  <c r="G349" i="8" s="1"/>
  <c r="J348" i="8"/>
  <c r="J347" i="8"/>
  <c r="J346" i="8"/>
  <c r="F346" i="8"/>
  <c r="G346" i="8" s="1"/>
  <c r="J345" i="8"/>
  <c r="J344" i="8"/>
  <c r="J343" i="8"/>
  <c r="F343" i="8"/>
  <c r="G343" i="8" s="1"/>
  <c r="J342" i="8"/>
  <c r="J341" i="8"/>
  <c r="J340" i="8"/>
  <c r="F340" i="8"/>
  <c r="G340" i="8" s="1"/>
  <c r="J339" i="8"/>
  <c r="J338" i="8"/>
  <c r="J337" i="8"/>
  <c r="F337" i="8"/>
  <c r="G337" i="8" s="1"/>
  <c r="J336" i="8"/>
  <c r="J335" i="8"/>
  <c r="J334" i="8"/>
  <c r="F334" i="8"/>
  <c r="G334" i="8" s="1"/>
  <c r="J324" i="8"/>
  <c r="J323" i="8"/>
  <c r="J322" i="8"/>
  <c r="G322" i="8"/>
  <c r="F324" i="8" s="1"/>
  <c r="G324" i="8" s="1"/>
  <c r="J321" i="8"/>
  <c r="G321" i="8"/>
  <c r="J320" i="8"/>
  <c r="G320" i="8"/>
  <c r="J319" i="8"/>
  <c r="G319" i="8"/>
  <c r="J318" i="8"/>
  <c r="J317" i="8"/>
  <c r="J316" i="8"/>
  <c r="G316" i="8"/>
  <c r="F318" i="8" s="1"/>
  <c r="G318" i="8" s="1"/>
  <c r="J315" i="8"/>
  <c r="J314" i="8"/>
  <c r="J313" i="8"/>
  <c r="F313" i="8"/>
  <c r="G313" i="8" s="1"/>
  <c r="J312" i="8"/>
  <c r="J311" i="8"/>
  <c r="J310" i="8"/>
  <c r="F310" i="8"/>
  <c r="G310" i="8" s="1"/>
  <c r="J309" i="8"/>
  <c r="J308" i="8"/>
  <c r="J307" i="8"/>
  <c r="F307" i="8"/>
  <c r="G307" i="8" s="1"/>
  <c r="J306" i="8"/>
  <c r="J305" i="8"/>
  <c r="J304" i="8"/>
  <c r="F304" i="8"/>
  <c r="G304" i="8" s="1"/>
  <c r="J303" i="8"/>
  <c r="J302" i="8"/>
  <c r="J301" i="8"/>
  <c r="F301" i="8"/>
  <c r="G301" i="8" s="1"/>
  <c r="J300" i="8"/>
  <c r="J299" i="8"/>
  <c r="J298" i="8"/>
  <c r="F298" i="8"/>
  <c r="G298" i="8" s="1"/>
  <c r="J297" i="8"/>
  <c r="J296" i="8"/>
  <c r="J295" i="8"/>
  <c r="F295" i="8"/>
  <c r="G295" i="8" s="1"/>
  <c r="J294" i="8"/>
  <c r="J293" i="8"/>
  <c r="J292" i="8"/>
  <c r="F292" i="8"/>
  <c r="G292" i="8" s="1"/>
  <c r="J291" i="8"/>
  <c r="J290" i="8"/>
  <c r="J289" i="8"/>
  <c r="F289" i="8"/>
  <c r="G289" i="8" s="1"/>
  <c r="J288" i="8"/>
  <c r="J287" i="8"/>
  <c r="J286" i="8"/>
  <c r="F286" i="8"/>
  <c r="G286" i="8" s="1"/>
  <c r="J285" i="8"/>
  <c r="J284" i="8"/>
  <c r="J283" i="8"/>
  <c r="F283" i="8"/>
  <c r="G283" i="8" s="1"/>
  <c r="J282" i="8"/>
  <c r="J281" i="8"/>
  <c r="J280" i="8"/>
  <c r="F280" i="8"/>
  <c r="G280" i="8" s="1"/>
  <c r="F282" i="8" s="1"/>
  <c r="G282" i="8" s="1"/>
  <c r="J279" i="8"/>
  <c r="J278" i="8"/>
  <c r="J277" i="8"/>
  <c r="F277" i="8"/>
  <c r="G277" i="8" s="1"/>
  <c r="F278" i="8" s="1"/>
  <c r="G278" i="8" s="1"/>
  <c r="J276" i="8"/>
  <c r="J275" i="8"/>
  <c r="J274" i="8"/>
  <c r="F274" i="8"/>
  <c r="G274" i="8" s="1"/>
  <c r="F275" i="8" s="1"/>
  <c r="G275" i="8" s="1"/>
  <c r="J264" i="8"/>
  <c r="J263" i="8"/>
  <c r="J262" i="8"/>
  <c r="G262" i="8"/>
  <c r="J261" i="8"/>
  <c r="G261" i="8"/>
  <c r="J260" i="8"/>
  <c r="G260" i="8"/>
  <c r="J259" i="8"/>
  <c r="G259" i="8"/>
  <c r="J258" i="8"/>
  <c r="J257" i="8"/>
  <c r="J256" i="8"/>
  <c r="G256" i="8"/>
  <c r="J255" i="8"/>
  <c r="J254" i="8"/>
  <c r="J253" i="8"/>
  <c r="F253" i="8"/>
  <c r="G253" i="8" s="1"/>
  <c r="F255" i="8" s="1"/>
  <c r="G255" i="8" s="1"/>
  <c r="J252" i="8"/>
  <c r="J251" i="8"/>
  <c r="J250" i="8"/>
  <c r="F250" i="8"/>
  <c r="G250" i="8" s="1"/>
  <c r="F252" i="8" s="1"/>
  <c r="G252" i="8" s="1"/>
  <c r="J249" i="8"/>
  <c r="J248" i="8"/>
  <c r="J247" i="8"/>
  <c r="F247" i="8"/>
  <c r="G247" i="8" s="1"/>
  <c r="F248" i="8" s="1"/>
  <c r="G248" i="8" s="1"/>
  <c r="J246" i="8"/>
  <c r="J245" i="8"/>
  <c r="J244" i="8"/>
  <c r="F244" i="8"/>
  <c r="G244" i="8" s="1"/>
  <c r="F246" i="8" s="1"/>
  <c r="G246" i="8" s="1"/>
  <c r="J243" i="8"/>
  <c r="J242" i="8"/>
  <c r="J241" i="8"/>
  <c r="F241" i="8"/>
  <c r="G241" i="8" s="1"/>
  <c r="F242" i="8" s="1"/>
  <c r="G242" i="8" s="1"/>
  <c r="J240" i="8"/>
  <c r="J239" i="8"/>
  <c r="J238" i="8"/>
  <c r="F238" i="8"/>
  <c r="G238" i="8" s="1"/>
  <c r="F240" i="8" s="1"/>
  <c r="G240" i="8" s="1"/>
  <c r="J237" i="8"/>
  <c r="J236" i="8"/>
  <c r="J235" i="8"/>
  <c r="F235" i="8"/>
  <c r="G235" i="8" s="1"/>
  <c r="F236" i="8" s="1"/>
  <c r="G236" i="8" s="1"/>
  <c r="J234" i="8"/>
  <c r="J233" i="8"/>
  <c r="J232" i="8"/>
  <c r="F232" i="8"/>
  <c r="G232" i="8" s="1"/>
  <c r="F234" i="8" s="1"/>
  <c r="G234" i="8" s="1"/>
  <c r="J231" i="8"/>
  <c r="J230" i="8"/>
  <c r="J229" i="8"/>
  <c r="F229" i="8"/>
  <c r="G229" i="8" s="1"/>
  <c r="F231" i="8" s="1"/>
  <c r="G231" i="8" s="1"/>
  <c r="J228" i="8"/>
  <c r="J227" i="8"/>
  <c r="J226" i="8"/>
  <c r="F226" i="8"/>
  <c r="G226" i="8" s="1"/>
  <c r="F228" i="8" s="1"/>
  <c r="G228" i="8" s="1"/>
  <c r="J225" i="8"/>
  <c r="J224" i="8"/>
  <c r="J223" i="8"/>
  <c r="F223" i="8"/>
  <c r="G223" i="8" s="1"/>
  <c r="F224" i="8" s="1"/>
  <c r="G224" i="8" s="1"/>
  <c r="J222" i="8"/>
  <c r="J221" i="8"/>
  <c r="J220" i="8"/>
  <c r="F220" i="8"/>
  <c r="G220" i="8" s="1"/>
  <c r="F221" i="8" s="1"/>
  <c r="G221" i="8" s="1"/>
  <c r="J219" i="8"/>
  <c r="J218" i="8"/>
  <c r="J217" i="8"/>
  <c r="F217" i="8"/>
  <c r="G217" i="8" s="1"/>
  <c r="F219" i="8" s="1"/>
  <c r="G219" i="8" s="1"/>
  <c r="J216" i="8"/>
  <c r="J215" i="8"/>
  <c r="J214" i="8"/>
  <c r="F214" i="8"/>
  <c r="G214" i="8" s="1"/>
  <c r="F215" i="8" s="1"/>
  <c r="G215" i="8" s="1"/>
  <c r="J204" i="8"/>
  <c r="J203" i="8"/>
  <c r="J202" i="8"/>
  <c r="G202" i="8"/>
  <c r="F204" i="8" s="1"/>
  <c r="G204" i="8" s="1"/>
  <c r="J201" i="8"/>
  <c r="G201" i="8"/>
  <c r="J200" i="8"/>
  <c r="G200" i="8"/>
  <c r="J199" i="8"/>
  <c r="G199" i="8"/>
  <c r="J198" i="8"/>
  <c r="J197" i="8"/>
  <c r="J196" i="8"/>
  <c r="G196" i="8"/>
  <c r="F198" i="8" s="1"/>
  <c r="G198" i="8" s="1"/>
  <c r="J195" i="8"/>
  <c r="J194" i="8"/>
  <c r="J193" i="8"/>
  <c r="F193" i="8"/>
  <c r="G193" i="8" s="1"/>
  <c r="F195" i="8" s="1"/>
  <c r="G195" i="8" s="1"/>
  <c r="J192" i="8"/>
  <c r="J191" i="8"/>
  <c r="J190" i="8"/>
  <c r="F190" i="8"/>
  <c r="G190" i="8" s="1"/>
  <c r="F192" i="8" s="1"/>
  <c r="G192" i="8" s="1"/>
  <c r="J189" i="8"/>
  <c r="J188" i="8"/>
  <c r="J187" i="8"/>
  <c r="F187" i="8"/>
  <c r="G187" i="8" s="1"/>
  <c r="F189" i="8" s="1"/>
  <c r="G189" i="8" s="1"/>
  <c r="J186" i="8"/>
  <c r="J185" i="8"/>
  <c r="J184" i="8"/>
  <c r="F184" i="8"/>
  <c r="G184" i="8" s="1"/>
  <c r="F186" i="8" s="1"/>
  <c r="G186" i="8" s="1"/>
  <c r="J183" i="8"/>
  <c r="J182" i="8"/>
  <c r="J181" i="8"/>
  <c r="F181" i="8"/>
  <c r="G181" i="8" s="1"/>
  <c r="F183" i="8" s="1"/>
  <c r="G183" i="8" s="1"/>
  <c r="J180" i="8"/>
  <c r="J179" i="8"/>
  <c r="J178" i="8"/>
  <c r="F178" i="8"/>
  <c r="G178" i="8" s="1"/>
  <c r="F180" i="8" s="1"/>
  <c r="G180" i="8" s="1"/>
  <c r="J177" i="8"/>
  <c r="J176" i="8"/>
  <c r="J175" i="8"/>
  <c r="F175" i="8"/>
  <c r="G175" i="8" s="1"/>
  <c r="F177" i="8" s="1"/>
  <c r="G177" i="8" s="1"/>
  <c r="J174" i="8"/>
  <c r="J173" i="8"/>
  <c r="J172" i="8"/>
  <c r="F172" i="8"/>
  <c r="G172" i="8" s="1"/>
  <c r="F174" i="8" s="1"/>
  <c r="G174" i="8" s="1"/>
  <c r="J171" i="8"/>
  <c r="J170" i="8"/>
  <c r="J169" i="8"/>
  <c r="F169" i="8"/>
  <c r="G169" i="8" s="1"/>
  <c r="F171" i="8" s="1"/>
  <c r="G171" i="8" s="1"/>
  <c r="J168" i="8"/>
  <c r="J167" i="8"/>
  <c r="J166" i="8"/>
  <c r="F166" i="8"/>
  <c r="G166" i="8" s="1"/>
  <c r="F168" i="8" s="1"/>
  <c r="G168" i="8" s="1"/>
  <c r="J165" i="8"/>
  <c r="J164" i="8"/>
  <c r="J163" i="8"/>
  <c r="F163" i="8"/>
  <c r="G163" i="8" s="1"/>
  <c r="F165" i="8" s="1"/>
  <c r="G165" i="8" s="1"/>
  <c r="J162" i="8"/>
  <c r="J161" i="8"/>
  <c r="J160" i="8"/>
  <c r="F160" i="8"/>
  <c r="G160" i="8" s="1"/>
  <c r="F162" i="8" s="1"/>
  <c r="G162" i="8" s="1"/>
  <c r="J159" i="8"/>
  <c r="J158" i="8"/>
  <c r="J157" i="8"/>
  <c r="F157" i="8"/>
  <c r="G157" i="8" s="1"/>
  <c r="F159" i="8" s="1"/>
  <c r="G159" i="8" s="1"/>
  <c r="J156" i="8"/>
  <c r="J155" i="8"/>
  <c r="J154" i="8"/>
  <c r="F154" i="8"/>
  <c r="G154" i="8" s="1"/>
  <c r="J144" i="8"/>
  <c r="J143" i="8"/>
  <c r="J142" i="8"/>
  <c r="G142" i="8"/>
  <c r="F143" i="8" s="1"/>
  <c r="G143" i="8" s="1"/>
  <c r="J141" i="8"/>
  <c r="G141" i="8"/>
  <c r="J140" i="8"/>
  <c r="G140" i="8"/>
  <c r="J139" i="8"/>
  <c r="G139" i="8"/>
  <c r="J138" i="8"/>
  <c r="J137" i="8"/>
  <c r="J136" i="8"/>
  <c r="G137" i="8"/>
  <c r="J126" i="8"/>
  <c r="J125" i="8"/>
  <c r="F126" i="8"/>
  <c r="G126" i="8" s="1"/>
  <c r="J112" i="8"/>
  <c r="J102" i="8"/>
  <c r="J88" i="8"/>
  <c r="J87" i="8"/>
  <c r="J86" i="8"/>
  <c r="G86" i="8"/>
  <c r="F88" i="8" s="1"/>
  <c r="G88" i="8" s="1"/>
  <c r="J73" i="8"/>
  <c r="J72" i="8"/>
  <c r="J71" i="8"/>
  <c r="G71" i="8"/>
  <c r="F72" i="8" s="1"/>
  <c r="G72" i="8" s="1"/>
  <c r="J70" i="8"/>
  <c r="G70" i="8"/>
  <c r="J69" i="8"/>
  <c r="G69" i="8"/>
  <c r="J68" i="8"/>
  <c r="G68" i="8"/>
  <c r="J67" i="8"/>
  <c r="J66" i="8"/>
  <c r="J65" i="8"/>
  <c r="F66" i="8"/>
  <c r="G66" i="8" s="1"/>
  <c r="J55" i="8"/>
  <c r="J54" i="8"/>
  <c r="J53" i="8"/>
  <c r="G53" i="8"/>
  <c r="F54" i="8" s="1"/>
  <c r="G54" i="8" s="1"/>
  <c r="J43" i="8"/>
  <c r="J42" i="8"/>
  <c r="J41" i="8"/>
  <c r="G41" i="8"/>
  <c r="F43" i="8" s="1"/>
  <c r="G43" i="8" s="1"/>
  <c r="J31" i="8"/>
  <c r="G31" i="8"/>
  <c r="J30" i="8"/>
  <c r="J29" i="8"/>
  <c r="J28" i="8"/>
  <c r="G28" i="8"/>
  <c r="F29" i="8" s="1"/>
  <c r="G29" i="8" s="1"/>
  <c r="K199" i="7"/>
  <c r="K195" i="7"/>
  <c r="K167" i="7"/>
  <c r="K162" i="7"/>
  <c r="K151" i="7"/>
  <c r="K135" i="7"/>
  <c r="K115" i="7"/>
  <c r="K89" i="7"/>
  <c r="K87" i="7"/>
  <c r="K77" i="7"/>
  <c r="K75" i="7"/>
  <c r="K74" i="7"/>
  <c r="K63" i="7"/>
  <c r="K59" i="7"/>
  <c r="K47" i="7"/>
  <c r="K43" i="7"/>
  <c r="K45" i="7"/>
  <c r="J199" i="7"/>
  <c r="F199" i="7"/>
  <c r="G199" i="7" s="1"/>
  <c r="J198" i="7"/>
  <c r="G198" i="7"/>
  <c r="J197" i="7"/>
  <c r="G197" i="7"/>
  <c r="J196" i="7"/>
  <c r="G196" i="7"/>
  <c r="J195" i="7"/>
  <c r="E195" i="7"/>
  <c r="G195" i="7" s="1"/>
  <c r="J194" i="7"/>
  <c r="G194" i="7"/>
  <c r="J184" i="7"/>
  <c r="G184" i="7"/>
  <c r="J183" i="7"/>
  <c r="G183" i="7"/>
  <c r="J182" i="7"/>
  <c r="G182" i="7"/>
  <c r="J181" i="7"/>
  <c r="G181" i="7"/>
  <c r="J180" i="7"/>
  <c r="G180" i="7"/>
  <c r="J179" i="7"/>
  <c r="G179" i="7"/>
  <c r="J178" i="7"/>
  <c r="G178" i="7"/>
  <c r="J177" i="7"/>
  <c r="G177" i="7"/>
  <c r="J167" i="7"/>
  <c r="F167" i="7"/>
  <c r="G167" i="7" s="1"/>
  <c r="J166" i="7"/>
  <c r="G166" i="7"/>
  <c r="J165" i="7"/>
  <c r="G165" i="7"/>
  <c r="J164" i="7"/>
  <c r="G164" i="7"/>
  <c r="J163" i="7"/>
  <c r="G163" i="7"/>
  <c r="J162" i="7"/>
  <c r="E162" i="7"/>
  <c r="G162" i="7" s="1"/>
  <c r="J161" i="7"/>
  <c r="G161" i="7"/>
  <c r="J151" i="7"/>
  <c r="F151" i="7"/>
  <c r="G151" i="7" s="1"/>
  <c r="J150" i="7"/>
  <c r="G150" i="7"/>
  <c r="J149" i="7"/>
  <c r="G149" i="7"/>
  <c r="J148" i="7"/>
  <c r="G148" i="7"/>
  <c r="J147" i="7"/>
  <c r="G147" i="7"/>
  <c r="J146" i="7"/>
  <c r="G146" i="7"/>
  <c r="J145" i="7"/>
  <c r="G145" i="7"/>
  <c r="J135" i="7"/>
  <c r="F135" i="7"/>
  <c r="G135" i="7" s="1"/>
  <c r="J134" i="7"/>
  <c r="G134" i="7"/>
  <c r="J133" i="7"/>
  <c r="G133" i="7"/>
  <c r="J132" i="7"/>
  <c r="G132" i="7"/>
  <c r="J131" i="7"/>
  <c r="G131" i="7"/>
  <c r="J130" i="7"/>
  <c r="G130" i="7"/>
  <c r="J129" i="7"/>
  <c r="G129" i="7"/>
  <c r="J115" i="7"/>
  <c r="F115" i="7"/>
  <c r="G115" i="7" s="1"/>
  <c r="J114" i="7"/>
  <c r="G114" i="7"/>
  <c r="J113" i="7"/>
  <c r="G113" i="7"/>
  <c r="J112" i="7"/>
  <c r="G112" i="7"/>
  <c r="J111" i="7"/>
  <c r="G111" i="7"/>
  <c r="J110" i="7"/>
  <c r="G110" i="7"/>
  <c r="J109" i="7"/>
  <c r="G109" i="7"/>
  <c r="J108" i="7"/>
  <c r="G108" i="7"/>
  <c r="J107" i="7"/>
  <c r="G107" i="7"/>
  <c r="J89" i="7"/>
  <c r="F89" i="7"/>
  <c r="G89" i="7" s="1"/>
  <c r="J88" i="7"/>
  <c r="G88" i="7"/>
  <c r="D80" i="7" s="1"/>
  <c r="J87" i="7"/>
  <c r="E87" i="7"/>
  <c r="G87" i="7" s="1"/>
  <c r="J86" i="7"/>
  <c r="G86" i="7"/>
  <c r="J77" i="7"/>
  <c r="F77" i="7"/>
  <c r="G77" i="7" s="1"/>
  <c r="G76" i="7"/>
  <c r="J75" i="7"/>
  <c r="E75" i="7"/>
  <c r="G75" i="7" s="1"/>
  <c r="J74" i="7"/>
  <c r="E74" i="7"/>
  <c r="G74" i="7" s="1"/>
  <c r="J73" i="7"/>
  <c r="G73" i="7"/>
  <c r="J63" i="7"/>
  <c r="F63" i="7"/>
  <c r="G63" i="7" s="1"/>
  <c r="J62" i="7"/>
  <c r="G62" i="7"/>
  <c r="J61" i="7"/>
  <c r="G61" i="7"/>
  <c r="J60" i="7"/>
  <c r="G60" i="7"/>
  <c r="J59" i="7"/>
  <c r="E59" i="7"/>
  <c r="G59" i="7" s="1"/>
  <c r="J58" i="7"/>
  <c r="G58" i="7"/>
  <c r="J57" i="7"/>
  <c r="G57" i="7"/>
  <c r="J47" i="7"/>
  <c r="F47" i="7"/>
  <c r="G47" i="7" s="1"/>
  <c r="J46" i="7"/>
  <c r="G46" i="7"/>
  <c r="J45" i="7"/>
  <c r="G45" i="7"/>
  <c r="J44" i="7"/>
  <c r="G44" i="7"/>
  <c r="J43" i="7"/>
  <c r="E43" i="7"/>
  <c r="G43" i="7" s="1"/>
  <c r="J42" i="7"/>
  <c r="G42" i="7"/>
  <c r="D35" i="7" l="1"/>
  <c r="D67" i="9"/>
  <c r="D86" i="9"/>
  <c r="D72" i="40"/>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D124" i="9"/>
  <c r="D123" i="7"/>
  <c r="D100" i="7"/>
  <c r="F87" i="8"/>
  <c r="G87" i="8" s="1"/>
  <c r="D143" i="9"/>
  <c r="D200" i="9"/>
  <c r="D219" i="9"/>
  <c r="G42" i="8"/>
  <c r="D96" i="43"/>
  <c r="D40" i="42"/>
  <c r="D160" i="42"/>
  <c r="D70" i="42"/>
  <c r="D41" i="40"/>
  <c r="D32" i="12"/>
  <c r="D100" i="12"/>
  <c r="D188" i="12"/>
  <c r="D453" i="12"/>
  <c r="D541" i="12"/>
  <c r="D629" i="12"/>
  <c r="D805" i="12"/>
  <c r="D321" i="12"/>
  <c r="D673" i="12"/>
  <c r="D761" i="12"/>
  <c r="D181" i="9"/>
  <c r="D105" i="9"/>
  <c r="D29" i="9"/>
  <c r="D48" i="9"/>
  <c r="D162" i="9"/>
  <c r="F30" i="8"/>
  <c r="G30" i="8" s="1"/>
  <c r="F55" i="8"/>
  <c r="G55" i="8" s="1"/>
  <c r="F67" i="8"/>
  <c r="G67" i="8" s="1"/>
  <c r="F73" i="8"/>
  <c r="G73" i="8" s="1"/>
  <c r="F138" i="8"/>
  <c r="G138" i="8" s="1"/>
  <c r="F144" i="8"/>
  <c r="G144" i="8" s="1"/>
  <c r="F197" i="8"/>
  <c r="G197" i="8" s="1"/>
  <c r="F203" i="8"/>
  <c r="G203" i="8" s="1"/>
  <c r="F317" i="8"/>
  <c r="G317" i="8" s="1"/>
  <c r="F323" i="8"/>
  <c r="G323" i="8" s="1"/>
  <c r="F378" i="8"/>
  <c r="G378" i="8" s="1"/>
  <c r="F384" i="8"/>
  <c r="G384" i="8" s="1"/>
  <c r="F437" i="8"/>
  <c r="G437" i="8" s="1"/>
  <c r="F443" i="8"/>
  <c r="G443" i="8" s="1"/>
  <c r="F218" i="8"/>
  <c r="G218" i="8" s="1"/>
  <c r="F254" i="8"/>
  <c r="G254" i="8" s="1"/>
  <c r="F227" i="8"/>
  <c r="G227" i="8" s="1"/>
  <c r="D33" i="10"/>
  <c r="D56" i="10"/>
  <c r="D148" i="10"/>
  <c r="D240" i="10"/>
  <c r="D263" i="10"/>
  <c r="D102" i="10"/>
  <c r="D194" i="10"/>
  <c r="F245" i="8"/>
  <c r="G245" i="8" s="1"/>
  <c r="F281" i="8"/>
  <c r="G281" i="8" s="1"/>
  <c r="F233" i="8"/>
  <c r="G233" i="8" s="1"/>
  <c r="F230" i="8"/>
  <c r="G230" i="8" s="1"/>
  <c r="F239" i="8"/>
  <c r="G239" i="8" s="1"/>
  <c r="F222" i="8"/>
  <c r="G222" i="8" s="1"/>
  <c r="F243" i="8"/>
  <c r="G243" i="8" s="1"/>
  <c r="F251" i="8"/>
  <c r="G251" i="8" s="1"/>
  <c r="D138" i="7"/>
  <c r="D66" i="7"/>
  <c r="D170" i="7"/>
  <c r="D187"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585" i="12"/>
  <c r="D497" i="12"/>
  <c r="D56" i="12"/>
  <c r="D144" i="12"/>
  <c r="D232" i="12"/>
  <c r="D365" i="12"/>
  <c r="D276" i="12"/>
  <c r="D409" i="12"/>
  <c r="D717" i="12"/>
  <c r="D217" i="10"/>
  <c r="D171" i="10"/>
  <c r="D125" i="10"/>
  <c r="D79" i="10"/>
  <c r="F237" i="8"/>
  <c r="G237" i="8" s="1"/>
  <c r="F249" i="8"/>
  <c r="G249" i="8" s="1"/>
  <c r="F279" i="8"/>
  <c r="G279" i="8" s="1"/>
  <c r="F285" i="8"/>
  <c r="G285" i="8" s="1"/>
  <c r="F284" i="8"/>
  <c r="G284" i="8" s="1"/>
  <c r="F291" i="8"/>
  <c r="G291" i="8" s="1"/>
  <c r="F290" i="8"/>
  <c r="G290" i="8" s="1"/>
  <c r="F225" i="8"/>
  <c r="G225" i="8" s="1"/>
  <c r="F216" i="8"/>
  <c r="G216" i="8" s="1"/>
  <c r="F258" i="8"/>
  <c r="G258" i="8" s="1"/>
  <c r="F257" i="8"/>
  <c r="G257" i="8" s="1"/>
  <c r="F336" i="8"/>
  <c r="G336" i="8" s="1"/>
  <c r="F335" i="8"/>
  <c r="G335" i="8" s="1"/>
  <c r="F264" i="8"/>
  <c r="G264" i="8" s="1"/>
  <c r="F263" i="8"/>
  <c r="G263" i="8" s="1"/>
  <c r="F276" i="8"/>
  <c r="G276" i="8" s="1"/>
  <c r="F288" i="8"/>
  <c r="G288" i="8" s="1"/>
  <c r="F287" i="8"/>
  <c r="G287" i="8" s="1"/>
  <c r="F396" i="8"/>
  <c r="G396" i="8" s="1"/>
  <c r="F395" i="8"/>
  <c r="G395" i="8" s="1"/>
  <c r="F297" i="8"/>
  <c r="G297" i="8" s="1"/>
  <c r="F296" i="8"/>
  <c r="G296" i="8" s="1"/>
  <c r="F303" i="8"/>
  <c r="G303" i="8" s="1"/>
  <c r="F302" i="8"/>
  <c r="G302" i="8" s="1"/>
  <c r="F309" i="8"/>
  <c r="G309" i="8" s="1"/>
  <c r="F308" i="8"/>
  <c r="G308" i="8" s="1"/>
  <c r="F315" i="8"/>
  <c r="G315" i="8" s="1"/>
  <c r="F314" i="8"/>
  <c r="G314" i="8" s="1"/>
  <c r="F339" i="8"/>
  <c r="G339" i="8" s="1"/>
  <c r="F338" i="8"/>
  <c r="G338" i="8" s="1"/>
  <c r="F345" i="8"/>
  <c r="G345" i="8" s="1"/>
  <c r="F344" i="8"/>
  <c r="G344" i="8" s="1"/>
  <c r="F351" i="8"/>
  <c r="G351" i="8" s="1"/>
  <c r="F350" i="8"/>
  <c r="G350" i="8" s="1"/>
  <c r="F357" i="8"/>
  <c r="G357" i="8" s="1"/>
  <c r="F356" i="8"/>
  <c r="G356" i="8" s="1"/>
  <c r="F363" i="8"/>
  <c r="G363" i="8" s="1"/>
  <c r="F362" i="8"/>
  <c r="G362" i="8" s="1"/>
  <c r="F369" i="8"/>
  <c r="G369" i="8" s="1"/>
  <c r="F368" i="8"/>
  <c r="G368" i="8" s="1"/>
  <c r="F375" i="8"/>
  <c r="G375" i="8" s="1"/>
  <c r="F374" i="8"/>
  <c r="G374" i="8" s="1"/>
  <c r="F399" i="8"/>
  <c r="G399" i="8" s="1"/>
  <c r="F398" i="8"/>
  <c r="G398" i="8" s="1"/>
  <c r="F405" i="8"/>
  <c r="G405" i="8" s="1"/>
  <c r="F404" i="8"/>
  <c r="G404" i="8" s="1"/>
  <c r="F411" i="8"/>
  <c r="G411" i="8" s="1"/>
  <c r="F410" i="8"/>
  <c r="G410" i="8" s="1"/>
  <c r="F417" i="8"/>
  <c r="G417" i="8" s="1"/>
  <c r="F416" i="8"/>
  <c r="G416" i="8" s="1"/>
  <c r="F423" i="8"/>
  <c r="G423" i="8" s="1"/>
  <c r="F422" i="8"/>
  <c r="G422" i="8" s="1"/>
  <c r="F429" i="8"/>
  <c r="G429" i="8" s="1"/>
  <c r="F428" i="8"/>
  <c r="G428" i="8" s="1"/>
  <c r="F435" i="8"/>
  <c r="G435" i="8" s="1"/>
  <c r="F434" i="8"/>
  <c r="G434" i="8" s="1"/>
  <c r="F294" i="8"/>
  <c r="G294" i="8" s="1"/>
  <c r="F293" i="8"/>
  <c r="G293" i="8" s="1"/>
  <c r="F306" i="8"/>
  <c r="G306" i="8" s="1"/>
  <c r="F305" i="8"/>
  <c r="G305" i="8" s="1"/>
  <c r="F342" i="8"/>
  <c r="G342" i="8" s="1"/>
  <c r="F341" i="8"/>
  <c r="G341" i="8" s="1"/>
  <c r="F348" i="8"/>
  <c r="G348" i="8" s="1"/>
  <c r="F347" i="8"/>
  <c r="G347" i="8" s="1"/>
  <c r="F354" i="8"/>
  <c r="G354" i="8" s="1"/>
  <c r="F353" i="8"/>
  <c r="G353" i="8" s="1"/>
  <c r="F360" i="8"/>
  <c r="G360" i="8" s="1"/>
  <c r="F359" i="8"/>
  <c r="G359" i="8" s="1"/>
  <c r="F366" i="8"/>
  <c r="G366" i="8" s="1"/>
  <c r="F365" i="8"/>
  <c r="G365" i="8" s="1"/>
  <c r="F372" i="8"/>
  <c r="G372" i="8" s="1"/>
  <c r="F371" i="8"/>
  <c r="G371" i="8" s="1"/>
  <c r="F402" i="8"/>
  <c r="G402" i="8" s="1"/>
  <c r="F401" i="8"/>
  <c r="G401" i="8" s="1"/>
  <c r="F408" i="8"/>
  <c r="G408" i="8" s="1"/>
  <c r="F407" i="8"/>
  <c r="G407" i="8" s="1"/>
  <c r="F414" i="8"/>
  <c r="G414" i="8" s="1"/>
  <c r="F413" i="8"/>
  <c r="G413" i="8" s="1"/>
  <c r="F420" i="8"/>
  <c r="G420" i="8" s="1"/>
  <c r="F419" i="8"/>
  <c r="G419" i="8" s="1"/>
  <c r="F426" i="8"/>
  <c r="G426" i="8" s="1"/>
  <c r="F425" i="8"/>
  <c r="G425" i="8" s="1"/>
  <c r="F432" i="8"/>
  <c r="G432" i="8" s="1"/>
  <c r="F431" i="8"/>
  <c r="G431" i="8" s="1"/>
  <c r="F300" i="8"/>
  <c r="G300" i="8" s="1"/>
  <c r="F299" i="8"/>
  <c r="G299" i="8" s="1"/>
  <c r="F312" i="8"/>
  <c r="G312" i="8" s="1"/>
  <c r="F311" i="8"/>
  <c r="G311" i="8" s="1"/>
  <c r="F156" i="8"/>
  <c r="G156" i="8" s="1"/>
  <c r="F155" i="8"/>
  <c r="G155" i="8" s="1"/>
  <c r="F158" i="8"/>
  <c r="G158" i="8" s="1"/>
  <c r="F161" i="8"/>
  <c r="G161" i="8" s="1"/>
  <c r="F164" i="8"/>
  <c r="G164" i="8" s="1"/>
  <c r="F167" i="8"/>
  <c r="G167" i="8" s="1"/>
  <c r="F170" i="8"/>
  <c r="G170" i="8" s="1"/>
  <c r="F173" i="8"/>
  <c r="G173" i="8" s="1"/>
  <c r="F176" i="8"/>
  <c r="G176" i="8" s="1"/>
  <c r="F179" i="8"/>
  <c r="G179" i="8" s="1"/>
  <c r="F182" i="8"/>
  <c r="G182" i="8" s="1"/>
  <c r="F185" i="8"/>
  <c r="G185" i="8" s="1"/>
  <c r="F188" i="8"/>
  <c r="G188" i="8" s="1"/>
  <c r="F191" i="8"/>
  <c r="G191" i="8" s="1"/>
  <c r="F194" i="8"/>
  <c r="G194" i="8" s="1"/>
  <c r="D154" i="7"/>
  <c r="D50" i="7"/>
  <c r="H15" i="46"/>
  <c r="I15" i="46"/>
  <c r="J15" i="46"/>
  <c r="K15" i="46"/>
  <c r="L15" i="46"/>
  <c r="M15" i="46"/>
  <c r="N15" i="46"/>
  <c r="O15" i="46"/>
  <c r="P15" i="46"/>
  <c r="Q15" i="46"/>
  <c r="I21" i="27" s="1"/>
  <c r="H17" i="45"/>
  <c r="I17" i="45"/>
  <c r="J17" i="45"/>
  <c r="K17" i="45"/>
  <c r="L17" i="45"/>
  <c r="M17" i="45"/>
  <c r="N17" i="45"/>
  <c r="O17" i="45"/>
  <c r="P17" i="45"/>
  <c r="Q17" i="45"/>
  <c r="I10" i="27" s="1"/>
  <c r="I5" i="27"/>
  <c r="I57" i="22"/>
  <c r="J57" i="22"/>
  <c r="K57" i="22"/>
  <c r="L57" i="22"/>
  <c r="M57" i="22"/>
  <c r="N57" i="22"/>
  <c r="P57" i="22"/>
  <c r="Q57" i="22"/>
  <c r="I6" i="27" s="1"/>
  <c r="H57" i="22"/>
  <c r="D120" i="7" l="1"/>
  <c r="F120" i="7" s="1"/>
  <c r="D21" i="8"/>
  <c r="D105" i="8"/>
  <c r="D207" i="8"/>
  <c r="D34" i="8"/>
  <c r="D118" i="8"/>
  <c r="D116" i="8" s="1"/>
  <c r="E1583" i="7" s="1"/>
  <c r="D387" i="8"/>
  <c r="D327" i="8"/>
  <c r="D267" i="8"/>
  <c r="D46" i="8"/>
  <c r="D95" i="8"/>
  <c r="D79" i="8"/>
  <c r="D77" i="8" s="1"/>
  <c r="D147" i="8"/>
  <c r="D129" i="8"/>
  <c r="D58" i="8"/>
  <c r="D93" i="8" l="1"/>
  <c r="J36" i="42"/>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21" i="7"/>
  <c r="K20" i="7"/>
  <c r="Q36" i="48"/>
  <c r="I13" i="27" s="1"/>
  <c r="P36" i="48"/>
  <c r="O36" i="48"/>
  <c r="N36" i="48"/>
  <c r="M36" i="48"/>
  <c r="L36" i="48"/>
  <c r="K36" i="48"/>
  <c r="J36" i="48"/>
  <c r="I36" i="48"/>
  <c r="H36" i="48"/>
  <c r="Q16" i="47" l="1"/>
  <c r="I11" i="27" s="1"/>
  <c r="P16" i="47"/>
  <c r="O16" i="47"/>
  <c r="N16" i="47"/>
  <c r="M16" i="47"/>
  <c r="L16" i="47"/>
  <c r="K16" i="47"/>
  <c r="J16" i="47"/>
  <c r="I16" i="47"/>
  <c r="H16" i="47"/>
  <c r="D341" i="38"/>
  <c r="E341" i="38"/>
  <c r="AB341" i="38"/>
  <c r="AC341" i="38"/>
  <c r="AD341" i="38"/>
  <c r="AF341" i="38"/>
  <c r="AG341" i="38"/>
  <c r="AH341" i="38"/>
  <c r="AJ341" i="38"/>
  <c r="AK341" i="38"/>
  <c r="AL341" i="38"/>
  <c r="AN341" i="38"/>
  <c r="AO341" i="38"/>
  <c r="AP341" i="38"/>
  <c r="D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43" i="8" l="1"/>
  <c r="AM341" i="38"/>
  <c r="AQ341" i="38"/>
  <c r="AE341" i="38"/>
  <c r="AI341" i="38"/>
  <c r="F341" i="38"/>
  <c r="J341" i="38" s="1"/>
  <c r="P14" i="44"/>
  <c r="I19" i="27"/>
  <c r="I9" i="27"/>
  <c r="P17" i="33"/>
  <c r="Q17" i="33"/>
  <c r="I12" i="27" s="1"/>
  <c r="P19" i="31"/>
  <c r="Q19" i="31"/>
  <c r="I20" i="27" s="1"/>
  <c r="P17" i="24"/>
  <c r="Q17" i="24"/>
  <c r="I18" i="27" s="1"/>
  <c r="P48" i="30"/>
  <c r="Q48" i="30"/>
  <c r="I8" i="27" s="1"/>
  <c r="P32" i="29"/>
  <c r="I7" i="27"/>
  <c r="P32" i="28"/>
  <c r="AR341" i="38" l="1"/>
  <c r="H341" i="38"/>
  <c r="J38" i="40"/>
  <c r="O17" i="24" l="1"/>
  <c r="N17" i="24"/>
  <c r="M17" i="24"/>
  <c r="L17" i="24"/>
  <c r="K17" i="24"/>
  <c r="J17" i="24"/>
  <c r="I17" i="24"/>
  <c r="H17" i="24"/>
  <c r="K72" i="8" l="1"/>
  <c r="K68" i="8"/>
  <c r="K73" i="8"/>
  <c r="K71" i="8"/>
  <c r="K67" i="8"/>
  <c r="K70" i="8"/>
  <c r="K69"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B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88" i="8" l="1"/>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AI254" i="38"/>
  <c r="AM257" i="38"/>
  <c r="AM258"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E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AR252" i="38"/>
  <c r="J258" i="38"/>
  <c r="AR251" i="38"/>
  <c r="H231" i="38"/>
  <c r="AR231" i="38"/>
  <c r="H229" i="38"/>
  <c r="H255" i="38"/>
  <c r="J249" i="38"/>
  <c r="H246" i="38"/>
  <c r="H253" i="38"/>
  <c r="AR249" i="38"/>
  <c r="H259" i="38"/>
  <c r="AR255" i="38"/>
  <c r="AR233" i="38"/>
  <c r="AR232" i="38"/>
  <c r="AR253" i="38"/>
  <c r="H230" i="38"/>
  <c r="J256" i="38"/>
  <c r="H245" i="38"/>
  <c r="AR256"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223"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J541" i="38" l="1"/>
  <c r="I566" i="38"/>
  <c r="G566" i="38"/>
  <c r="E328" i="38"/>
  <c r="F328" i="38" s="1"/>
  <c r="AC328" i="38"/>
  <c r="AE328" i="38" s="1"/>
  <c r="AG328" i="38"/>
  <c r="AG327" i="38" s="1"/>
  <c r="AI190" i="38"/>
  <c r="AM190" i="38"/>
  <c r="E526" i="38"/>
  <c r="AR485" i="38"/>
  <c r="J330" i="38"/>
  <c r="J268" i="38"/>
  <c r="H150" i="38"/>
  <c r="F83" i="38"/>
  <c r="H83" i="38" s="1"/>
  <c r="AM312" i="38"/>
  <c r="H458" i="38"/>
  <c r="J224" i="38"/>
  <c r="J103" i="38"/>
  <c r="AI267" i="38"/>
  <c r="H221" i="38"/>
  <c r="J46" i="38"/>
  <c r="F89" i="38"/>
  <c r="J89" i="38" s="1"/>
  <c r="J390" i="38"/>
  <c r="AQ500" i="38"/>
  <c r="H395" i="38"/>
  <c r="J329" i="38"/>
  <c r="AM83" i="38"/>
  <c r="F96" i="38"/>
  <c r="H96" i="38" s="1"/>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H244" i="38"/>
  <c r="J244" i="38"/>
  <c r="H235" i="38"/>
  <c r="AM223" i="38"/>
  <c r="J206" i="38"/>
  <c r="H206" i="38"/>
  <c r="AR200" i="38"/>
  <c r="J213" i="38"/>
  <c r="H213" i="38"/>
  <c r="AP106" i="38"/>
  <c r="AN106" i="38"/>
  <c r="AI149"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107" i="38"/>
  <c r="F199" i="38"/>
  <c r="AI13" i="38"/>
  <c r="AF12" i="38"/>
  <c r="AM13" i="38"/>
  <c r="AR459" i="38"/>
  <c r="AR235" i="38"/>
  <c r="D526" i="38"/>
  <c r="F527" i="38"/>
  <c r="J459" i="38"/>
  <c r="H459" i="38"/>
  <c r="AI328" i="38" l="1"/>
  <c r="AR328" i="38" s="1"/>
  <c r="AK566" i="38"/>
  <c r="AG566" i="38"/>
  <c r="AH566" i="38"/>
  <c r="AN566" i="38"/>
  <c r="AJ106" i="38"/>
  <c r="AM106" i="38" s="1"/>
  <c r="AF106" i="38"/>
  <c r="AI106" i="38" s="1"/>
  <c r="F526" i="38"/>
  <c r="H526" i="38" s="1"/>
  <c r="J83" i="38"/>
  <c r="J214" i="38"/>
  <c r="J96" i="38"/>
  <c r="H89" i="38"/>
  <c r="AQ222" i="38"/>
  <c r="H383" i="38"/>
  <c r="AR118" i="38"/>
  <c r="AI327" i="38"/>
  <c r="AR267" i="38"/>
  <c r="AR527" i="38"/>
  <c r="AR500" i="38"/>
  <c r="AM222" i="38"/>
  <c r="AR89" i="38"/>
  <c r="AQ106" i="38"/>
  <c r="AR83" i="38"/>
  <c r="H389" i="38"/>
  <c r="H190" i="38"/>
  <c r="AR389" i="38"/>
  <c r="J312" i="38"/>
  <c r="AQ397" i="38"/>
  <c r="H118" i="38"/>
  <c r="AR96" i="38"/>
  <c r="AR526" i="38"/>
  <c r="AR499" i="38"/>
  <c r="AI12" i="38"/>
  <c r="J328" i="38"/>
  <c r="H328" i="38"/>
  <c r="H499" i="38"/>
  <c r="J499" i="38"/>
  <c r="H527" i="38"/>
  <c r="J527" i="38"/>
  <c r="J267" i="38"/>
  <c r="H267" i="38"/>
  <c r="J199" i="38"/>
  <c r="H199" i="38"/>
  <c r="H500" i="38"/>
  <c r="J500" i="38"/>
  <c r="J107" i="38"/>
  <c r="H107" i="38"/>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14" i="44"/>
  <c r="N14" i="44"/>
  <c r="M14" i="44"/>
  <c r="L14" i="44"/>
  <c r="K14" i="44"/>
  <c r="J14" i="44"/>
  <c r="I14" i="44"/>
  <c r="H14" i="44"/>
  <c r="O17" i="33"/>
  <c r="N17" i="33"/>
  <c r="M17" i="33"/>
  <c r="L17" i="33"/>
  <c r="K17" i="33"/>
  <c r="J17" i="33"/>
  <c r="I17" i="33"/>
  <c r="H17" i="33"/>
  <c r="O48" i="30"/>
  <c r="N48" i="30"/>
  <c r="M48" i="30"/>
  <c r="L48" i="30"/>
  <c r="K48" i="30"/>
  <c r="J48" i="30"/>
  <c r="I48" i="30"/>
  <c r="H48" i="30"/>
  <c r="O32" i="29"/>
  <c r="N32" i="29"/>
  <c r="M32" i="29"/>
  <c r="L32" i="29"/>
  <c r="K32" i="29"/>
  <c r="J32" i="29"/>
  <c r="I32" i="29"/>
  <c r="H32" i="29"/>
  <c r="O32" i="28"/>
  <c r="N32" i="28"/>
  <c r="M32" i="28"/>
  <c r="L32" i="28"/>
  <c r="K32" i="28"/>
  <c r="J32" i="28"/>
  <c r="I32" i="28"/>
  <c r="H32" i="28"/>
  <c r="D79" i="27" l="1"/>
  <c r="E15" i="38"/>
  <c r="F15" i="38" s="1"/>
  <c r="D56" i="27"/>
  <c r="J15" i="38" l="1"/>
  <c r="H15" i="38"/>
  <c r="AB15" i="38"/>
  <c r="D55" i="27"/>
  <c r="D54" i="27"/>
  <c r="AD64" i="38"/>
  <c r="AD47" i="38" s="1"/>
  <c r="D53" i="27"/>
  <c r="AD15" i="38"/>
  <c r="D14" i="38"/>
  <c r="AB14" i="38"/>
  <c r="K22"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F19"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AB134" i="38" l="1"/>
  <c r="D134" i="38"/>
  <c r="D404" i="38"/>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J26" i="9"/>
  <c r="J18" i="9"/>
  <c r="Y201" i="38" s="1"/>
  <c r="D133" i="38" l="1"/>
  <c r="F133" i="38" s="1"/>
  <c r="F134" i="38"/>
  <c r="Y322" i="38"/>
  <c r="AB133" i="38"/>
  <c r="AE133" i="38" s="1"/>
  <c r="AR133" i="38" s="1"/>
  <c r="AE134" i="38"/>
  <c r="AR134" i="38" s="1"/>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Z28" i="38"/>
  <c r="F22" i="7"/>
  <c r="J134" i="38" l="1"/>
  <c r="H134" i="38"/>
  <c r="H133" i="38"/>
  <c r="J133" i="38"/>
  <c r="Z485" i="38"/>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398" i="38"/>
  <c r="Z560" i="38"/>
  <c r="Z489" i="38"/>
  <c r="Z89" i="38"/>
  <c r="Z235" i="38"/>
  <c r="Z107" i="38"/>
  <c r="AB397" i="38"/>
  <c r="AE397" i="38" s="1"/>
  <c r="AE398" i="38"/>
  <c r="AR398" i="38" s="1"/>
  <c r="F398" i="38"/>
  <c r="D397" i="38"/>
  <c r="F397" i="38" s="1"/>
  <c r="H404" i="38"/>
  <c r="J404" i="38"/>
  <c r="AM397" i="38"/>
  <c r="Q32" i="28"/>
  <c r="I4" i="27" s="1"/>
  <c r="I14" i="27" s="1"/>
  <c r="G22" i="7"/>
  <c r="AC201" i="38" s="1"/>
  <c r="Y190" i="38" l="1"/>
  <c r="Z499" i="38"/>
  <c r="Y526" i="38"/>
  <c r="Y327" i="38"/>
  <c r="Y397" i="38"/>
  <c r="Y222" i="38"/>
  <c r="Y499" i="38"/>
  <c r="Z12" i="38"/>
  <c r="Z526" i="38"/>
  <c r="Z327" i="38"/>
  <c r="Z397" i="38"/>
  <c r="Z222" i="38"/>
  <c r="Z190" i="38"/>
  <c r="Z106" i="38" s="1"/>
  <c r="AE201" i="38"/>
  <c r="AR201" i="38" s="1"/>
  <c r="AC199" i="38"/>
  <c r="H397" i="38"/>
  <c r="J397" i="38"/>
  <c r="H398" i="38"/>
  <c r="J398" i="38"/>
  <c r="AR397" i="38"/>
  <c r="Z566" i="38" l="1"/>
  <c r="AC190" i="38"/>
  <c r="AE190" i="38" s="1"/>
  <c r="AR190" i="38" s="1"/>
  <c r="AE199" i="38"/>
  <c r="AR199" i="38" s="1"/>
  <c r="I30" i="10"/>
  <c r="I29" i="10"/>
  <c r="I28" i="10"/>
  <c r="I27" i="10"/>
  <c r="I26" i="10"/>
  <c r="I25" i="10"/>
  <c r="I24" i="10"/>
  <c r="I23" i="10"/>
  <c r="I22" i="10"/>
  <c r="I21" i="10"/>
  <c r="I20" i="10"/>
  <c r="I19" i="10"/>
  <c r="I18" i="10"/>
  <c r="I29" i="12"/>
  <c r="I28" i="12"/>
  <c r="I27" i="12"/>
  <c r="I26" i="12"/>
  <c r="I25" i="12"/>
  <c r="I24" i="12"/>
  <c r="I23" i="12"/>
  <c r="I22" i="12"/>
  <c r="I21" i="12"/>
  <c r="I20" i="12"/>
  <c r="I19" i="12"/>
  <c r="I18" i="12"/>
  <c r="I17" i="12"/>
  <c r="I17" i="10"/>
  <c r="I17" i="9"/>
  <c r="I26" i="9"/>
  <c r="I25" i="9"/>
  <c r="I24" i="9"/>
  <c r="I23" i="9"/>
  <c r="I22" i="9"/>
  <c r="I21" i="9"/>
  <c r="I20" i="9"/>
  <c r="I19" i="9"/>
  <c r="I18" i="9"/>
  <c r="C86" i="27"/>
  <c r="C79" i="27"/>
  <c r="C78" i="27"/>
  <c r="C77" i="27"/>
  <c r="C76" i="27"/>
  <c r="C75" i="27"/>
  <c r="C74" i="27"/>
  <c r="C73" i="27"/>
  <c r="C72" i="27"/>
  <c r="C71" i="27"/>
  <c r="C70" i="27"/>
  <c r="C69" i="27"/>
  <c r="J18" i="8"/>
  <c r="J17" i="8"/>
  <c r="AD28" i="38"/>
  <c r="C56" i="27"/>
  <c r="C55" i="27"/>
  <c r="C54" i="27"/>
  <c r="G19" i="7"/>
  <c r="E225" i="38" s="1"/>
  <c r="J19" i="7"/>
  <c r="E20" i="7"/>
  <c r="G20" i="7" s="1"/>
  <c r="J20" i="7"/>
  <c r="G21" i="7"/>
  <c r="J21" i="7"/>
  <c r="D248" i="38"/>
  <c r="J22" i="7"/>
  <c r="F225" i="38" l="1"/>
  <c r="E223" i="38"/>
  <c r="F223" i="38" s="1"/>
  <c r="D171" i="38"/>
  <c r="E171" i="38"/>
  <c r="E164" i="38" s="1"/>
  <c r="E106" i="38" s="1"/>
  <c r="F248"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C57" i="27"/>
  <c r="D10" i="7"/>
  <c r="D12" i="7" l="1"/>
  <c r="C4" i="27"/>
  <c r="J223" i="38"/>
  <c r="H223" i="38"/>
  <c r="J225" i="38"/>
  <c r="H225" i="38"/>
  <c r="F171" i="38"/>
  <c r="J171" i="38" s="1"/>
  <c r="D164" i="38"/>
  <c r="F164" i="38" s="1"/>
  <c r="J164" i="38" s="1"/>
  <c r="J248" i="38"/>
  <c r="H248" i="38"/>
  <c r="AF560" i="38"/>
  <c r="AC164" i="38"/>
  <c r="AE164" i="38" s="1"/>
  <c r="AR164" i="38" s="1"/>
  <c r="F158" i="38"/>
  <c r="D149" i="38"/>
  <c r="AI225" i="38"/>
  <c r="AR225" i="38" s="1"/>
  <c r="AF223" i="38"/>
  <c r="AE315" i="38"/>
  <c r="AR315" i="38" s="1"/>
  <c r="AC312" i="38"/>
  <c r="F69" i="38"/>
  <c r="AE69" i="38"/>
  <c r="AR69" i="38" s="1"/>
  <c r="F561" i="38"/>
  <c r="AE561" i="38"/>
  <c r="AR561" i="38" s="1"/>
  <c r="AB560" i="38"/>
  <c r="AC560" i="38"/>
  <c r="AE565" i="38"/>
  <c r="AR565" i="38" s="1"/>
  <c r="O12" i="34"/>
  <c r="N12" i="34"/>
  <c r="M12" i="34"/>
  <c r="L12" i="34"/>
  <c r="K12" i="34"/>
  <c r="J12" i="34"/>
  <c r="I12" i="34"/>
  <c r="H12" i="34"/>
  <c r="Q12" i="34"/>
  <c r="O19" i="31"/>
  <c r="N19" i="31"/>
  <c r="M19" i="31"/>
  <c r="L19" i="31"/>
  <c r="K19" i="31"/>
  <c r="J19" i="31"/>
  <c r="I19" i="31"/>
  <c r="H19" i="31"/>
  <c r="F29" i="12"/>
  <c r="F28" i="12"/>
  <c r="F27" i="12"/>
  <c r="F26" i="12"/>
  <c r="F25" i="12"/>
  <c r="F24" i="12"/>
  <c r="F23" i="12"/>
  <c r="F22" i="12"/>
  <c r="F21" i="12"/>
  <c r="F20" i="12"/>
  <c r="F19" i="12"/>
  <c r="F18" i="12"/>
  <c r="E254" i="38" s="1"/>
  <c r="E243" i="38" s="1"/>
  <c r="E222" i="38" s="1"/>
  <c r="F17" i="12"/>
  <c r="F30" i="10"/>
  <c r="F29" i="10"/>
  <c r="F28" i="10"/>
  <c r="D100" i="27" s="1"/>
  <c r="F27" i="10"/>
  <c r="F26" i="10"/>
  <c r="D98" i="27" s="1"/>
  <c r="F25" i="10"/>
  <c r="F24" i="10"/>
  <c r="F23" i="10"/>
  <c r="D95" i="27" s="1"/>
  <c r="F22" i="10"/>
  <c r="D94" i="27" s="1"/>
  <c r="F21" i="10"/>
  <c r="D93" i="27" s="1"/>
  <c r="F20" i="10"/>
  <c r="F19" i="10"/>
  <c r="F18" i="10"/>
  <c r="F17" i="10"/>
  <c r="F26" i="9"/>
  <c r="F25" i="9"/>
  <c r="F24" i="9"/>
  <c r="D350" i="38" s="1"/>
  <c r="F23" i="9"/>
  <c r="F22" i="9"/>
  <c r="D74" i="27" s="1"/>
  <c r="F21" i="9"/>
  <c r="D73" i="27" s="1"/>
  <c r="F20" i="9"/>
  <c r="F19" i="9"/>
  <c r="F18" i="9"/>
  <c r="F17" i="9"/>
  <c r="D348" i="38" s="1"/>
  <c r="AB28" i="38"/>
  <c r="AJ64" i="38"/>
  <c r="T10" i="4"/>
  <c r="T31" i="4" s="1"/>
  <c r="D106" i="38" l="1"/>
  <c r="H171" i="38"/>
  <c r="H164" i="38"/>
  <c r="E350" i="38"/>
  <c r="F350" i="38" s="1"/>
  <c r="J350" i="38" s="1"/>
  <c r="E366" i="38"/>
  <c r="D366" i="38"/>
  <c r="D345" i="38" s="1"/>
  <c r="D327" i="38" s="1"/>
  <c r="AC244" i="38"/>
  <c r="AE244" i="38" s="1"/>
  <c r="AR244" i="38" s="1"/>
  <c r="D254" i="38"/>
  <c r="AC254" i="38"/>
  <c r="AE254" i="38" s="1"/>
  <c r="AR254" i="38" s="1"/>
  <c r="I22" i="27"/>
  <c r="I25" i="27" s="1"/>
  <c r="I27" i="27" s="1"/>
  <c r="Y162" i="38"/>
  <c r="Y149" i="38" s="1"/>
  <c r="Y106" i="38" s="1"/>
  <c r="AD317" i="38"/>
  <c r="AE317" i="38" s="1"/>
  <c r="AR317" i="38" s="1"/>
  <c r="D99" i="27"/>
  <c r="AP348" i="38"/>
  <c r="AQ348" i="38" s="1"/>
  <c r="E348" i="38"/>
  <c r="F348" i="38" s="1"/>
  <c r="AB366" i="38"/>
  <c r="AC106" i="38"/>
  <c r="P12" i="34"/>
  <c r="F106" i="38"/>
  <c r="F149" i="38"/>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M64" i="38"/>
  <c r="AJ47" i="38"/>
  <c r="AF222" i="38"/>
  <c r="AF566" i="38" s="1"/>
  <c r="AI223" i="38"/>
  <c r="AR223" i="38" s="1"/>
  <c r="J69" i="38"/>
  <c r="H69" i="38"/>
  <c r="J561" i="38"/>
  <c r="H561" i="38"/>
  <c r="D69" i="27"/>
  <c r="AP45" i="38"/>
  <c r="F45" i="38"/>
  <c r="D72" i="27"/>
  <c r="AD14" i="38"/>
  <c r="E14" i="38"/>
  <c r="F14" i="38" s="1"/>
  <c r="D89" i="27"/>
  <c r="AB27" i="38"/>
  <c r="AE27" i="38" s="1"/>
  <c r="AR27" i="38" s="1"/>
  <c r="F27" i="38"/>
  <c r="AB21" i="38"/>
  <c r="D13" i="38"/>
  <c r="D10" i="12"/>
  <c r="D5" i="12" s="1"/>
  <c r="C8" i="27" s="1"/>
  <c r="D10" i="9"/>
  <c r="G18" i="8"/>
  <c r="E64" i="38" s="1"/>
  <c r="AB29" i="38"/>
  <c r="D10" i="10"/>
  <c r="D5" i="10" s="1"/>
  <c r="C7" i="27" s="1"/>
  <c r="AD312" i="38" l="1"/>
  <c r="AD222" i="38" s="1"/>
  <c r="H350" i="38"/>
  <c r="F366" i="38"/>
  <c r="H366" i="38" s="1"/>
  <c r="F64" i="38"/>
  <c r="E47" i="38"/>
  <c r="F47" i="38" s="1"/>
  <c r="H47" i="38" s="1"/>
  <c r="AC243" i="38"/>
  <c r="F254" i="38"/>
  <c r="D243" i="38"/>
  <c r="AB64" i="38"/>
  <c r="AE64" i="38" s="1"/>
  <c r="AR64" i="38" s="1"/>
  <c r="Y64" i="38"/>
  <c r="Y47" i="38" s="1"/>
  <c r="AP345" i="38"/>
  <c r="AP327" i="38" s="1"/>
  <c r="E345" i="38"/>
  <c r="E327" i="38" s="1"/>
  <c r="F327" i="38" s="1"/>
  <c r="J348" i="38"/>
  <c r="H348" i="38"/>
  <c r="J366" i="38"/>
  <c r="D12" i="38"/>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J64" i="38" l="1"/>
  <c r="J47" i="38" s="1"/>
  <c r="H64" i="38"/>
  <c r="D222" i="38"/>
  <c r="F222" i="38" s="1"/>
  <c r="F243" i="38"/>
  <c r="J254" i="38"/>
  <c r="H254" i="38"/>
  <c r="AE243" i="38"/>
  <c r="AR243" i="38" s="1"/>
  <c r="AC222" i="38"/>
  <c r="AB47" i="38"/>
  <c r="AE47" i="38" s="1"/>
  <c r="AR47" i="38" s="1"/>
  <c r="F345" i="38"/>
  <c r="J345" i="38" s="1"/>
  <c r="H327" i="38"/>
  <c r="J327" i="38"/>
  <c r="AE327" i="38"/>
  <c r="AB222" i="38"/>
  <c r="AE312" i="38"/>
  <c r="AR312" i="38" s="1"/>
  <c r="AO327" i="38"/>
  <c r="AO566" i="38" s="1"/>
  <c r="AQ345" i="38"/>
  <c r="AM345" i="38"/>
  <c r="AJ327" i="38"/>
  <c r="AM327" i="38" s="1"/>
  <c r="AE345" i="38"/>
  <c r="AR350" i="38"/>
  <c r="AB106" i="38"/>
  <c r="AE106" i="38" s="1"/>
  <c r="AR106" i="38" s="1"/>
  <c r="AM12" i="38"/>
  <c r="AP12" i="38"/>
  <c r="AP566" i="38" s="1"/>
  <c r="AQ13" i="38"/>
  <c r="AE222" i="38" l="1"/>
  <c r="AR222" i="38" s="1"/>
  <c r="D566" i="38"/>
  <c r="F8" i="27" s="1"/>
  <c r="J243" i="38"/>
  <c r="H243" i="38"/>
  <c r="J222" i="38"/>
  <c r="H222" i="38"/>
  <c r="AB12" i="38"/>
  <c r="AB566" i="38" s="1"/>
  <c r="H345" i="38"/>
  <c r="AJ566" i="38"/>
  <c r="AR345" i="38"/>
  <c r="AQ327" i="38"/>
  <c r="AR327" i="38" s="1"/>
  <c r="AQ12" i="38"/>
  <c r="D5" i="9"/>
  <c r="C6" i="27" s="1"/>
  <c r="C80" i="27"/>
  <c r="D40" i="27" l="1"/>
  <c r="D57" i="27" s="1"/>
  <c r="Y28" i="38"/>
  <c r="AD29" i="38" l="1"/>
  <c r="AE29" i="38" s="1"/>
  <c r="AR29" i="38" s="1"/>
  <c r="Y29" i="38"/>
  <c r="Y13" i="38" s="1"/>
  <c r="Y12" i="38" s="1"/>
  <c r="Y566" i="38" s="1"/>
  <c r="AC28" i="38"/>
  <c r="AE28" i="38" s="1"/>
  <c r="AR28" i="38" s="1"/>
  <c r="E28" i="38"/>
  <c r="F28" i="38" s="1"/>
  <c r="AC21" i="38"/>
  <c r="D11" i="8"/>
  <c r="F12" i="7" l="1"/>
  <c r="C5" i="27"/>
  <c r="C13" i="27" s="1"/>
  <c r="AD13" i="38"/>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F14" i="27" l="1"/>
  <c r="F13" i="27"/>
  <c r="H12" i="38"/>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shapeId="0">
      <text>
        <r>
          <rPr>
            <sz val="9"/>
            <color indexed="81"/>
            <rFont val="Tahoma"/>
            <family val="2"/>
          </rPr>
          <t xml:space="preserve">
.....:
Indicar donde y en que forma se pueden encontrar las informaciones que permitan verificar el cumplimiento de los resultados </t>
        </r>
      </text>
    </comment>
    <comment ref="X7" authorId="0" shape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shapeId="0">
      <text>
        <r>
          <rPr>
            <b/>
            <sz val="9"/>
            <color indexed="81"/>
            <rFont val="Tahoma"/>
            <family val="2"/>
          </rPr>
          <t>….:
Descripción y cantidad de la población objetivo para el año</t>
        </r>
      </text>
    </comment>
    <comment ref="AC7" authorId="1" shapeId="0">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shape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shapeId="0">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<sst xmlns="http://schemas.openxmlformats.org/spreadsheetml/2006/main" count="19193" uniqueCount="3109">
  <si>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</si>
  <si>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</si>
  <si>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</si>
  <si>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</si>
  <si>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</si>
  <si>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</si>
  <si>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</si>
  <si>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</si>
  <si>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</si>
  <si>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</si>
  <si>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</si>
  <si>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</si>
  <si>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</si>
  <si>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</si>
  <si>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</si>
  <si>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</si>
  <si>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</si>
  <si>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</si>
  <si>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</si>
  <si>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</si>
  <si>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</si>
  <si>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</si>
  <si>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</si>
  <si>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</si>
  <si>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</si>
  <si>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</si>
  <si>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</si>
  <si>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</si>
  <si>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</si>
  <si>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</si>
  <si>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</si>
  <si>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</si>
  <si>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</si>
  <si>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</si>
  <si>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</si>
  <si>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</si>
  <si>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</si>
  <si>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</si>
  <si>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</si>
  <si>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</si>
  <si>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</si>
  <si>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</si>
  <si>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</si>
  <si>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</si>
  <si>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</si>
  <si>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</si>
  <si>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</si>
  <si>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</si>
  <si>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</si>
  <si>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</si>
  <si>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</si>
  <si>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</si>
  <si>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</si>
  <si>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</si>
  <si>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</si>
  <si>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</si>
  <si>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</si>
  <si>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</si>
  <si>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</si>
  <si>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</si>
  <si>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</si>
  <si>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</si>
  <si>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</si>
  <si>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</si>
  <si>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</si>
  <si>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</si>
  <si>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</si>
  <si>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</si>
  <si>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</si>
  <si>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</si>
  <si>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</si>
  <si>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</si>
  <si>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</si>
  <si>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</si>
  <si>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</si>
  <si>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</si>
  <si>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</si>
  <si>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</si>
  <si>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</si>
  <si>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</si>
  <si>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</si>
  <si>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</si>
  <si>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</si>
  <si>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</si>
  <si>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</si>
  <si>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</si>
  <si>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</si>
  <si>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</si>
  <si>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</si>
  <si>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</si>
  <si>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</si>
  <si>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</si>
  <si>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</si>
  <si>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</si>
  <si>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</si>
  <si>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</si>
  <si>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</si>
  <si>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</si>
  <si>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</si>
  <si>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</si>
  <si>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</si>
  <si>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</si>
  <si>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</si>
  <si>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</si>
  <si>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</si>
  <si>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</si>
  <si>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</si>
  <si>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</si>
  <si>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</si>
  <si>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</si>
  <si>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</si>
  <si>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</si>
  <si>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</si>
  <si>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</si>
  <si>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</si>
  <si>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</si>
  <si>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</si>
  <si>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</si>
  <si>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</si>
  <si>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</si>
  <si>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</si>
  <si>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</si>
  <si>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</si>
  <si>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</si>
  <si>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</si>
  <si>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</si>
  <si>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</si>
  <si>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</si>
  <si>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</si>
  <si>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</si>
  <si>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</si>
  <si>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</si>
  <si>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</si>
  <si>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</si>
  <si>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</si>
  <si>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</si>
  <si>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</si>
  <si>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</si>
  <si>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</si>
  <si>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</si>
  <si>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</si>
  <si>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</si>
  <si>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</si>
  <si>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</si>
  <si>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</si>
  <si>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</si>
  <si>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</si>
  <si>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</si>
  <si>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</si>
  <si>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</si>
  <si>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</si>
  <si>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</si>
  <si>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</si>
  <si>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</si>
  <si>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</si>
  <si>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</si>
  <si>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</si>
  <si>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</si>
  <si>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</si>
  <si>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</si>
  <si>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</si>
  <si>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</si>
  <si>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</si>
  <si>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</si>
  <si>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</si>
  <si>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</si>
  <si>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</si>
  <si>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</si>
  <si>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</si>
  <si>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</si>
  <si>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</si>
  <si>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</si>
  <si>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</si>
  <si>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</si>
  <si>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</si>
  <si>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</si>
  <si>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</si>
  <si>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</si>
  <si>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</si>
  <si>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</si>
  <si>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</si>
  <si>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</si>
  <si>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</si>
  <si>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</si>
  <si>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</si>
  <si>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</si>
  <si>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</si>
  <si>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</si>
  <si>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</si>
  <si>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</si>
  <si>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</si>
  <si>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</si>
  <si>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</si>
  <si>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</si>
  <si>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</si>
  <si>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</si>
  <si>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</si>
  <si>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</si>
  <si>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</si>
  <si>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</si>
  <si>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</si>
  <si>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</si>
  <si>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</si>
  <si>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</si>
  <si>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</si>
  <si>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</si>
  <si>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</si>
  <si>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</si>
  <si>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</si>
  <si>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</si>
  <si>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</si>
  <si>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</si>
  <si>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</si>
  <si>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</si>
  <si>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</si>
  <si>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</si>
  <si>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</si>
  <si>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</si>
  <si>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</si>
  <si>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</si>
  <si>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</si>
  <si>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</si>
  <si>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</si>
  <si>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</si>
  <si>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</si>
  <si>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</si>
  <si>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</si>
  <si>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</si>
  <si>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</si>
  <si>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</si>
  <si>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</si>
  <si>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</si>
  <si>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</si>
  <si>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</si>
  <si>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</si>
  <si>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</si>
  <si>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</si>
  <si>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</si>
  <si>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</si>
  <si>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</si>
  <si>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</si>
  <si>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</si>
  <si>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</si>
  <si>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</si>
  <si>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</si>
  <si>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</si>
  <si>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</si>
  <si>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</si>
  <si>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</si>
  <si>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</si>
  <si>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</si>
  <si>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</si>
  <si>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</si>
  <si>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</si>
  <si>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</si>
  <si>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</si>
  <si>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</si>
  <si>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</si>
  <si>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</si>
  <si>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</si>
  <si>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</si>
  <si>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</si>
  <si>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</si>
  <si>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</si>
  <si>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</si>
  <si>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</si>
  <si>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</si>
  <si>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</si>
  <si>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</si>
  <si>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</si>
  <si>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</si>
  <si>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</si>
  <si>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</si>
  <si>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</si>
  <si>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</si>
  <si>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</si>
  <si>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</si>
  <si>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</si>
  <si>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</si>
  <si>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</si>
  <si>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</si>
  <si>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</si>
  <si>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</si>
  <si>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</si>
  <si>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</si>
  <si>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</si>
  <si>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</si>
  <si>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</si>
  <si>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</si>
  <si>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</si>
  <si>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</si>
  <si>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</si>
  <si>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</si>
  <si>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</si>
  <si>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</si>
  <si>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</si>
  <si>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</si>
  <si>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</si>
  <si>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</si>
  <si>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</si>
  <si>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</si>
  <si>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</si>
  <si>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</si>
  <si>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</si>
  <si>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</si>
  <si>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</si>
  <si>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</si>
  <si>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</si>
  <si>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</si>
  <si>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</si>
  <si>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</si>
  <si>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</si>
  <si>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</si>
  <si>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</si>
  <si>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</si>
  <si>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</si>
  <si>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</si>
  <si>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</si>
  <si>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</si>
  <si>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</si>
  <si>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</si>
  <si>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</si>
  <si>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</si>
  <si>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</si>
  <si>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</si>
  <si>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</si>
  <si>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</si>
  <si>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</si>
  <si>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</si>
  <si>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</si>
  <si>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</si>
  <si>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</si>
  <si>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</si>
  <si>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</si>
  <si>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</si>
  <si>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</si>
  <si>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</si>
  <si>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</si>
  <si>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</si>
  <si>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</si>
  <si>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</si>
  <si>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</si>
  <si>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</si>
  <si>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</si>
  <si>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</si>
  <si>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</si>
  <si>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</si>
  <si>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</si>
  <si>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</si>
  <si>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</si>
  <si>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</si>
  <si>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</si>
  <si>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</si>
  <si>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</si>
  <si>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</si>
  <si>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</si>
  <si>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</si>
  <si>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</si>
  <si>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</si>
  <si>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</si>
  <si>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</si>
  <si>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</si>
  <si>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</si>
  <si>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</si>
  <si>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</si>
  <si>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</si>
  <si>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</si>
  <si>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</si>
  <si>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</si>
  <si>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</si>
  <si>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</si>
  <si>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</si>
  <si>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</si>
  <si>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</si>
  <si>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</si>
  <si>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</si>
  <si>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</si>
  <si>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</si>
  <si>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</si>
  <si>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</si>
  <si>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</si>
  <si>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</si>
  <si>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</si>
  <si>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</si>
  <si>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</si>
  <si>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</si>
  <si>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</si>
  <si>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</si>
  <si>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</si>
  <si>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</si>
  <si>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</si>
  <si>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</si>
  <si>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</si>
  <si>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</si>
  <si>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</si>
  <si>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</si>
  <si>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</si>
  <si>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</si>
  <si>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</si>
  <si>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</si>
  <si>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</si>
  <si>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</si>
  <si>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</si>
  <si>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</si>
  <si>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</si>
  <si>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</si>
  <si>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</si>
  <si>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</si>
  <si>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</si>
  <si>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</si>
  <si>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</si>
  <si>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</si>
  <si>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</si>
  <si>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</si>
  <si>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</si>
  <si>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</si>
  <si>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</si>
  <si>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</si>
  <si>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</si>
  <si>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</si>
  <si>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</si>
  <si>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</si>
  <si>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</si>
  <si>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</si>
  <si>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</si>
  <si>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</si>
  <si>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</si>
  <si>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</si>
  <si>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</si>
  <si>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</si>
  <si>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</si>
  <si>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</si>
  <si>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</si>
  <si>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</si>
  <si>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</si>
  <si>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</si>
  <si>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</si>
  <si>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</si>
  <si>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</si>
  <si>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</si>
  <si>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</si>
  <si>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</si>
  <si>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</si>
  <si>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</si>
  <si>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</si>
  <si>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</si>
  <si>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</si>
  <si>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</si>
  <si>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</si>
  <si>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</si>
  <si>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</si>
  <si>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</si>
  <si>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</si>
  <si>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</si>
  <si>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</si>
  <si>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</si>
  <si>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</si>
  <si>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</si>
  <si>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</si>
  <si>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</si>
  <si>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</si>
  <si>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</si>
  <si>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</si>
  <si>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</si>
  <si>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</si>
  <si>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</si>
  <si>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</si>
  <si>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</si>
  <si>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</si>
  <si>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</si>
  <si>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</si>
  <si>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</si>
  <si>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</si>
  <si>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</si>
  <si>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</si>
  <si>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</si>
  <si>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</si>
  <si>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</si>
  <si>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</si>
  <si>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</si>
  <si>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</si>
  <si>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</si>
  <si>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</si>
  <si>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</si>
  <si>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</si>
  <si>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</si>
  <si>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</si>
  <si>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</si>
  <si>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</si>
  <si>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</si>
  <si>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</si>
  <si>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</si>
  <si>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</si>
  <si>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</si>
  <si>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</si>
  <si>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</si>
  <si>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</si>
  <si>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</si>
  <si>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</si>
  <si>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</si>
  <si>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</si>
  <si>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</si>
  <si>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</si>
  <si>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</si>
  <si>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</si>
  <si>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</si>
  <si>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</si>
  <si>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</si>
  <si>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</si>
  <si>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</si>
  <si>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</si>
  <si>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</si>
  <si>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</si>
  <si>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</si>
  <si>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</si>
  <si>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</si>
  <si>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</si>
  <si>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</si>
  <si>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</si>
  <si>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</si>
  <si>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</si>
  <si>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</si>
  <si>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</si>
  <si>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</si>
  <si>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</si>
  <si>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</si>
  <si>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</si>
  <si>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</si>
  <si>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</si>
  <si>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</si>
  <si>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</si>
  <si>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</si>
  <si>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</si>
  <si>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</si>
  <si>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</si>
  <si>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</si>
  <si>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</si>
  <si>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</si>
  <si>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</si>
  <si>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</si>
  <si>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</si>
  <si>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</si>
  <si>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</si>
  <si>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</si>
  <si>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</si>
  <si>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</si>
  <si>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</si>
  <si>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</si>
  <si>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</si>
  <si>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</si>
  <si>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</si>
  <si>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</si>
  <si>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</si>
  <si>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</si>
  <si>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</si>
  <si>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</si>
  <si>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</si>
  <si>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</si>
  <si>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</si>
  <si>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</si>
  <si>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</si>
  <si>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</si>
  <si>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</si>
  <si>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</si>
  <si>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</si>
  <si>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</si>
  <si>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</si>
  <si>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</si>
  <si>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</si>
  <si>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</si>
  <si>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</si>
  <si>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</si>
  <si>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</si>
  <si>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</si>
  <si>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</si>
  <si>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</si>
  <si>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</si>
  <si>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</si>
  <si>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</si>
  <si>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</si>
  <si>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</si>
  <si>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</si>
  <si>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</si>
  <si>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</si>
  <si>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</si>
  <si>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</si>
  <si>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</si>
  <si>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</si>
  <si>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</si>
  <si>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</si>
  <si>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</si>
  <si>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</si>
  <si>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</si>
  <si>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</si>
  <si>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</si>
  <si>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</si>
  <si>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</si>
  <si>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</si>
  <si>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</si>
  <si>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</si>
  <si>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</si>
  <si>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</si>
  <si>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</si>
  <si>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</si>
  <si>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</si>
  <si>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</si>
  <si>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</si>
  <si>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</si>
  <si>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</si>
  <si>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</si>
  <si>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</si>
  <si>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</si>
  <si>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</si>
  <si>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</si>
  <si>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</si>
  <si>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</si>
  <si>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</si>
  <si>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</si>
  <si>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</si>
  <si>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</si>
  <si>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</si>
  <si>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</si>
  <si>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</si>
  <si>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</si>
  <si>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</si>
  <si>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</si>
  <si>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</si>
  <si>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</si>
  <si>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</si>
  <si>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</si>
  <si>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</si>
  <si>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</si>
  <si>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</si>
  <si>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</si>
  <si>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</si>
  <si>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</si>
  <si>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</si>
  <si>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</si>
  <si>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</si>
  <si>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</si>
  <si>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</si>
  <si>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</si>
  <si>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</si>
  <si>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</si>
  <si>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</si>
  <si>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</si>
  <si>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</si>
  <si>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</si>
  <si>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</si>
  <si>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</si>
  <si>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</si>
  <si>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</si>
  <si>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</si>
  <si>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</si>
  <si>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</si>
  <si>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</si>
  <si>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</si>
  <si>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</si>
  <si>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</si>
  <si>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</si>
  <si>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</si>
  <si>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</si>
  <si>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</si>
  <si>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</si>
  <si>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</si>
  <si>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</si>
  <si>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</si>
  <si>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</si>
  <si>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</si>
  <si>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</si>
  <si>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</si>
  <si>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</si>
  <si>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</si>
  <si>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</si>
  <si>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</si>
  <si>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</si>
  <si>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</si>
  <si>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</si>
  <si>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</si>
  <si>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</si>
  <si>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</si>
  <si>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</si>
  <si>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</si>
  <si>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</si>
  <si>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</si>
  <si>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</si>
  <si>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</si>
  <si>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</si>
  <si>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</si>
  <si>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</si>
  <si>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</si>
  <si>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</si>
  <si>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</si>
  <si>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</si>
  <si>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</si>
  <si>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</si>
  <si>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</si>
  <si>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</si>
  <si>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</si>
  <si>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</si>
  <si>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</si>
  <si>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</si>
  <si>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</si>
  <si>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</si>
  <si>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</si>
  <si>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</si>
  <si>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</si>
  <si>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</si>
  <si>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</si>
  <si>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</si>
  <si>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</si>
  <si>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</si>
  <si>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</si>
  <si>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</si>
  <si>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</si>
  <si>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</si>
  <si>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</si>
  <si>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</si>
  <si>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</si>
  <si>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</si>
  <si>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</si>
  <si>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</si>
  <si>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</si>
  <si>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</si>
  <si>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</si>
  <si>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</si>
  <si>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</si>
  <si>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</si>
  <si>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</si>
  <si>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</si>
  <si>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</si>
  <si>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</si>
  <si>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</si>
  <si>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</si>
  <si>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</si>
  <si>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</si>
  <si>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</si>
  <si>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</si>
  <si>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</si>
  <si>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</si>
  <si>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</si>
  <si>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</si>
  <si>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</si>
  <si>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</si>
  <si>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</si>
  <si>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</si>
  <si>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</si>
  <si>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</si>
  <si>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</si>
  <si>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</si>
  <si>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</si>
  <si>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</si>
  <si>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</si>
  <si>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</si>
  <si>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</si>
  <si>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</si>
  <si>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</si>
  <si>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</si>
  <si>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</si>
  <si>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</si>
  <si>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</si>
  <si>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</si>
  <si>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</si>
  <si>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</si>
  <si>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</si>
  <si>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</si>
  <si>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</si>
  <si>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</si>
  <si>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</si>
  <si>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</si>
  <si>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</si>
  <si>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</si>
  <si>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</si>
  <si>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</si>
  <si>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</si>
  <si>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</si>
  <si>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</si>
  <si>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</si>
  <si>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</si>
  <si>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</si>
  <si>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</si>
  <si>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</si>
  <si>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</si>
  <si>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</si>
  <si>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</si>
  <si>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</si>
  <si>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</si>
  <si>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</si>
  <si>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</si>
  <si>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</si>
  <si>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</si>
  <si>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</si>
  <si>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</si>
  <si>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</si>
  <si>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</si>
  <si>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</si>
  <si>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</si>
  <si>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</si>
  <si>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</si>
  <si>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</si>
  <si>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</si>
  <si>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</si>
  <si>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</si>
  <si>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</si>
  <si>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</si>
  <si>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</si>
  <si>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</si>
  <si>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</si>
  <si>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</si>
  <si>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</si>
  <si>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</si>
  <si>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</si>
  <si>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</si>
  <si>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</si>
  <si>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</si>
  <si>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</si>
  <si>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</si>
  <si>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</si>
  <si>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</si>
  <si>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</si>
  <si>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</si>
  <si>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</si>
  <si>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</si>
  <si>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</si>
  <si>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</si>
  <si>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</si>
  <si>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</si>
  <si>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</si>
  <si>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</si>
  <si>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</si>
  <si>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</si>
  <si>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</si>
  <si>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</si>
  <si>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</si>
  <si>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</si>
  <si>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</si>
  <si>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</si>
  <si>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</si>
  <si>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</si>
  <si>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</si>
  <si>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</si>
  <si>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</si>
  <si>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</si>
  <si>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</si>
  <si>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</si>
  <si>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</si>
  <si>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</si>
  <si>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</si>
  <si>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</si>
  <si>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</si>
  <si>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</si>
  <si>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</si>
  <si>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</si>
  <si>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</si>
  <si>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</si>
  <si>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</si>
  <si>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</si>
  <si>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</si>
  <si>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</si>
  <si>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</si>
  <si>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</si>
  <si>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</si>
  <si>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</si>
  <si>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</si>
  <si>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</si>
  <si>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</si>
  <si>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</si>
  <si>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</si>
  <si>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</si>
  <si>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</si>
  <si>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</si>
  <si>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</si>
  <si>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</si>
  <si>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</si>
  <si>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</si>
  <si>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</si>
  <si>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</si>
  <si>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</si>
  <si>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</si>
  <si>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</si>
  <si>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</si>
  <si>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</si>
  <si>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</si>
  <si>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</si>
  <si>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</si>
  <si>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</si>
  <si>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</si>
  <si>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</si>
  <si>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</si>
  <si>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</si>
  <si>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</si>
  <si>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</si>
  <si>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</si>
  <si>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</si>
  <si>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</si>
  <si>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</si>
  <si>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</si>
  <si>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</si>
  <si>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</si>
  <si>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</si>
  <si>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</si>
  <si>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</si>
  <si>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</si>
  <si>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</si>
  <si>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</si>
  <si>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</si>
  <si>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</si>
  <si>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</si>
  <si>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</si>
  <si>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</si>
  <si>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</si>
  <si>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</si>
  <si>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</si>
  <si>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</si>
  <si>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</si>
  <si>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</si>
  <si>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</si>
  <si>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</si>
  <si>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</si>
  <si>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</si>
  <si>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</si>
  <si>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</si>
  <si>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</si>
  <si>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</si>
  <si>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</si>
  <si>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</si>
  <si>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</si>
  <si>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</si>
  <si>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</si>
  <si>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</si>
  <si>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</si>
  <si>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</si>
  <si>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</si>
  <si>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</si>
  <si>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</si>
  <si>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</si>
  <si>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</si>
  <si>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</si>
  <si>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</si>
  <si>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</si>
  <si>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</si>
  <si>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</si>
  <si>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</si>
  <si>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</si>
  <si>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</si>
  <si>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</si>
  <si>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</si>
  <si>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</si>
  <si>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</si>
  <si>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</si>
  <si>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</si>
  <si>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</si>
  <si>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</si>
  <si>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</si>
  <si>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</si>
  <si>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</si>
  <si>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</si>
  <si>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</si>
  <si>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</si>
  <si>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</si>
  <si>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</si>
  <si>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</si>
  <si>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</si>
  <si>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</si>
  <si>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</si>
  <si>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</si>
  <si>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</si>
  <si>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</si>
  <si>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</si>
  <si>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</si>
  <si>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</si>
  <si>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</si>
  <si>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</si>
  <si>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</si>
  <si>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</si>
  <si>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</si>
  <si>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</si>
  <si>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</si>
  <si>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</si>
  <si>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</si>
  <si>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</si>
  <si>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</si>
  <si>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</si>
  <si>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</si>
  <si>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</si>
  <si>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</si>
  <si>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</si>
  <si>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</si>
  <si>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</si>
  <si>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</si>
  <si>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</si>
  <si>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</si>
  <si>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</si>
  <si>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</si>
  <si>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</si>
  <si>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</si>
  <si>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</si>
  <si>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</si>
  <si>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</si>
  <si>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</si>
  <si>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</si>
  <si>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</si>
  <si>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</si>
  <si>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</si>
  <si>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</si>
  <si>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</si>
  <si>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</si>
  <si>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</si>
  <si>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</si>
  <si>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</si>
  <si>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</si>
  <si>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</si>
  <si>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</si>
  <si>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</si>
  <si>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</si>
  <si>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</si>
  <si>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</si>
  <si>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</si>
  <si>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</si>
  <si>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</si>
  <si>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</si>
  <si>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</si>
  <si>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</si>
  <si>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</si>
  <si>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</si>
  <si>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</si>
  <si>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</si>
  <si>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</si>
  <si>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</si>
  <si>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</si>
  <si>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</si>
  <si>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</si>
  <si>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</si>
  <si>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</si>
  <si>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</si>
  <si>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</si>
  <si>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</si>
  <si>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</si>
  <si>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</si>
  <si>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</si>
  <si>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</si>
  <si>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</si>
  <si>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</si>
  <si>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</si>
  <si>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</si>
  <si>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</si>
  <si>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</si>
  <si>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</si>
  <si>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</si>
  <si>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</si>
  <si>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</si>
  <si>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</si>
  <si>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</si>
  <si>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</si>
  <si>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</si>
  <si>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</si>
  <si>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</si>
  <si>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</si>
  <si>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</si>
  <si>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</si>
  <si>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</si>
  <si>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</si>
  <si>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</si>
  <si>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</si>
  <si>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</si>
  <si>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</si>
  <si>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</si>
  <si>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</si>
  <si>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</si>
  <si>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</si>
  <si>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</si>
  <si>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</si>
  <si>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</si>
  <si>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</si>
  <si>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</si>
  <si>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</si>
  <si>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</si>
  <si>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</si>
  <si>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</si>
  <si>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</si>
  <si>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</si>
  <si>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</si>
  <si>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</si>
  <si>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</si>
  <si>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</si>
  <si>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</si>
  <si>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</si>
  <si>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</si>
  <si>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</si>
  <si>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</si>
  <si>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</si>
  <si>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</si>
  <si>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</si>
  <si>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</si>
  <si>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</si>
  <si>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</si>
  <si>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</si>
  <si>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</si>
  <si>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</si>
  <si>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</si>
  <si>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</si>
  <si>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</si>
  <si>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</si>
  <si>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</si>
  <si>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</si>
  <si>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</si>
  <si>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</si>
  <si>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</si>
  <si>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</si>
  <si>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</si>
  <si>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</si>
  <si>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</si>
  <si>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</si>
  <si>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</si>
  <si>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</si>
  <si>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</si>
  <si>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</si>
  <si>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</si>
  <si>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</si>
  <si>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</si>
  <si>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</si>
  <si>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</si>
  <si>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</si>
  <si>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</si>
  <si>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</si>
  <si>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</si>
  <si>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</si>
  <si>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</si>
  <si>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</si>
  <si>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</si>
  <si>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</si>
  <si>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</si>
  <si>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</si>
  <si>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</si>
  <si>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</si>
  <si>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</si>
  <si>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</si>
  <si>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</si>
  <si>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</si>
  <si>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</si>
  <si>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</si>
  <si>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</si>
  <si>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</si>
  <si>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</si>
  <si>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</si>
  <si>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</si>
  <si>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</si>
  <si>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</si>
  <si>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</si>
  <si>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</si>
  <si>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</si>
  <si>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</si>
  <si>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</si>
  <si>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</si>
  <si>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</si>
  <si>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</si>
  <si>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</si>
  <si>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</si>
  <si>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</si>
  <si>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</si>
  <si>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</si>
  <si>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</si>
  <si>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</si>
  <si>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</si>
  <si>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</si>
  <si>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</si>
  <si>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</si>
  <si>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</si>
  <si>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</si>
  <si>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</si>
  <si>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</si>
  <si>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</si>
  <si>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</si>
  <si>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</si>
  <si>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</si>
  <si>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</si>
  <si>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</si>
  <si>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</si>
  <si>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</si>
  <si>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</si>
  <si>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</si>
  <si>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</si>
  <si>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</si>
  <si>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</si>
  <si>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</si>
  <si>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</si>
  <si>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</si>
  <si>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</si>
  <si>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</si>
  <si>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</si>
  <si>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</si>
  <si>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</si>
  <si>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</si>
  <si>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</si>
  <si>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</si>
  <si>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</si>
  <si>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</si>
  <si>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</si>
  <si>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</si>
  <si>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</si>
  <si>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</si>
  <si>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</si>
  <si>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</si>
  <si>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</si>
  <si>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</si>
  <si>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</si>
  <si>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</si>
  <si>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</si>
  <si>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</si>
  <si>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</si>
  <si>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</si>
  <si>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</si>
  <si>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</si>
  <si>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</si>
  <si>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</si>
  <si>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</si>
  <si>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</si>
  <si>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</si>
  <si>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</si>
  <si>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</si>
  <si>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</si>
  <si>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</si>
  <si>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</si>
  <si>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</si>
  <si>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</si>
  <si>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</si>
  <si>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</si>
  <si>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</si>
  <si>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</si>
  <si>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</si>
  <si>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</si>
  <si>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</si>
  <si>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</si>
  <si>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</si>
  <si>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</si>
  <si>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</si>
  <si>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</si>
  <si>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</si>
  <si>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</si>
  <si>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</si>
  <si>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</si>
  <si>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</si>
  <si>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</si>
  <si>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</si>
  <si>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</si>
  <si>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</si>
  <si>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</si>
  <si>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</si>
  <si>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</si>
  <si>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</si>
  <si>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</si>
  <si>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</si>
  <si>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</si>
  <si>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</si>
  <si>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</si>
  <si>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</si>
  <si>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</si>
  <si>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</si>
  <si>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</si>
  <si>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</si>
  <si>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</si>
  <si>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</si>
  <si>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</si>
  <si>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</si>
  <si>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</si>
  <si>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</si>
  <si>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</si>
  <si>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</si>
  <si>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</si>
  <si>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</si>
  <si>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</si>
  <si>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</si>
  <si>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</si>
  <si>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</si>
  <si>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</si>
  <si>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</si>
  <si>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</si>
  <si>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</si>
  <si>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</si>
  <si>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</si>
  <si>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</si>
  <si>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</si>
  <si>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</si>
  <si>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</si>
  <si>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</si>
  <si>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</si>
  <si>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</si>
  <si>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</si>
  <si>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</si>
  <si>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</si>
  <si>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</si>
  <si>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</si>
  <si>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</si>
  <si>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</si>
  <si>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</si>
  <si>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</si>
  <si>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</si>
  <si>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</si>
  <si>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</si>
  <si>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</si>
  <si>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</si>
  <si>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</si>
  <si>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</si>
  <si>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</si>
  <si>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</si>
  <si>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</si>
  <si>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</si>
  <si>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</si>
  <si>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</si>
  <si>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</si>
  <si>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</si>
  <si>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</si>
  <si>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</si>
  <si>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</si>
  <si>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</si>
  <si>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</si>
  <si>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</si>
  <si>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</si>
  <si>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</si>
  <si>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</si>
  <si>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</si>
  <si>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</si>
  <si>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</si>
  <si>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</si>
  <si>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</si>
  <si>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</si>
  <si>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</si>
  <si>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</si>
  <si>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</si>
  <si>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</si>
  <si>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</si>
  <si>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</si>
  <si>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</si>
  <si>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</si>
  <si>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</si>
  <si>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</si>
  <si>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</si>
  <si>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</si>
  <si>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</si>
  <si>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</si>
  <si>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</si>
  <si>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</si>
  <si>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</si>
  <si>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</si>
  <si>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</si>
  <si>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</si>
  <si>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</si>
  <si>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</si>
  <si>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</si>
  <si>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</si>
  <si>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</si>
  <si>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</si>
  <si>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</si>
  <si>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</si>
  <si>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</si>
  <si>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</si>
  <si>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</si>
  <si>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</si>
  <si>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</si>
  <si>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</si>
  <si>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</si>
  <si>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</si>
  <si>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</si>
  <si>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</si>
  <si>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</si>
  <si>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</si>
  <si>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</si>
  <si>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</si>
  <si>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</si>
  <si>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</si>
  <si>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</si>
  <si>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</si>
  <si>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</si>
  <si>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</si>
  <si>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</si>
  <si>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</si>
  <si>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</si>
  <si>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</si>
  <si>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</si>
  <si>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</si>
  <si>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</si>
  <si>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</si>
  <si>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</si>
  <si>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</si>
  <si>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</si>
  <si>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</si>
  <si>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</si>
  <si>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</si>
  <si>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</si>
  <si>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</si>
  <si>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</si>
  <si>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</si>
  <si>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</si>
  <si>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</si>
  <si>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</si>
  <si>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</si>
  <si>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</si>
  <si>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</si>
  <si>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</si>
  <si>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</si>
  <si>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</si>
  <si>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</si>
  <si>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</si>
  <si>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</si>
  <si>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</si>
  <si>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</si>
  <si>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</si>
  <si>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</si>
  <si>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</si>
  <si>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</si>
  <si>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</si>
  <si>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</si>
  <si>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</si>
  <si>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</si>
  <si>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</si>
  <si>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</si>
  <si>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</si>
  <si>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</si>
  <si>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</si>
  <si>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</si>
  <si>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</si>
  <si>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</si>
  <si>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</si>
  <si>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</si>
  <si>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</si>
  <si>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</si>
  <si>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</si>
  <si>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</si>
  <si>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</si>
  <si>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</si>
  <si>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</si>
  <si>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</si>
  <si>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</si>
  <si>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</si>
  <si>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</si>
  <si>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</si>
  <si>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</si>
  <si>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</si>
  <si>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</si>
  <si>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</si>
  <si>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</si>
  <si>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</si>
  <si>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</si>
  <si>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</si>
  <si>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</si>
  <si>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</si>
  <si>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</si>
  <si>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</si>
  <si>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</si>
  <si>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</si>
  <si>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Asociación de Graduados</t>
  </si>
  <si>
    <t>Plataforma Virtual</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</si>
  <si>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</si>
  <si>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</si>
  <si>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</si>
  <si>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</si>
  <si>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</si>
  <si>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</si>
  <si>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</si>
  <si>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</si>
  <si>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</si>
  <si>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</si>
  <si>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</si>
  <si>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</si>
  <si>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</si>
  <si>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</si>
  <si>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</si>
  <si>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</si>
  <si>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</si>
  <si>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</si>
  <si>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</si>
  <si>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</si>
  <si>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</si>
  <si>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</si>
  <si>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</si>
  <si>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</si>
  <si>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</si>
  <si>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</si>
  <si>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</si>
  <si>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</si>
  <si>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</si>
  <si>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</si>
  <si>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</si>
  <si>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</si>
  <si>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</si>
  <si>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</si>
  <si>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</si>
  <si>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</si>
  <si>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</si>
  <si>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</si>
  <si>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</si>
  <si>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</si>
  <si>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</si>
  <si>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</si>
  <si>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</si>
  <si>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</si>
  <si>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</si>
  <si>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</si>
  <si>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</si>
  <si>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</si>
  <si>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</si>
  <si>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</si>
  <si>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</si>
  <si>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</si>
  <si>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</si>
  <si>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</si>
  <si>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</si>
  <si>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</si>
  <si>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</si>
  <si>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</si>
  <si>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</si>
  <si>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</si>
  <si>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</si>
  <si>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</si>
  <si>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</si>
  <si>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</si>
  <si>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</si>
  <si>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</si>
  <si>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</si>
  <si>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</si>
  <si>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</si>
  <si>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</si>
  <si>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</si>
  <si>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</si>
  <si>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</si>
  <si>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</si>
  <si>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</si>
  <si>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</si>
  <si>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</si>
  <si>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</si>
  <si>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</si>
  <si>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</si>
  <si>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</si>
  <si>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</si>
  <si>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</si>
  <si>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</si>
  <si>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</si>
  <si>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</si>
  <si>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</si>
  <si>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</si>
  <si>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</si>
  <si>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</si>
  <si>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</si>
  <si>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</si>
  <si>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</si>
  <si>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</si>
  <si>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</si>
  <si>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</si>
  <si>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</si>
  <si>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</si>
  <si>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</si>
  <si>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</si>
  <si>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</si>
  <si>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</si>
  <si>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</si>
  <si>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</si>
  <si>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</si>
  <si>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</si>
  <si>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</si>
  <si>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</si>
  <si>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</si>
  <si>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</si>
  <si>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</si>
  <si>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</si>
  <si>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</si>
  <si>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</si>
  <si>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</si>
  <si>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</si>
  <si>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</si>
  <si>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</si>
  <si>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</si>
  <si>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</si>
  <si>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</si>
  <si>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</si>
  <si>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</si>
  <si>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</si>
  <si>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</si>
  <si>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</si>
  <si>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</si>
  <si>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</si>
  <si>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</si>
  <si>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</si>
  <si>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</si>
  <si>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</si>
  <si>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</si>
  <si>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</si>
  <si>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</si>
  <si>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</si>
  <si>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</si>
  <si>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</si>
  <si>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</si>
  <si>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</si>
  <si>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</si>
  <si>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</si>
  <si>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</si>
  <si>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</si>
  <si>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</si>
  <si>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</si>
  <si>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</si>
  <si>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</si>
  <si>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</si>
  <si>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</si>
  <si>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</si>
  <si>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</si>
  <si>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</si>
  <si>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</si>
  <si>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</si>
  <si>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</si>
  <si>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</si>
  <si>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</si>
  <si>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</si>
  <si>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</si>
  <si>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</si>
  <si>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</si>
  <si>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</si>
  <si>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</si>
  <si>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</si>
  <si>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</si>
  <si>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</si>
  <si>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</si>
  <si>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</si>
  <si>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</si>
  <si>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</si>
  <si>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</si>
  <si>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</si>
  <si>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</si>
  <si>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</si>
  <si>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</si>
  <si>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</si>
  <si>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</si>
  <si>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</si>
  <si>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</si>
  <si>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</si>
  <si>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</si>
  <si>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</si>
  <si>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</si>
  <si>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</si>
  <si>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</si>
  <si>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</si>
  <si>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</si>
  <si>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</si>
  <si>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</si>
  <si>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</si>
  <si>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</si>
  <si>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</si>
  <si>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</si>
  <si>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</si>
  <si>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</si>
  <si>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</si>
  <si>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</si>
  <si>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</si>
  <si>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</si>
  <si>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</si>
  <si>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</si>
  <si>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</si>
  <si>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</si>
  <si>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</si>
  <si>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</si>
  <si>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</si>
  <si>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</si>
  <si>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</si>
  <si>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</si>
  <si>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 xml:space="preserve">La implementación del nuevo plan de estudios de la Carrera de Periodismo. </t>
  </si>
  <si>
    <t>1.a.1.PE</t>
  </si>
  <si>
    <t>1.a.2.PE</t>
  </si>
  <si>
    <t>1.a.3.PE</t>
  </si>
  <si>
    <t xml:space="preserve">Un plan de promoción y publicidad </t>
  </si>
  <si>
    <t>Contar con un plan de comunicación para  apoyar el Postgrado en Comunicación.</t>
  </si>
  <si>
    <t xml:space="preserve">Contar con un plan de estudios actualizado en relación a las exigencias del mercado laboral. </t>
  </si>
  <si>
    <t xml:space="preserve">Sílabos y programación de las clases </t>
  </si>
  <si>
    <t xml:space="preserve">Coordinadora de la Carrera de Periodismo. </t>
  </si>
  <si>
    <t xml:space="preserve">Comunidad Universitaria y sociedad en general. </t>
  </si>
  <si>
    <t xml:space="preserve">Docentes y estudiantes de la Carrera de Sociología. </t>
  </si>
  <si>
    <t xml:space="preserve">Ofrecer un programa actualizado y adecuado a los períodos trimestrales. </t>
  </si>
  <si>
    <t xml:space="preserve">El programa actualizado, lista de participantes, ayuda memoria de las reuniones. </t>
  </si>
  <si>
    <t xml:space="preserve">Los programas de las asignaturas de Desarrollo Local actualizados y adaptados a los trimestres. </t>
  </si>
  <si>
    <t>100% de los programas de las asignaturas en Desarrollo Local actualizados.</t>
  </si>
  <si>
    <t xml:space="preserve">Personal docente de Desarrollo Local. </t>
  </si>
  <si>
    <t xml:space="preserve">Comunidad Universitaria </t>
  </si>
  <si>
    <t>Jefe de Departamento y Coordinador de Carrera de Trabajo Social .</t>
  </si>
  <si>
    <t xml:space="preserve">Aprobada el diseño de extensión de la Carrera de Trabajo Social. </t>
  </si>
  <si>
    <t>100% aprobada la carrera de trabajo social.</t>
  </si>
  <si>
    <t xml:space="preserve">Contar con los fondos para la extensión de la carrera. </t>
  </si>
  <si>
    <t xml:space="preserve">Cubrir la demanda de la carrera de Trabajo Social en el valle de Sula. </t>
  </si>
  <si>
    <t xml:space="preserve">Comunidad Universitaria del centro regional Valle de Sula. </t>
  </si>
  <si>
    <t xml:space="preserve">Lograr la visibilización de la carrera de trabajo social, en los institutos de educación media de Tegucigalpa. </t>
  </si>
  <si>
    <t>Plan de mercadeo y publicidad.</t>
  </si>
  <si>
    <t>Realizar un plan de mercadeo y publicidad  para visibilizar la carrera de Trabajo Social en el departamento de Francisco Morazán y Valle de Sula.</t>
  </si>
  <si>
    <t>Contar con el recurso humano y financiero para hacer este estudio.</t>
  </si>
  <si>
    <t xml:space="preserve">Ofrecer una Oferta Académica de acuerdo a la demanda del mercado laboral. </t>
  </si>
  <si>
    <t xml:space="preserve">Jefe de Departamento y Coordinador de Carrera. </t>
  </si>
  <si>
    <t xml:space="preserve">Continuar con la gestión para  la apertura de  la carrera de Trabajo Social en el Centro Regional Valle de Sula. </t>
  </si>
  <si>
    <t xml:space="preserve">Comunidad Universitaria, Personal docente y estudiantes de la Carrera de Psicología. </t>
  </si>
  <si>
    <t xml:space="preserve">Comisión de desarrollo curricular de psicología. </t>
  </si>
  <si>
    <t xml:space="preserve">Diagnóstico para la creación de un doctorado en Psicología. </t>
  </si>
  <si>
    <t>Un(1) Diagnóstico para el doctorado.</t>
  </si>
  <si>
    <t xml:space="preserve">Contar con un diagnóstico que sirva de base para la creación del doctorado en Psicología. </t>
  </si>
  <si>
    <t xml:space="preserve">Contar con un diagnósitico para mejorar la oferta de los postgrados. </t>
  </si>
  <si>
    <t xml:space="preserve">El diagnósitico realizado. </t>
  </si>
  <si>
    <t xml:space="preserve">Se socializa el plan de estudios de la carrera a la comunidad universitaria. </t>
  </si>
  <si>
    <t xml:space="preserve">Un (1) Plan de estudios actualizado. </t>
  </si>
  <si>
    <t xml:space="preserve">Que el plan de estudios de la carrera este aprobado por las autoridades universitarias. </t>
  </si>
  <si>
    <t xml:space="preserve">Lista de asistencia, facturas, fotografías. </t>
  </si>
  <si>
    <t xml:space="preserve">Personal docente y estudiantes de la Carrera de Historia. </t>
  </si>
  <si>
    <t xml:space="preserve">Coordinador de la Carrera / Comisión de Desarrollo Curricular. </t>
  </si>
  <si>
    <t xml:space="preserve">Comunidad universitaria y sociedad en general. </t>
  </si>
  <si>
    <t>Coordinador de la Maestría en Historia.</t>
  </si>
  <si>
    <t xml:space="preserve">Desarrollado el primer módulo de la maestría. </t>
  </si>
  <si>
    <t xml:space="preserve">100% Módulo de la maestría </t>
  </si>
  <si>
    <t xml:space="preserve">Garantizar la sostenibilidad del programa. </t>
  </si>
  <si>
    <t xml:space="preserve">Lista de los matriculados,  lista del personal docente. </t>
  </si>
  <si>
    <t xml:space="preserve">Egresados de las Ciencias Sociales. </t>
  </si>
  <si>
    <t xml:space="preserve">Aprobación del nuevo plan de estudios aprobado de la Carrera de Historia. </t>
  </si>
  <si>
    <t xml:space="preserve">Desarrollar el Segundo Módulo  del programa de la Maestría. </t>
  </si>
  <si>
    <t xml:space="preserve">Reuniones de trabajo con las unidades académicas de la Facultad. </t>
  </si>
  <si>
    <t xml:space="preserve">100% Seguimiento a los procesos de desarrollo curricular. </t>
  </si>
  <si>
    <t xml:space="preserve">Dar segumiento a las unidades académicas en los  procesos de Desarrollo Curricular. </t>
  </si>
  <si>
    <t xml:space="preserve">Contar con la disonibilidad de las autoridades de la Facultad. </t>
  </si>
  <si>
    <t xml:space="preserve">Jefes y coordinadores de las carreras de la Facultad. </t>
  </si>
  <si>
    <t>Decana de Ciencias Sociales.</t>
  </si>
  <si>
    <t>Aprobación de la Carrera Ciencias Políticas</t>
  </si>
  <si>
    <t xml:space="preserve">Un Plan de estudios de la Carrera </t>
  </si>
  <si>
    <t xml:space="preserve">Lista de asistencia, ayudas memorias fotografías. </t>
  </si>
  <si>
    <t>Coordinador de la Carrera de Ciencias Políticas</t>
  </si>
  <si>
    <t>Comunidad Universitaria.</t>
  </si>
  <si>
    <t xml:space="preserve">El diagnósitico para la creación, y el plan de estudios actualizado. </t>
  </si>
  <si>
    <t xml:space="preserve">Incrementar la oferta académica en Ciencias Sociales. </t>
  </si>
  <si>
    <t xml:space="preserve">Contar con el diseño de la clase de historia del trabajo social para la plataforma virtual de la UNAH. </t>
  </si>
  <si>
    <t>Una(1) clase virtual diseñada.</t>
  </si>
  <si>
    <t xml:space="preserve">Diseñar al menos una clase bimodal en la carrera de Trabajo Social. </t>
  </si>
  <si>
    <t xml:space="preserve">Contar con la disponibilidad de tiempo y recursos para realizar el diseño. </t>
  </si>
  <si>
    <t xml:space="preserve">Ofrecer a los estudiantes nuevas opciones de aprendizaje. </t>
  </si>
  <si>
    <t xml:space="preserve">Plataforma virtual, diseño de la clase online. </t>
  </si>
  <si>
    <t xml:space="preserve">Estudiantes de la carrera de Trabajo Social. </t>
  </si>
  <si>
    <t xml:space="preserve">Las clases en línea adaptadas al nuevo plan de estudios de la carrera. </t>
  </si>
  <si>
    <t xml:space="preserve">Dos(2) clases en línea </t>
  </si>
  <si>
    <t xml:space="preserve">Implementar el nuevo plan de estudios en las clases en línea. </t>
  </si>
  <si>
    <t xml:space="preserve">Implementado el nuevo plan de estudios. </t>
  </si>
  <si>
    <t xml:space="preserve">Las clases en línea. </t>
  </si>
  <si>
    <t xml:space="preserve">Estudiantes de la Carrera de Psicología. </t>
  </si>
  <si>
    <t xml:space="preserve">Jefe del Departamento / Coordinadora de la Carrera y personal docente de psicología. </t>
  </si>
  <si>
    <t>Oferta académica en línea de la asignatura de teorías de la personalidad II.</t>
  </si>
  <si>
    <t xml:space="preserve">Una(1) asignatura de Teorías de la Personalidad II  en línea. </t>
  </si>
  <si>
    <t xml:space="preserve">Diseñar la asignatura de Teorías de la Personalidad II en línea para su apertura. </t>
  </si>
  <si>
    <t xml:space="preserve">Aprobación de la apertura de la asignatura en línea. </t>
  </si>
  <si>
    <t xml:space="preserve">La plataforma de asignaturas de la Carrera de Psicología que permiten la bimodalidad </t>
  </si>
  <si>
    <t>Jefe del Departamento / Coordinadora de la Carrera y personal.</t>
  </si>
  <si>
    <t xml:space="preserve">Una (1) asignatura en modalidad bimodal en Ciencias Políticas. </t>
  </si>
  <si>
    <t xml:space="preserve">Gestionar la apertura de al menos una asignatura del departamento de Ciencias Políticas en la política bimodal. </t>
  </si>
  <si>
    <t xml:space="preserve">Lograr la aprobación de parte de la DEGT para la apertura de la asignatura. </t>
  </si>
  <si>
    <t xml:space="preserve">Cubrir la demanda estudiantil de asignaturas bimodales en el área de ciencias políticas. </t>
  </si>
  <si>
    <t xml:space="preserve">Planes de clase, sílabos, material virtual. </t>
  </si>
  <si>
    <t xml:space="preserve">Personal docente y estudiantes de Ciencias Políticas. </t>
  </si>
  <si>
    <t xml:space="preserve">Jefe de departamento Ciencias Políticas. </t>
  </si>
  <si>
    <t xml:space="preserve">Diseñar una clase de la carrera de Historia para la plataforma virtual. </t>
  </si>
  <si>
    <t xml:space="preserve">La clase diseñada, los contenidos virtuales. </t>
  </si>
  <si>
    <t>Estudiantes de la Carrera de Historia.</t>
  </si>
  <si>
    <t xml:space="preserve">Diseño de Asignaturas en Línea </t>
  </si>
  <si>
    <t>Ofertar asignaturas en linea para resolver problemas de espacios físicos.</t>
  </si>
  <si>
    <t>Asignaturas en Línea aprobadas y asignadas.</t>
  </si>
  <si>
    <t>Estudiantes de las Carreras que cursan las asignaturas de Antropología General y Antropología Social.</t>
  </si>
  <si>
    <t>a.1) Las facultades y los centros regionales  desarrollan proyectos de investigación enmarcados en los temas prioritarios de la UNAH y de la facultad o centro regional a la cual están adscritas.</t>
  </si>
  <si>
    <t>a.2) Las facultades y los centros regionales  compiten por fondos concursables para investigación a nivel interno o externo</t>
  </si>
  <si>
    <t>La recopilación de información y bibliografía sobre la historia del periodismo en Honduras</t>
  </si>
  <si>
    <t xml:space="preserve">Informe de resultados la investigación. </t>
  </si>
  <si>
    <t>2.a.1.PE</t>
  </si>
  <si>
    <t>La historia del periodismo es una prioridad en temas de investigación de la Escuela de Ciencias de la Comunicación</t>
  </si>
  <si>
    <t xml:space="preserve">Documentos recopilados, bitácoras de viaje, fotografías, informe. </t>
  </si>
  <si>
    <t xml:space="preserve">Jefe del Departamento de Periodismo. </t>
  </si>
  <si>
    <t>b.2) Las facultades y los centros Regionales participan en los encuentros académicos organizados por la Dirección de Investigación Científica (congresos,  encuentros, foros y otros eventos de investigación científica).</t>
  </si>
  <si>
    <t>e.2) Las facultades y los centros regionales cuentan con instituto de investigación científica.</t>
  </si>
  <si>
    <t>Proyecto de Investigación diseñado, y gestionado.</t>
  </si>
  <si>
    <t>2.a.2.SO</t>
  </si>
  <si>
    <t>Contar con los fondos necesarios para el desarrollo de la investigación.</t>
  </si>
  <si>
    <t>Población de comunidad investigada.</t>
  </si>
  <si>
    <t xml:space="preserve"> Comisión de Investigación del Departamento de Sociologia </t>
  </si>
  <si>
    <t xml:space="preserve">Un (1)estudio de opinión universitaria. </t>
  </si>
  <si>
    <t>2.a.3.SO</t>
  </si>
  <si>
    <t>Desarrollar un estudios de opinión universitaria sobre tema de actualidad.</t>
  </si>
  <si>
    <t>Participación de estudiantes universitarios en la encuesta de  opinion pública.</t>
  </si>
  <si>
    <t xml:space="preserve">Encuestas , estudio de opinión universitaria, informe de resultados. </t>
  </si>
  <si>
    <t xml:space="preserve">Comunidad Universitaria. </t>
  </si>
  <si>
    <t xml:space="preserve">Una(1) investigación sobre impacto social. </t>
  </si>
  <si>
    <t>2.a.4.SO</t>
  </si>
  <si>
    <t>Realizar una investigación sobre impacto social de la minería.</t>
  </si>
  <si>
    <t xml:space="preserve">Informe de la investigación. </t>
  </si>
  <si>
    <t xml:space="preserve">Comunidades mineras. </t>
  </si>
  <si>
    <t>Un proyecto de investigación diseñado para participar en la convocatoria de investigación DICYP.</t>
  </si>
  <si>
    <t xml:space="preserve">Una (1) propuesta de investigación enviada. </t>
  </si>
  <si>
    <t>2.a.5.SO</t>
  </si>
  <si>
    <t xml:space="preserve">Participar en convocatoria de becas de investigación, profesores-investigadores de la Carrera de Sociología. </t>
  </si>
  <si>
    <t xml:space="preserve">Contar con la aprobación del proyecto de investigación enviado. </t>
  </si>
  <si>
    <t xml:space="preserve">Diseño de propuesta de investigación. </t>
  </si>
  <si>
    <t xml:space="preserve">Personal docentes y estudiantes de la Carrera de Sociología. </t>
  </si>
  <si>
    <t>Diseñados dos proyectos de investigación.</t>
  </si>
  <si>
    <t xml:space="preserve">Dos(2) proyectos de investigación diseñados. </t>
  </si>
  <si>
    <t>2.a.6.SO</t>
  </si>
  <si>
    <t>Diseñar dos proyectos de investigación social y buscar organismos e instituciones para su financiamiento.</t>
  </si>
  <si>
    <t xml:space="preserve">Proyectos financiados </t>
  </si>
  <si>
    <t>Públicación de Resultados del proyecto de investigacion , fotografías , encuestas.</t>
  </si>
  <si>
    <t>Desarrollado un estudio de opinión publica con estudiantes universitarios.</t>
  </si>
  <si>
    <t xml:space="preserve">Estudio realizado en las zonas prioritarias para  determinar el impacto ambiental y social.  </t>
  </si>
  <si>
    <t>La Facultad de Ciencias Sociales apoya los proceso de investigacion social</t>
  </si>
  <si>
    <t>Actualizar la base de datos comisiones de investigacion de las carreras de ciencias sociales.</t>
  </si>
  <si>
    <t>1.a.4.SO</t>
  </si>
  <si>
    <t>1.a.5.SO</t>
  </si>
  <si>
    <t xml:space="preserve">Docentes de la Ciencias Sociales. </t>
  </si>
  <si>
    <t>Incorporar  el proyecto de investigación en la DICU.</t>
  </si>
  <si>
    <t>Diseño del proyecto de investigación.</t>
  </si>
  <si>
    <t>2.a.7.TS</t>
  </si>
  <si>
    <t>Elaborar el diseño de al menos (1)  proyecto de investigación para registrarlo en la  DICU.</t>
  </si>
  <si>
    <t>Fomentar la investigación en la carrera de trabajo Social.</t>
  </si>
  <si>
    <t>Diseño de la propuesta de investigación.</t>
  </si>
  <si>
    <t xml:space="preserve">Comisión de investigación de Trabajo Social. </t>
  </si>
  <si>
    <t xml:space="preserve">Jefe de Departamento y Coordinador de la carrera Trabajo Social. </t>
  </si>
  <si>
    <t xml:space="preserve">Desarrollar estudios de acuerdo a las líneas de investigación creadas por la coordinación de investigación en psicología. </t>
  </si>
  <si>
    <t xml:space="preserve">Dos (2) Líneas de investigación </t>
  </si>
  <si>
    <t>2.a.8.PS</t>
  </si>
  <si>
    <t xml:space="preserve">Las Líneas de Investigación servirán  para orientar la investigación que se desarrollará en la Carrera de Psicología. </t>
  </si>
  <si>
    <t xml:space="preserve">Líneas de investigación. </t>
  </si>
  <si>
    <t xml:space="preserve"> Docentes, investigadores, estudiantes  y comunidad universitaria en general.</t>
  </si>
  <si>
    <t xml:space="preserve">Comisión de Investigación/ Jefe y coordinador de la Carrera de Psicología. </t>
  </si>
  <si>
    <t>2.a.9.PS</t>
  </si>
  <si>
    <t xml:space="preserve"> Docentes, investigadores, estudiantes del programa de postgrados y comunidad universitaria en general</t>
  </si>
  <si>
    <t xml:space="preserve">Realizadas al menos dos investigaciones en relación a las Líneas de Investigación de Psicología. </t>
  </si>
  <si>
    <t xml:space="preserve">Dos(2) Investigaciones. </t>
  </si>
  <si>
    <t>d) Desarrolladas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</si>
  <si>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 xml:space="preserve">Realizar la propuesta y llevar a cabo la investigación de la Escuela de Ciencias de Psicología. </t>
  </si>
  <si>
    <t xml:space="preserve">Fomentar la investigación en la carrera de psicología. </t>
  </si>
  <si>
    <t xml:space="preserve">Investigaciones , encuestras y la propuesta. </t>
  </si>
  <si>
    <t xml:space="preserve">Realizadas dos investigaciones sobre la Historia de Honduras. </t>
  </si>
  <si>
    <t xml:space="preserve">Dos(2) investigaciones. </t>
  </si>
  <si>
    <t xml:space="preserve">Realizar dos investigaciones sobre la Historia de Honduras en los talleres de Historia. </t>
  </si>
  <si>
    <t xml:space="preserve">Fomentar la investigación en los estudiantes para la generación de conocimentos. </t>
  </si>
  <si>
    <t xml:space="preserve">Informe de las investigaciones, fotografías, lista de participantes. </t>
  </si>
  <si>
    <t xml:space="preserve">Comunidad Universitaria/ Sociedad en general. </t>
  </si>
  <si>
    <t>Coordinador de la Carrera de Historia.</t>
  </si>
  <si>
    <t xml:space="preserve">La Investigacón desarrollada sobre la disciplina de Ciencias Políticas y Derechos Humanos. </t>
  </si>
  <si>
    <t xml:space="preserve">Una (1) Investigación. </t>
  </si>
  <si>
    <t xml:space="preserve">Desarrollar una investigación sobre la disciplina de Ciencias Políticas y Derechos Humanos. </t>
  </si>
  <si>
    <t xml:space="preserve">Fomento de la investigación y  generación de conocimiento en la disciplina. </t>
  </si>
  <si>
    <t xml:space="preserve">Informe de investigación, fotografías, fichas de investigación. </t>
  </si>
  <si>
    <t xml:space="preserve">Comunidad universitaria. </t>
  </si>
  <si>
    <t xml:space="preserve">Divulgar los resultados de las investigaciones en ciencias sociales. </t>
  </si>
  <si>
    <t xml:space="preserve">Dar a conocer las investigaciones realizadas por las unidades de Ciencias Sociales. </t>
  </si>
  <si>
    <t xml:space="preserve">La Revista de Ciencias Sociales. </t>
  </si>
  <si>
    <t xml:space="preserve">Coordinadora del Instituto de Investigaciones Sociales. </t>
  </si>
  <si>
    <t xml:space="preserve">Definir nuevas  líneas de investigación para los postgrados  la Escuela de Psicología. </t>
  </si>
  <si>
    <t xml:space="preserve">Un (1) poryecto de investigación sobre temas prioritarios en Sociología. </t>
  </si>
  <si>
    <t>Realizar el Lanzamiento del tercer volumen de la revista de ciencias sociales</t>
  </si>
  <si>
    <t xml:space="preserve">Publicar un artículo en la Revista anual de Ciencias Sociales. </t>
  </si>
  <si>
    <t xml:space="preserve">Un artículo científico publicado. </t>
  </si>
  <si>
    <t>2.b.2.PE</t>
  </si>
  <si>
    <t xml:space="preserve">Divulgar los hallazgos de las investigaciones  para incentivar cambios oportunos. </t>
  </si>
  <si>
    <t xml:space="preserve">La publicación del artículo. </t>
  </si>
  <si>
    <t>Comunidad Universitaria / Sociedad en General</t>
  </si>
  <si>
    <t xml:space="preserve">Unidad de Investigación de la Carrera de Periodismo. </t>
  </si>
  <si>
    <t xml:space="preserve">La publicación de la revista del  departamento de sociología en formato electrónico. </t>
  </si>
  <si>
    <t>Dos(2) Publicaciones con Ocho(8) artículos en las revistas científicas de la UNAH.</t>
  </si>
  <si>
    <t>2.b.3.SO</t>
  </si>
  <si>
    <t>Publicación semestral de la Revista del Depto. de Sociología</t>
  </si>
  <si>
    <t xml:space="preserve">Dar a conocer las investigaciones realizadas por el departamento de sociología. </t>
  </si>
  <si>
    <t xml:space="preserve">Revista electrónica, los artículos de investigación. </t>
  </si>
  <si>
    <t xml:space="preserve">Comunidad universitaria, y sociedad en general. </t>
  </si>
  <si>
    <t xml:space="preserve">La Participación del personal docente en la semana de investigación de la DICYP. </t>
  </si>
  <si>
    <t xml:space="preserve">Cinco (5) docentes del departamento de sociologia </t>
  </si>
  <si>
    <t>2.b.4.SO</t>
  </si>
  <si>
    <t>Participar  con ponencias en la semana cientifica de investigacion de la DICYP</t>
  </si>
  <si>
    <t xml:space="preserve">Contribuir al desarrollo del conocimiento científico en la disciplina. </t>
  </si>
  <si>
    <t xml:space="preserve">Las ponencias, y diploma de participación. </t>
  </si>
  <si>
    <t xml:space="preserve">Participar en los congresos y  presentar las ponencias en la disciplina de trabajo social. </t>
  </si>
  <si>
    <t>Dos (2)Ponencias de Trabajo Social.</t>
  </si>
  <si>
    <t xml:space="preserve">Participación , en congresos de investigación científica nacionales e internacionales  y presentar dos ponencias del propio campo disciplinar. </t>
  </si>
  <si>
    <t xml:space="preserve">Realizar una investigación en la disciplina de antropología </t>
  </si>
  <si>
    <t>2.d.1.IIS</t>
  </si>
  <si>
    <t xml:space="preserve">Desarrollar un programa de capacitaciones a todas la unidades académicas de CCSS en las metodologías de investigación . </t>
  </si>
  <si>
    <t xml:space="preserve">Cinco(5) Jornadas de capacitación a las unidades académicas. </t>
  </si>
  <si>
    <t xml:space="preserve">Participar en los congresos y  presentar las ponencias en la disciplina de sociología. </t>
  </si>
  <si>
    <t>2.b.5.SO</t>
  </si>
  <si>
    <t xml:space="preserve">Participación , en congresos de investigación científica Internacionales  y presentar dos ponencias del propio campo disciplinar. </t>
  </si>
  <si>
    <t xml:space="preserve">Ponencias de las investigaciones realizadas. </t>
  </si>
  <si>
    <t xml:space="preserve">Fortalecidas las competencias de los investigadores en las nuevas metodologías y técnicas de investigación científica. </t>
  </si>
  <si>
    <t>2.b.1.IIS</t>
  </si>
  <si>
    <t xml:space="preserve">Una (1) revista de Ciencias Sociales III Vólumen. </t>
  </si>
  <si>
    <t xml:space="preserve">Participar en los congresos internacionales y  presentar las ponencias en Psicología . </t>
  </si>
  <si>
    <t xml:space="preserve">Dos (2)Ponencias de la Escuela de Psicología. </t>
  </si>
  <si>
    <t xml:space="preserve">Participación , en congresos de investigación científica  internacionales  y presentar dos ponencias del propio campo disciplinar. </t>
  </si>
  <si>
    <t xml:space="preserve">Participación del personal docente en congresos internacionales de investigación. </t>
  </si>
  <si>
    <t xml:space="preserve">Participar con ponencias en al menos dos(2)congresos internacionales. </t>
  </si>
  <si>
    <t xml:space="preserve">Contribuir a la generación de conocimiento histórico y participación en congresos internacionales. </t>
  </si>
  <si>
    <t xml:space="preserve">Las ponencias , fotografías , lista de participantes. </t>
  </si>
  <si>
    <t xml:space="preserve">Personal  docente. </t>
  </si>
  <si>
    <t xml:space="preserve">Comisión de Investigación / Personal docente de Historia. </t>
  </si>
  <si>
    <t xml:space="preserve">Dos (2) ponencias presentadas. </t>
  </si>
  <si>
    <t xml:space="preserve">Contribuir a la generación de conocimiento de antropología y participación en congresos internacionales. </t>
  </si>
  <si>
    <t xml:space="preserve">Comisión de Investigación / Personal docente de Antropología. </t>
  </si>
  <si>
    <t xml:space="preserve">Lista de asistencia, diplomas de participación. </t>
  </si>
  <si>
    <t xml:space="preserve">Coordinadora del Instituto de Investigación Sociales. </t>
  </si>
  <si>
    <t xml:space="preserve">Fortalecer las habilidades y competencias de docentes y estudiantes investigadores en Ciencias Sociales. </t>
  </si>
  <si>
    <t xml:space="preserve">Base de datos actualizada de las nuevas comisiones de investigación. </t>
  </si>
  <si>
    <t xml:space="preserve">Un plan de promoción y divulgación de las actividades que se realizan desde el IIS. </t>
  </si>
  <si>
    <t xml:space="preserve">Crear grupos de investigación de acuerdo a las líneas de investigación del IIS. </t>
  </si>
  <si>
    <t>Invesigaciónes realizadas</t>
  </si>
  <si>
    <t xml:space="preserve">Fortalecer la investigación desde el Instituto de Investigaciones Sociales. </t>
  </si>
  <si>
    <t xml:space="preserve">Realizadas dos investigaciones en el IIS. </t>
  </si>
  <si>
    <t xml:space="preserve">Realizar una  de investigación sobre las Zonas priorizadas. </t>
  </si>
  <si>
    <t>2.a.10.CP</t>
  </si>
  <si>
    <t>2.a.11.HI</t>
  </si>
  <si>
    <t>2.a.12.AN</t>
  </si>
  <si>
    <t>2.a.13.IIS</t>
  </si>
  <si>
    <t xml:space="preserve">Realizar dos investigaciones en relación a las líneas de investigación del IIS. </t>
  </si>
  <si>
    <t xml:space="preserve">Coordinador de la Carrera de Antropología. </t>
  </si>
  <si>
    <t>2.b.6.TS</t>
  </si>
  <si>
    <t>2.b.7.HI</t>
  </si>
  <si>
    <t>2.b.8.AN</t>
  </si>
  <si>
    <t>2.b.9.PS</t>
  </si>
  <si>
    <t>Comunidad Universitaria</t>
  </si>
  <si>
    <t xml:space="preserve">Jefe y/o Coordinador de la Carrera de Periodismo. </t>
  </si>
  <si>
    <t xml:space="preserve">Una Base de datos </t>
  </si>
  <si>
    <t xml:space="preserve">Un plan de promoción </t>
  </si>
  <si>
    <t xml:space="preserve">Que las actividades que se realizan en el IIS sean conocidas por la comunidad universitaria. </t>
  </si>
  <si>
    <t xml:space="preserve">Dos (2) grupos de investigación. </t>
  </si>
  <si>
    <t xml:space="preserve">Formados grupos de investigación en Ciencias Sociales. </t>
  </si>
  <si>
    <t>Contar con la información actualizada de los investigadores de la FCCSS.</t>
  </si>
  <si>
    <t xml:space="preserve">Listado de los docentes de las comisiones de investigación. </t>
  </si>
  <si>
    <t xml:space="preserve">Dar a conocer las actividades que se realizan en el IIS. </t>
  </si>
  <si>
    <t xml:space="preserve">Boletines, afiches, sitio web. </t>
  </si>
  <si>
    <t xml:space="preserve">Listados de los docentes que forman los grupos de investigación. </t>
  </si>
  <si>
    <t xml:space="preserve">Fortalecer las alianzas y competencias de los invesitgadores en la conformación de grupos de investigación. </t>
  </si>
  <si>
    <t xml:space="preserve">DESARROLLO CURRICULAR </t>
  </si>
  <si>
    <t xml:space="preserve">Proyecto de vinculación presentado a la DVUS para su aprobación. </t>
  </si>
  <si>
    <t xml:space="preserve">Fortalecer proyectos de vinculación en la carrera de Sociología. </t>
  </si>
  <si>
    <t xml:space="preserve">El diseño del proyecto de vinculación. </t>
  </si>
  <si>
    <t xml:space="preserve">Las comunidades </t>
  </si>
  <si>
    <t xml:space="preserve">Jefe del Departamento y Coordinador de Carrera de Sociología. </t>
  </si>
  <si>
    <t>Contribuir a mejorar la calidad educativa en los centros escolares de los municipios priorizados .</t>
  </si>
  <si>
    <t>Un(1) programa de intervención.</t>
  </si>
  <si>
    <t xml:space="preserve">Realizar un programa de intervención psicológica  educativa por medio del trinomio educativo a  los centros escolares de los municipios priorizados. </t>
  </si>
  <si>
    <t>Brindar un apoyo psicológico educativo a los  municipios priorizados según acuerdo UNAH - AMHON</t>
  </si>
  <si>
    <t>Listas de asistencia, fotografias, informes, etc.</t>
  </si>
  <si>
    <t>Docentes, Padres de familia y alumnos de Centros Educativos.</t>
  </si>
  <si>
    <t>Comisión de vinculación de la Carrera de Psicología.</t>
  </si>
  <si>
    <t xml:space="preserve">Proyectos de vinculación desarrollados. </t>
  </si>
  <si>
    <t xml:space="preserve">Dos(2) proyectos de vinculación. </t>
  </si>
  <si>
    <t>Participar en al menos (2) proyectos de vinculación de acuerdo a la estrategía de DVUS.</t>
  </si>
  <si>
    <t xml:space="preserve">Gestionar el patrimonio documental para la preservación de la memoria histórica. </t>
  </si>
  <si>
    <t xml:space="preserve">Informes, fotografías, lista de asistencias. </t>
  </si>
  <si>
    <t xml:space="preserve">Archivos estatales, municipales e institucionales. </t>
  </si>
  <si>
    <t xml:space="preserve">Jefe del Departamento y Coordinador de la Carrera de Historia. </t>
  </si>
  <si>
    <t xml:space="preserve">Contar con alianzas estrategicas para la realización de la práctica profesional de los estudiantes de la carrera. </t>
  </si>
  <si>
    <t xml:space="preserve">Tres(3) Convenios con instituciones públicas/ privadas. </t>
  </si>
  <si>
    <t>Realizar al menos (3) convenios o cartas de intención  con instituciones públicas, privadas , municipalidades, otras..</t>
  </si>
  <si>
    <t xml:space="preserve">Lograr la cooperación Inter - Institucional que brinde espacios para la realización de la PAT. </t>
  </si>
  <si>
    <t xml:space="preserve">Los convenios firmados y cartas de intención . </t>
  </si>
  <si>
    <t xml:space="preserve">Jefe de Departamento y Coordinador de Carrera de Trabajo Social. </t>
  </si>
  <si>
    <t>Fortalecimiento de la comisión de comunicación y promoción en los enlaces entre DIVUS y las diferentes instancias ( Interno- Externo), que requieren apoyo de la práctica académica terminal de la Escuela de Trabajo Social.</t>
  </si>
  <si>
    <t xml:space="preserve">Una unidad de comunicación . </t>
  </si>
  <si>
    <t xml:space="preserve">Crear una unidad de enlace  para la comunicación interna con las diferentes instancias de la Universidad en función de la PAT. </t>
  </si>
  <si>
    <t xml:space="preserve">Para establecer vínculos directos en las negociaciones de trabajo colaborativo en las diferentes instancias. </t>
  </si>
  <si>
    <t xml:space="preserve">La unidad de comunicación,  CV de la persona ocupar el puesto. </t>
  </si>
  <si>
    <t>Convenios y alianzas con Universidades e instituciones científicas para la ejecución de proyectos arqueológicos y antropológicos en Honduras firmados.</t>
  </si>
  <si>
    <t>Gestionar convenios para asistencia  de  reciproca o cartas de entendimiento tramitados su firmas</t>
  </si>
  <si>
    <t>Generar espacios de intercambio para fortalecer las competencias  de investigación de los alumnos de la Carrera de Antropología</t>
  </si>
  <si>
    <t>Cartas de Intensiones firmadas.</t>
  </si>
  <si>
    <t>Estudiantes de la Carrera de Antropología</t>
  </si>
  <si>
    <t>Coordinador Carrera de Antropología</t>
  </si>
  <si>
    <t xml:space="preserve">Fortalecer la vinculación en las clases de la carrera de Trabajo Social </t>
  </si>
  <si>
    <t xml:space="preserve">Al menos 85 estudiantes  realizarán su práctica profesional en proyectos de vinculación. </t>
  </si>
  <si>
    <t xml:space="preserve">Contribuir al desarrollo  de la PAT por medio de giras de supervisión a los estudiantes de la carrera de Trabajo Social. </t>
  </si>
  <si>
    <t xml:space="preserve">Contribuir con el desarrollo de las comunidades, fortalecimiento institucional  y organización y participación comunitaria. </t>
  </si>
  <si>
    <t xml:space="preserve">Informes de diagnósticos municipales, solicitud y liquidación de viáticos, listado de asistencia. </t>
  </si>
  <si>
    <t xml:space="preserve">Personal docente y estudiantes de la carrera de Trabajo Social. </t>
  </si>
  <si>
    <t xml:space="preserve">Contar un perfil de propuesta para la solicitud de financiamiento para los estudiantes que realizan la PAT. </t>
  </si>
  <si>
    <t xml:space="preserve">Una(1) propuesta de sostenibilidad para los estudiantes que realizan la PAT. </t>
  </si>
  <si>
    <t xml:space="preserve">Gestionar fondos de sostenibilidad para los estudiantes que realizan las prácticas de vinculación Universidad- Sociedad en las diferentes instancias dentro y fuera de la UNAH. </t>
  </si>
  <si>
    <t xml:space="preserve">Que los estudiantes cuenten con los recursos necesarios para realizar la PAT, en condiciones favorables para su desarrollo. </t>
  </si>
  <si>
    <t xml:space="preserve">La propuesta elaborada. </t>
  </si>
  <si>
    <t xml:space="preserve">Estudiantes de trabajo social que realizan la (PAT). </t>
  </si>
  <si>
    <t xml:space="preserve">Evaluación de los niños y niñas por medio de la intervención psicológica en los centros escolares del Proyecto ACOES dentro del marco del compromiso de la Rectoría en el marco de Vinculación Universidad Sociedad donde participan diferentes asignaturas de la psicología. </t>
  </si>
  <si>
    <t xml:space="preserve">125  niños/niñas evaluados. </t>
  </si>
  <si>
    <t>Realizar las evaluaciones psicopedagógicas y psicodiagnósticas a niños de escuelas del Proyecto ACOES.</t>
  </si>
  <si>
    <t>Contribuir en los procesos de intervención psicológica en el marco de compromiso de rectoría , Vinculación Universidad- Sociedad en el Proyecto ACOES.</t>
  </si>
  <si>
    <t>Listas de niños evaluados , fotografías, informes, etc.</t>
  </si>
  <si>
    <t>Alumnos de Centros Educativos.</t>
  </si>
  <si>
    <t xml:space="preserve">Personal docente de las asignaturas: Comisión de vinculación de la Carrera de Psicología. </t>
  </si>
  <si>
    <t>Prácticas Académicas de la orientación Arqueológica planificadas y desarrolladas.</t>
  </si>
  <si>
    <t>Aplicación de aprendizaje teórico a la práctica.</t>
  </si>
  <si>
    <t>Asignatura planificada, matrícula, listado de alumnos.</t>
  </si>
  <si>
    <t>3.a.1.FCCSS</t>
  </si>
  <si>
    <t xml:space="preserve">Cinco (6) comités de vinculación de las disciplinas de la Ciencias Sociales. </t>
  </si>
  <si>
    <t xml:space="preserve">Contar con la actualización de las comisiones de vinculación con personal comprometido con los proyectos de la FCCSS. </t>
  </si>
  <si>
    <t xml:space="preserve">Asignar desde cada Jefe y/o Coordinador de Carrera los integrantes de las comisiones de vinculación de cada unidad académica. </t>
  </si>
  <si>
    <t xml:space="preserve">La comunidad en general </t>
  </si>
  <si>
    <t xml:space="preserve">Jefes y/o Coordinadores de Carrera de las Ciencias Sociales. </t>
  </si>
  <si>
    <t>Intervención psicológica institucional-comunitaria que contribuye al desarrollo de la practica de los estudiantes.</t>
  </si>
  <si>
    <t>Al menos 180 estudiantes realizando la PPS en diferentes centros de práctica en instituciones.</t>
  </si>
  <si>
    <t xml:space="preserve">3.b.5.PS </t>
  </si>
  <si>
    <t xml:space="preserve">Apoyar a la supervisión de  practicantes de 800 horas en diferentes instituciones que cumplen con requisitos UNAH en beneficio de la comunidad. </t>
  </si>
  <si>
    <t xml:space="preserve">Dar respuesta  la necesidad de la sociedad hondureña en programas de intervención psicológica. </t>
  </si>
  <si>
    <t xml:space="preserve">Declaración jurada del cumplimiento de las 800 horas de PPS. Registro de supervisión por docentes de la carrera. Hojas de evaluación de instituciones para los  practicantes </t>
  </si>
  <si>
    <t xml:space="preserve">Instituciones públicas y/o privadas, Ongs entre otros. </t>
  </si>
  <si>
    <t xml:space="preserve">Coordinación Académica de la Carrera de Psicología. </t>
  </si>
  <si>
    <t>La problación recibe atención a problemas de salud mental, evaluaciones psicológicas, problemas de aprendizaje, psicodiagnósticos etc. que buscan intervención dentro de CU.</t>
  </si>
  <si>
    <t>Al menos  15 estudiantes realizando su PPS en el CAPs.Al menos 900 casos atendidos  en el año 2016, en el Centro de Asistencia Psicológica CAPs de la UNAH</t>
  </si>
  <si>
    <t>3.b.6.PS</t>
  </si>
  <si>
    <t>Realizar evaluaciones psicológicas para estudios vocacionales, problemas de aprendizaje, psicodiagnósticos, etc.  y atención a los problemas de salud mental en general.</t>
  </si>
  <si>
    <t>La población metropolitana demanda atención psicológica a bajo costo  y en la ciudad existe muy poca oferta, el CAPS la puede ofrecer.</t>
  </si>
  <si>
    <t>Horarios de asistencia, expedientes, informes psicologicos firmados por el padre de familia y libro de control que permitan cuantificar cantidad de personas y problemas intervenidos.</t>
  </si>
  <si>
    <t>Comunidad Universidad y sociedad hondureña en general.</t>
  </si>
  <si>
    <t>Coordinador del Centro de asistencia psicológica CAPs.</t>
  </si>
  <si>
    <t xml:space="preserve">La conservación de los documentos históricos. </t>
  </si>
  <si>
    <t xml:space="preserve">Veinte(20) estudiantes. </t>
  </si>
  <si>
    <t>3.b.7.HI</t>
  </si>
  <si>
    <t xml:space="preserve">Contribuir al rescate de la memoria histórica nacional y local. </t>
  </si>
  <si>
    <t xml:space="preserve">Para la conservación de la memoria histórica y fortalecimiento de competencias de investigación y rescate de los arhivos. </t>
  </si>
  <si>
    <t xml:space="preserve">Fotografías, informe, lista de asistencia. </t>
  </si>
  <si>
    <t xml:space="preserve">Estudiantes de la Carrera de Historia. </t>
  </si>
  <si>
    <t>La graduación de la tercera promoción del Diplomado en Cine Documental</t>
  </si>
  <si>
    <t>15 egresados del Diplomado</t>
  </si>
  <si>
    <t xml:space="preserve">Demanda de la sociedad de formación especializada en Cine Documental. </t>
  </si>
  <si>
    <t>Matrícula, listados, fotografías e informes</t>
  </si>
  <si>
    <t xml:space="preserve">Egresados, estudiantes y público en general. </t>
  </si>
  <si>
    <t xml:space="preserve">Autoridades municipales. </t>
  </si>
  <si>
    <t xml:space="preserve">Coordinador de la carrera de Desarrollo Local </t>
  </si>
  <si>
    <t>Participación de las autoridades municipales en el diplomado.</t>
  </si>
  <si>
    <t xml:space="preserve">100% diplomado en  Desarrollo Municipal. Veinte(20) funcionarios municipales capacitados. </t>
  </si>
  <si>
    <t xml:space="preserve">Lista de participantes, fotografías e informe . </t>
  </si>
  <si>
    <t xml:space="preserve"> Formación integral de los adolescentes.</t>
  </si>
  <si>
    <t>Al menos 90  estudiantes de la asignatura de Psicología Evolutiva II jornada matutina participando en la actividad.   Al menos 8  talleres impartidos a estudiantes de secundaria durante el año escolar.</t>
  </si>
  <si>
    <t xml:space="preserve">Diseñar y ejecutar talleres en temas pertinentes a la población adolescente y aplicar los cuadernillos de trabajo "Mundo Joven". </t>
  </si>
  <si>
    <t xml:space="preserve">Contribuir a la formación profesional de los estudiantes en el campo de trabajo, y apoyar en la formación integral de los adolescentes. </t>
  </si>
  <si>
    <t>Revista "Mundo Joven" Manual de talleres y cuadernillos de aplicación, listas de asistencia, fotografías, informes, etc.</t>
  </si>
  <si>
    <t xml:space="preserve">Estudiantes de secundaria de institutos públicos. </t>
  </si>
  <si>
    <t xml:space="preserve">Personal docente de la clase psicología evolutiva II. </t>
  </si>
  <si>
    <t xml:space="preserve">Desarrollada la Jornada de la enseñanza de la teoría de la Historia . </t>
  </si>
  <si>
    <t xml:space="preserve">Una(1) Jornada de enseñanza. </t>
  </si>
  <si>
    <t xml:space="preserve">Desarrollar una jornada de enseñanza de teoría de la Historia. </t>
  </si>
  <si>
    <t xml:space="preserve">Disponibilidad de personal docente, participación de estudiantes y público en general. </t>
  </si>
  <si>
    <t xml:space="preserve">Para profundizar conocimiento de las explicaciones teóricas de la Historia. </t>
  </si>
  <si>
    <t xml:space="preserve">Lista de participantes. </t>
  </si>
  <si>
    <t xml:space="preserve">Sensiblizar a la comunidad estudiantil sobre la situación de los niños que son vulnerados en sus derechos a la salud pública. </t>
  </si>
  <si>
    <t xml:space="preserve">Cien(100) estudiantes participando en la actividad. </t>
  </si>
  <si>
    <t>3.f.2.CP</t>
  </si>
  <si>
    <t>Realizar una jornada de sensibilización con estudiantes sobre la situación de los  niños que son vulnerados en sus derechos a la salud.</t>
  </si>
  <si>
    <t xml:space="preserve">Crear valores de solidaridad en los docentes y estudiantes de la carrera de ciencias políticas. </t>
  </si>
  <si>
    <t xml:space="preserve">Fotografías, informe de la actividad. </t>
  </si>
  <si>
    <t xml:space="preserve">Estudiantes y Personal Docente de la Carrera de Ciencias Políticas. </t>
  </si>
  <si>
    <t xml:space="preserve">Jefe de Departamento y personal docente de Ciencias Políticas. </t>
  </si>
  <si>
    <t xml:space="preserve">Contribuir a la implementación de la política de vinculación y sensiblización de la comunidad universitaria en los derechos humanos. </t>
  </si>
  <si>
    <t xml:space="preserve">Desarrollar un acompañamiento sobre la situación en la que viven las personas en los centros de detención hospitales públicos y ascilo de ancianos con los alumnos de la clase de derechos humanos. </t>
  </si>
  <si>
    <t xml:space="preserve">Personas  atentidas en los centros hospitalarios, penales y ascilos de ancianos. </t>
  </si>
  <si>
    <t xml:space="preserve">Dar a conocer la experiencia de los proyectos de vinculación en las comunidades de la perifería urbana. </t>
  </si>
  <si>
    <t xml:space="preserve">100% sistematización de experiencias de proyectos de vinculación. </t>
  </si>
  <si>
    <t>Sistematizar y socializar la experiencia de procesos de  vinculación y de investigación participativa con las comunidades de la periferia urbana.</t>
  </si>
  <si>
    <t xml:space="preserve">Promover las experiencias de desarrollo comunitarios y la vinculacion de la Universidad con las comunidades  </t>
  </si>
  <si>
    <t xml:space="preserve">La sistematizacion </t>
  </si>
  <si>
    <t xml:space="preserve">Diseñada campaña de sensiblización para informar sobre la problemática que viven las mujeres en Honduras. </t>
  </si>
  <si>
    <t>Una campaña de sensibilización publicada.</t>
  </si>
  <si>
    <t>Desarrollar campañas de sensibilización e información sobre problemáticas que viven las mujeres en Honduras</t>
  </si>
  <si>
    <t>Visibilizar la problemática de violencia y descriminación de género.</t>
  </si>
  <si>
    <t xml:space="preserve">Trifolios, videos y conferencias </t>
  </si>
  <si>
    <t>Encuentro de CCSS</t>
  </si>
  <si>
    <t xml:space="preserve">Realizar el II Encuentro de Ciencias Sociales. </t>
  </si>
  <si>
    <t xml:space="preserve">Proyeccion de la carrera de psicologia a otras facultades y a la sociedad en general. </t>
  </si>
  <si>
    <t>100 boletines en físico distribuidos                       500 visitas a boletín on line</t>
  </si>
  <si>
    <t>Elaboración de Boletín de vinculación con proyectos y Actividades de la Escuela de Ciencias Psicológicas Creación de sitio web.</t>
  </si>
  <si>
    <t>Contribuir a traves de la divulgacion de las actividades de vinculacion realizadas por la Escuela de Ciencias Psicologicas.</t>
  </si>
  <si>
    <t>Boletin (fisico y digital).</t>
  </si>
  <si>
    <t>Comunidad Universitaria y poblacion en general.</t>
  </si>
  <si>
    <t>Comite de Vinculacion.</t>
  </si>
  <si>
    <t>3.a.2.SO</t>
  </si>
  <si>
    <t>3.a.3.TS</t>
  </si>
  <si>
    <t>3.a.4.AN</t>
  </si>
  <si>
    <t xml:space="preserve">Lista de las comisiones de vinculación. </t>
  </si>
  <si>
    <t xml:space="preserve">Fortalecer los proyectos de vinculación en las disciplinas de las Ciencias Sociales. </t>
  </si>
  <si>
    <t>3.b.1.PE</t>
  </si>
  <si>
    <t>3.b.2.PS</t>
  </si>
  <si>
    <t>3.b.3.HI</t>
  </si>
  <si>
    <t>3.b.4.PS</t>
  </si>
  <si>
    <t xml:space="preserve">Una estrategica de comunicación elaborada. </t>
  </si>
  <si>
    <t xml:space="preserve">Contribuir a mejorar la comunicación en los proyectos de vinculación para la prevención de riesgos. </t>
  </si>
  <si>
    <t xml:space="preserve">Propuesta del proyecto de vinculación. </t>
  </si>
  <si>
    <t xml:space="preserve">II Encuentro de Ciencias Sociales. </t>
  </si>
  <si>
    <t xml:space="preserve">Apoyar a las unidades en los proyectos de vinculación. </t>
  </si>
  <si>
    <t>3.c.1.PE</t>
  </si>
  <si>
    <t>3.c.3.SO</t>
  </si>
  <si>
    <t>3.c.4.PS</t>
  </si>
  <si>
    <t>3.c.5.HI</t>
  </si>
  <si>
    <t xml:space="preserve">Sistematización de experiencias de vinculación. </t>
  </si>
  <si>
    <t>3.d.1.TS</t>
  </si>
  <si>
    <t xml:space="preserve">Sistematizar las experiencias de las prácticas profesionales enforcadas en los proyectos de vinculación </t>
  </si>
  <si>
    <t xml:space="preserve">Una unidad de comunicación en apoyo a los proyectos de vinculación. </t>
  </si>
  <si>
    <t xml:space="preserve">La sistematización de experiencias de proyectos de vinculación. </t>
  </si>
  <si>
    <t xml:space="preserve">Apoyar a las 7 unidades académicas de la FCCSS. </t>
  </si>
  <si>
    <t>3.d.2.TS</t>
  </si>
  <si>
    <t>3.e.1.TS</t>
  </si>
  <si>
    <t>3.e.2.AN</t>
  </si>
  <si>
    <t>3.d.3.SO</t>
  </si>
  <si>
    <t>3.d.4.PS</t>
  </si>
  <si>
    <t xml:space="preserve">Gestión de fondos para realizar proyectos de vinculación en las unidades académicas. </t>
  </si>
  <si>
    <t>3.f.1.CP</t>
  </si>
  <si>
    <t>3.f.3.SO</t>
  </si>
  <si>
    <t>3.g.1.TS</t>
  </si>
  <si>
    <t>3.g.2. FCCSS</t>
  </si>
  <si>
    <t xml:space="preserve">Promover reuniones con  las asociaciones de los graduados de las disciplinas de las Ciencias Sociales. </t>
  </si>
  <si>
    <t xml:space="preserve">Egresados de Ciencias Sociales. </t>
  </si>
  <si>
    <t>Fotografías, lista de asistencia.</t>
  </si>
  <si>
    <t xml:space="preserve">Fortalecer vínculos con los graduados de CCSS. </t>
  </si>
  <si>
    <t>3.h.1.FCCSS</t>
  </si>
  <si>
    <t xml:space="preserve">Fortalecer los proyectos de vinculación de la FCCSS. </t>
  </si>
  <si>
    <t xml:space="preserve">Comunidad Universitaria y Sociedad en general. </t>
  </si>
  <si>
    <t>3.i.1.FCCSS</t>
  </si>
  <si>
    <t xml:space="preserve">Actualizar los sitios web de las unidades académicas para dar a conocer los proyectos de vinculación. </t>
  </si>
  <si>
    <t xml:space="preserve">Los 5 páginas web de las unidades académicas informan sobre los proyectos de vinculación realizados. </t>
  </si>
  <si>
    <t xml:space="preserve">Sitios web de las unidades academicas. </t>
  </si>
  <si>
    <t xml:space="preserve">Mantener informados y actualizada  la información del sitio web de la FCCSS. </t>
  </si>
  <si>
    <t>3.j.1.FCCSS</t>
  </si>
  <si>
    <t xml:space="preserve">Lista de asistencia, programa del encuentro, fotografías. </t>
  </si>
  <si>
    <t xml:space="preserve">Fortalecer el papel de las CCSS en la comunidad universitaria y la sociedad en general. </t>
  </si>
  <si>
    <t xml:space="preserve">Sitiow web actualizados con la información de los proyectos de vinculación. </t>
  </si>
  <si>
    <t xml:space="preserve">Disponibilidad del personal docente para diseñar el programa con el apoyo del Instituto de profesionalización. </t>
  </si>
  <si>
    <t xml:space="preserve">Fortalecer las competencias docentes en metodologías de la enseñanza. </t>
  </si>
  <si>
    <t xml:space="preserve">Programa de capacitación diseñado, lista de participantes. </t>
  </si>
  <si>
    <t xml:space="preserve">Personal docente  del departamento de  Sociología . </t>
  </si>
  <si>
    <t>Jefe del Departamento y Coordinador de la Carrera de Sociología.</t>
  </si>
  <si>
    <t xml:space="preserve">Docentes de sociología capacitados en manejo y uso de las TICs. </t>
  </si>
  <si>
    <t xml:space="preserve">Veinte(10) docentes capacitados en el uso de las TICs. </t>
  </si>
  <si>
    <t xml:space="preserve">Disponibilidad del personal docente para diseñar el programa con el apoyo de la DIE. </t>
  </si>
  <si>
    <t xml:space="preserve">Listado de docentes capacitados.  </t>
  </si>
  <si>
    <t xml:space="preserve">Docentes de sociología actualizados en la enseñanza de la clase de sociología en línea. </t>
  </si>
  <si>
    <t xml:space="preserve">Dos(2) docentes de sociología capacitados en educación virtual </t>
  </si>
  <si>
    <t>Coordinar permanentemente con la DIE la actualización de los docentes que imparten la clase de sociología en línea.</t>
  </si>
  <si>
    <t xml:space="preserve">El apoyo de la DIE en el proceso de actualización docente. </t>
  </si>
  <si>
    <t xml:space="preserve">Impartir una clase de sociología en línea de calidad. </t>
  </si>
  <si>
    <t>La lista de los participantes.</t>
  </si>
  <si>
    <t>Docentes de la carrera de sociología y desarrollo local participando en los  talleres de procesos de reforma universitaria.</t>
  </si>
  <si>
    <t>Veinte (20) docentes.</t>
  </si>
  <si>
    <t xml:space="preserve">Desarrollar un taller sobre avances y estado actual de la reforma universitaria </t>
  </si>
  <si>
    <t xml:space="preserve">Disponibilidad del personal docente en conocer los avances de la reforma universitaria </t>
  </si>
  <si>
    <t xml:space="preserve">Involucrar a los docentes en el proceso de reforma universitaria. </t>
  </si>
  <si>
    <t>Superivisiones al personal docente que imparte clases en los centros regionales (CRAED).</t>
  </si>
  <si>
    <t xml:space="preserve">Cuatro(4) supervisiones. </t>
  </si>
  <si>
    <t>Realizar  supervisiones de acompañamiento metodológico  alos profesores de los Centros Regionales de Educación a Distancia . ( CRAED).</t>
  </si>
  <si>
    <t xml:space="preserve">Contar con la disponibilidad de fondos para realizar las visitas a los CRAED. </t>
  </si>
  <si>
    <t xml:space="preserve">Evaluar la metodología de la enseñanza de la sociología en educación a distancia. </t>
  </si>
  <si>
    <t xml:space="preserve">Informes de supervisiones,e instrumentos de evaluación. </t>
  </si>
  <si>
    <t xml:space="preserve">Personal docente  de sociología en los CRAED. </t>
  </si>
  <si>
    <t>Jefe del Departamento de la Carrera de Sociología.</t>
  </si>
  <si>
    <t>4.a.3.SO</t>
  </si>
  <si>
    <t>4.a.4.SO</t>
  </si>
  <si>
    <t>4.a.5.SO</t>
  </si>
  <si>
    <t xml:space="preserve">Personal docente capacitado en competencias. </t>
  </si>
  <si>
    <t xml:space="preserve">4 (cuatro) Jornadas de capacitación. </t>
  </si>
  <si>
    <t>4.a.7.TS</t>
  </si>
  <si>
    <t xml:space="preserve">En coordinación con el Instituto de profesionalización docente , realizar jornadas de capacitación para la formación profesional docente. </t>
  </si>
  <si>
    <t>Que los docentes de la carrera de Trabajo Social cumplan con el proceso de capacitación implementado por el Instituto de Profesionalización Docente.</t>
  </si>
  <si>
    <t xml:space="preserve">Formación  y actualización profesional docente en metolodologías didácticas de educación superior. </t>
  </si>
  <si>
    <t xml:space="preserve">Listado de Inscripción docente, y diplomas de participación. </t>
  </si>
  <si>
    <t xml:space="preserve">Personal Docente de Trabajo Social. </t>
  </si>
  <si>
    <t xml:space="preserve">Contar con un plan de revelo docente de la carrera de Trabajo Social. </t>
  </si>
  <si>
    <t xml:space="preserve">Plan de revelo docente. </t>
  </si>
  <si>
    <t>4.a.8.TS</t>
  </si>
  <si>
    <t>Elaborar el Plan de revelo docente de la Carrera de Trabajo Social.</t>
  </si>
  <si>
    <t xml:space="preserve">Lograr la participación de los docentes en el plan de revelo generacional. </t>
  </si>
  <si>
    <t>Contar personal capacitado en el área de trabajo social  que ocupe las plazas disponibles .</t>
  </si>
  <si>
    <t>Plan de Revelo Docente.</t>
  </si>
  <si>
    <t xml:space="preserve">Personal docente capacitado en el programa aprender. </t>
  </si>
  <si>
    <t>4.a.9.TS</t>
  </si>
  <si>
    <t xml:space="preserve">Participar en programas de metodologías aprender- aprender  del pesonal docente de la carrera de trabajo social. </t>
  </si>
  <si>
    <t xml:space="preserve">Lista de Docentes. </t>
  </si>
  <si>
    <t xml:space="preserve">Personal docente de la Carrera de Trabajo Social con la evaluación docente. </t>
  </si>
  <si>
    <t xml:space="preserve">Veinte(20) docentes evaluados. </t>
  </si>
  <si>
    <t>Realizar la evaluación  anual del desempeño docente.</t>
  </si>
  <si>
    <t xml:space="preserve">Contar con la información necesaria para la evaluación del desempeño docente. </t>
  </si>
  <si>
    <t xml:space="preserve">Para mejorar las competencias del personal docente de la carrera de Trabajo Social. </t>
  </si>
  <si>
    <t xml:space="preserve">Informe de evaluación en la página web, lista de los docentes. </t>
  </si>
  <si>
    <t xml:space="preserve">Cuatro(4)  docentes capacitados. </t>
  </si>
  <si>
    <t>4.a.6.TS</t>
  </si>
  <si>
    <t xml:space="preserve">Personal docente capacitado en el manejo de aulas virtuales. </t>
  </si>
  <si>
    <t>4.a.11.PS</t>
  </si>
  <si>
    <t xml:space="preserve">En coordinación con la DEGT, realizar jornadas de capacitación docente sobre el manejo de aulas virtuales.                             </t>
  </si>
  <si>
    <t xml:space="preserve">La apertura de los cursos virtuales por la DEGT. </t>
  </si>
  <si>
    <t xml:space="preserve">Fortalecimiento de competencia docente con uso de las TICs. </t>
  </si>
  <si>
    <t xml:space="preserve">Lista de participantes, diploma de participación. </t>
  </si>
  <si>
    <t>Docentes de la Escuela de Ciencias Psicológicas</t>
  </si>
  <si>
    <t xml:space="preserve">Jefe del Departamento y Coordinadora de la Carrera de Psicología. </t>
  </si>
  <si>
    <t xml:space="preserve">Conocer el desempeño docente e identificar las fortalezas y debilidades del personal para implementar el plan de mejora. </t>
  </si>
  <si>
    <t>100%  realizadas las evaluaciones del desempeño al personal docente de psicología.</t>
  </si>
  <si>
    <t>4.a.12.PS</t>
  </si>
  <si>
    <t xml:space="preserve">Evaluar el desempeño docente, de acuerdo a los lineamiento de la vice rectoría académica. </t>
  </si>
  <si>
    <t xml:space="preserve">La vice rectoría académica solicita las evaluaciones del desempeño docente. </t>
  </si>
  <si>
    <t xml:space="preserve">La mejorar de la calidad académica. </t>
  </si>
  <si>
    <t xml:space="preserve">Las evaluaciones del desempeño. </t>
  </si>
  <si>
    <t xml:space="preserve">Jefe del Departamento  de Psicología. </t>
  </si>
  <si>
    <t xml:space="preserve">La unificación de los críterios acádemicos para la mejora de la calidad educativa en la disciplina de psicología. </t>
  </si>
  <si>
    <t xml:space="preserve">Tres (3 )reuniones. </t>
  </si>
  <si>
    <t>4.a.13.PS</t>
  </si>
  <si>
    <t xml:space="preserve">Unificar críterios académicos por áreas de conocimiento  de la  disciplina con el personal docente en reuniones de trabajo.  </t>
  </si>
  <si>
    <t xml:space="preserve">Contar la participación del personal docente. </t>
  </si>
  <si>
    <t xml:space="preserve">La mejorar de la calidad académica con críterios actualizados en la disciplina. </t>
  </si>
  <si>
    <t xml:space="preserve">Lista de asistencia, ayudas memoria de las reuniones. </t>
  </si>
  <si>
    <t xml:space="preserve">Un plan de revelo docente actulizado, para toma de decisiones oportunas. </t>
  </si>
  <si>
    <t xml:space="preserve">Un(1) plan de revelo docente. </t>
  </si>
  <si>
    <t>4.a.14.PS</t>
  </si>
  <si>
    <t xml:space="preserve">Diseñar un plan de revelo docente de la Carrera de Psicología. </t>
  </si>
  <si>
    <t xml:space="preserve">Contar  con la información actualizada del personal docente. </t>
  </si>
  <si>
    <t xml:space="preserve">Tomar decisiones oportunas con la información actualizada. </t>
  </si>
  <si>
    <t xml:space="preserve">Plan de revelo docente, información del personal docente. </t>
  </si>
  <si>
    <t xml:space="preserve">Mejora de los conocimientos de los docentes de la Escuela de Ciencias Psicológicas con respecto a las estrategias de aprendizaje exitosas utilizadas en el diseño curricular por competencias. </t>
  </si>
  <si>
    <t xml:space="preserve">Diez (10) docentes capacitados. </t>
  </si>
  <si>
    <t xml:space="preserve">En coordinación con el Instituto de profesionalización docente, realizar una jornada de capacitación sobre las estrategias de aprendizaje  por competencias. </t>
  </si>
  <si>
    <t>Los docentes participan en actividades de formación continua.</t>
  </si>
  <si>
    <t xml:space="preserve">La  formación continua y actualización  para enriquecer su quehacer docente. </t>
  </si>
  <si>
    <t xml:space="preserve">Personal docente, Jefe del Departamento y Coordinadora de la Carrera de Psicología. </t>
  </si>
  <si>
    <t xml:space="preserve">10 docentes de la carrera de psicología. </t>
  </si>
  <si>
    <t>4.a.10.PS</t>
  </si>
  <si>
    <t xml:space="preserve">Personal docente capacitado para el ejercicio de sus funciones. </t>
  </si>
  <si>
    <t xml:space="preserve">Cuatro (4) docentes capacitados. </t>
  </si>
  <si>
    <t>4.a.16.CP</t>
  </si>
  <si>
    <t xml:space="preserve">En coordinación con el Instituto de profesionalización docente capacitar al personal docente de la Carrera. </t>
  </si>
  <si>
    <t xml:space="preserve">Disponiblidad del Instituto de Profesionalización docente para realizar la capacitación docente. </t>
  </si>
  <si>
    <t>Formación docente para la calidad educativa.</t>
  </si>
  <si>
    <t xml:space="preserve">Lista de asistencia . </t>
  </si>
  <si>
    <t xml:space="preserve">Personal Docente de Ciencias Políticas. </t>
  </si>
  <si>
    <t xml:space="preserve">Tener los perfiles docentes actualizados para la implementación de la carrera. </t>
  </si>
  <si>
    <t xml:space="preserve">Pefiles de los docentes </t>
  </si>
  <si>
    <t xml:space="preserve">Elaborar los perfiles docentes para la implementación de la carrera de ciencias politicas. </t>
  </si>
  <si>
    <t>Que se cuente con los fondos para la contratación docente.</t>
  </si>
  <si>
    <t xml:space="preserve">Cubrir con la demanda estudiantil por la apertura de la licenciatura en Ciencias Políticas. </t>
  </si>
  <si>
    <t xml:space="preserve"> Perfiles elaborados, Plazas docentes. </t>
  </si>
  <si>
    <t>Miembro de la Red Centroamericana de Antropología participando en la Reunión Anual.</t>
  </si>
  <si>
    <t>un (1) Docente de la Carrera de Antropología participando en la Reunión de la Red.</t>
  </si>
  <si>
    <t>4.a.18.AN</t>
  </si>
  <si>
    <t>Disponer de los fondos necesarios para la realizació del viaje.</t>
  </si>
  <si>
    <t>Participación de miembro de Red en la reunión que se lleva a cabo dentro del marco de celebración del Congreso Centroamericano.</t>
  </si>
  <si>
    <t>Invitación, programa de actividades, diplomas, gastos de viaje, liquidaciones de gastos de viaje.</t>
  </si>
  <si>
    <t>Docente miembro de la Red Centroamericana de Antropología</t>
  </si>
  <si>
    <t>Coordinador de la Carrera de Antropología</t>
  </si>
  <si>
    <t>4.a.19.AN</t>
  </si>
  <si>
    <t xml:space="preserve">Lista de participantes, fotografías. </t>
  </si>
  <si>
    <t>Docentes revisando y dando seguimiento a las asignaturas de servicio impartidas en el Centro Regional Valle de Sula.</t>
  </si>
  <si>
    <t>dos (2) docentes incorporados en revisión y seguimiento de asignaturas de servicio.</t>
  </si>
  <si>
    <t>Desarrollar un tarller de seguimiento para revisión de contenidos de las asignaturas de servicio AN-101, AN-201. SCO15  Y  SC115.</t>
  </si>
  <si>
    <t>Dar revisión y seguimiento a las asignaturas de servicios impartidas en el Centro Regional del Valle de Sula.</t>
  </si>
  <si>
    <t>Convocatoria, planes, gastos de viaje, liquidaciones, listados de asistencia.</t>
  </si>
  <si>
    <t xml:space="preserve">Docentes que imparten la asignaturas de servicio </t>
  </si>
  <si>
    <t>Catedráticos participan activamente en la Capacitación Bimodal, con asistencia de DIE, Instituto de Profesionalización docente.</t>
  </si>
  <si>
    <t>8 (ocho) catedráticos participando en la Capacitación Bimodal.</t>
  </si>
  <si>
    <t>4.a.21.AN</t>
  </si>
  <si>
    <t>Disposicion del personal docente en participar en la Capacitación.</t>
  </si>
  <si>
    <t xml:space="preserve">Disponiblidad de personal docente. </t>
  </si>
  <si>
    <t>Listado de Asistencia a las Capacitaciones.</t>
  </si>
  <si>
    <t>Docentes de la Carrera de Antropología</t>
  </si>
  <si>
    <t>Especialistas en museólogo impartiendo asignatuas y conferencias magistrales a docentes y alumnos de la carrera.</t>
  </si>
  <si>
    <t xml:space="preserve">2 (dos) Especialistas como maestro  visitante impartiendo asignatura y conferencias magistrales </t>
  </si>
  <si>
    <t>Gestionar el desarrollo de  intercambio de conocimientos con maestros visitantes para la Carrera de Antropología.</t>
  </si>
  <si>
    <t>Contar con los fondos para desarrollar la actividad.</t>
  </si>
  <si>
    <t>Fortalecimiento e intercambio de conocimientos con maestros visitantes para la Carrera de Antropología.</t>
  </si>
  <si>
    <t xml:space="preserve">Gastos de viaje, pasajes, listados de asistencia, </t>
  </si>
  <si>
    <t>Docentes y alumnos de la Carrera de Antropología</t>
  </si>
  <si>
    <t xml:space="preserve">Personal docente con el fortalecimiento de competencias docentes para la educación superior. </t>
  </si>
  <si>
    <t>4.a.24.HI</t>
  </si>
  <si>
    <t xml:space="preserve">En coordinación con el Instituto de profesionalización realizar una jornada de capacitación al personal docente. </t>
  </si>
  <si>
    <t xml:space="preserve">Disponibilidad del Instituto de profesionalización y participación del personal docente. </t>
  </si>
  <si>
    <t xml:space="preserve">Fortalecer las competencias docentes del personal de la carrera. </t>
  </si>
  <si>
    <t xml:space="preserve">Lista de participación. </t>
  </si>
  <si>
    <t xml:space="preserve">Personal docente de Historia. </t>
  </si>
  <si>
    <t>Jefe del Departamento y Coordinador de la Carrera de Historia.</t>
  </si>
  <si>
    <t xml:space="preserve">Gestionar un taller de capacitación en la disciplina. </t>
  </si>
  <si>
    <t xml:space="preserve">Disponibilidad  de fondos para realizar el taller de capacitación. </t>
  </si>
  <si>
    <t xml:space="preserve">Personal docente con las evaluaciones de desempeño para fortalecer los conocimientos. </t>
  </si>
  <si>
    <t>Treinta(30) docentes evaluados .</t>
  </si>
  <si>
    <t xml:space="preserve">Desarrollar la evaluación del desempeño docente. </t>
  </si>
  <si>
    <t>La aplicación de las evaluaciones de desempeño docente</t>
  </si>
  <si>
    <t xml:space="preserve">Fortalecer las competencias y habilidades docentes para el ejercicio de las funciones. </t>
  </si>
  <si>
    <t xml:space="preserve">Lista de docentes. </t>
  </si>
  <si>
    <t xml:space="preserve">Cinco(5 ) docentes capacitados. </t>
  </si>
  <si>
    <t>4.a.15.CP</t>
  </si>
  <si>
    <t>4.a.17.AN</t>
  </si>
  <si>
    <t>4.a.22.HI</t>
  </si>
  <si>
    <t>4.a.23.HI</t>
  </si>
  <si>
    <t xml:space="preserve">La creación de dos círculos de lectura para los estudiantes de la Carrera de Periodismo. </t>
  </si>
  <si>
    <t>Dos(2) círculos de lectura funcionando.</t>
  </si>
  <si>
    <t>5.a.1.PE</t>
  </si>
  <si>
    <t>Organizar al menos dos círculos de lectura e identificar estudiantes para su coordinación  y definir los objetivos de su implementación.</t>
  </si>
  <si>
    <t xml:space="preserve">Fomentar el hábito y el gusto por la lectura y contribuir a mejorar la práctica de la lectoescritura de los estudiantes de periodismo. </t>
  </si>
  <si>
    <t xml:space="preserve">Estudiantes de la Carrera de Periodismo </t>
  </si>
  <si>
    <t xml:space="preserve">Unidad de asuntos estudiantiles de la Carrera de Periodismo. </t>
  </si>
  <si>
    <t>Estudiantes de sociología y Desarrollo Local  reciben asesorías académicas.</t>
  </si>
  <si>
    <t xml:space="preserve">Diez (10) docentes que darán asesorías. </t>
  </si>
  <si>
    <t>5.a.2.SO</t>
  </si>
  <si>
    <t>Brindar asesorías a los estudiantes de las Carreras de Desarrollo Local y Sociología para mejorar el rendimiento académico.</t>
  </si>
  <si>
    <t xml:space="preserve"> Mejorar el rendimiento académico de los estudiantes y llevar una secuencia lógica en las asignaturas.</t>
  </si>
  <si>
    <t xml:space="preserve">Lista de los estudiantes que reciben asesoría. </t>
  </si>
  <si>
    <t xml:space="preserve">Estudiantes de las carreras de sociologia y Desarrollo Local </t>
  </si>
  <si>
    <t>Coordinador de las Carreras de Sociología y Desarrollo Local.</t>
  </si>
  <si>
    <t xml:space="preserve">Jornadas de  inducción realizadas para orientar a los estudiantes de ambas carreras. </t>
  </si>
  <si>
    <t xml:space="preserve">Seis(6) Jornadas de orientación e inducción. </t>
  </si>
  <si>
    <t>5.a.3.SO</t>
  </si>
  <si>
    <t xml:space="preserve">Desarrollar dos jornadas  de orientación e inducción con los estudiantes de primer ingreso de las carreras de sociología y desarrollo local. </t>
  </si>
  <si>
    <t xml:space="preserve">Dar una orientación a los estudiantes  para conocer la oferta académica y los beneficios de cada carrera. </t>
  </si>
  <si>
    <t xml:space="preserve">Estudiantes reciben información de la oferta académica y los beneficios de cada carrera. </t>
  </si>
  <si>
    <t xml:space="preserve">Veinte(20) estudiantes participando en la feria. </t>
  </si>
  <si>
    <t>5.a.4.SO</t>
  </si>
  <si>
    <t>Participar en la feria vocacional y laboral programada por la UNAH</t>
  </si>
  <si>
    <t>La necesidad de promocionar las carreras de Sociología  y Desarrollo Local.</t>
  </si>
  <si>
    <t>Lista de estudiantes , Boletines, trifolios y fotografías.</t>
  </si>
  <si>
    <t xml:space="preserve">Estudiantes de secundaria de los colegios públicos y privados. </t>
  </si>
  <si>
    <t xml:space="preserve">Participación en las ferias de orientación vocacional organizadas por VOAE, en atención a los estudiantes de institutos públicos y privados. </t>
  </si>
  <si>
    <t>Atención a por lo menos 500 estudiantes de secundaria, dos docentes con sus alumnos participando en la feria de orientación vocacional.</t>
  </si>
  <si>
    <t xml:space="preserve">En coordinación con la VOAE, estudiantes de la carrera de psicología participan en la Feria Vocacional. </t>
  </si>
  <si>
    <t xml:space="preserve">La necesidad de brindar orientación vocacional, para reducir errores en la elección de carrera. </t>
  </si>
  <si>
    <t xml:space="preserve">Informes.    Fotografías      </t>
  </si>
  <si>
    <t xml:space="preserve">Estudiantes de secundaria de institutos públicos y privados. </t>
  </si>
  <si>
    <t xml:space="preserve">Personal docente y alumnos de la Carrera de Psicología. </t>
  </si>
  <si>
    <t xml:space="preserve">Se realiza la jornada de bienvenidad para la socialización de la carrera a estudiantes y personal docente. </t>
  </si>
  <si>
    <t xml:space="preserve">Cien(100) estudiantes participan en la jornada. </t>
  </si>
  <si>
    <t xml:space="preserve">Realizar una jornada de bienvenida para los estudiantes de primer ingreso de la Carrera Historia. </t>
  </si>
  <si>
    <t xml:space="preserve">Para integrar a los nuevos estudiantes al desarrollo de la Carrera de Historia. </t>
  </si>
  <si>
    <t>Lista de participantes</t>
  </si>
  <si>
    <t xml:space="preserve">La participación de los estudiantes en las giras académicas. </t>
  </si>
  <si>
    <t xml:space="preserve">Cien(100) estudiantes. </t>
  </si>
  <si>
    <t xml:space="preserve">Gestionar el apoyo para las giras académicas propias de la disciplina de Historia. </t>
  </si>
  <si>
    <t xml:space="preserve">Lograr la participación de los estudiantes en las giras académicas para los estudiantes. </t>
  </si>
  <si>
    <t xml:space="preserve">Participación de los estudiantes en las jornadas de feria vocacional. </t>
  </si>
  <si>
    <t xml:space="preserve">Promover la participación de los estudiantes en la feria vocacional. </t>
  </si>
  <si>
    <t xml:space="preserve">Promocionar la carrera de Historia. </t>
  </si>
  <si>
    <t xml:space="preserve">Alumnos reciben la información y asesoría solicitada . </t>
  </si>
  <si>
    <t xml:space="preserve">Ocho(8) docentes brindan asesoría. </t>
  </si>
  <si>
    <t xml:space="preserve">Brindar asesorías a los estudiantes de las asignaturas de Derechos Humanos y Ciencias Políticas. </t>
  </si>
  <si>
    <t xml:space="preserve">Dar respuesta a las solicitudes estudiantiles. </t>
  </si>
  <si>
    <t xml:space="preserve">Ficha de registro. </t>
  </si>
  <si>
    <t xml:space="preserve">Estudiantes de las asignaturas generales. </t>
  </si>
  <si>
    <t>Los estudiantes participan  en las ferias de la salud organizadas por VOAE</t>
  </si>
  <si>
    <t>Atención a por lo menos 500 estudiantes. Dos docentes con sus alumnos participando en la feria de la salud.</t>
  </si>
  <si>
    <t>5.b.1.PS</t>
  </si>
  <si>
    <t xml:space="preserve">En coordinación con la VOAE, estudiantes de la carrera de psicología participan en la Feria de Salud. </t>
  </si>
  <si>
    <t xml:space="preserve">La necesidad de participación de los estudiantes en la feria de la salud, para contruibuir a mejorar la calidad de vida de los mismos. </t>
  </si>
  <si>
    <t xml:space="preserve">Lista de participantes, Fotografías. </t>
  </si>
  <si>
    <t xml:space="preserve">Estudiantes universitarios </t>
  </si>
  <si>
    <t>5.b.2.PE</t>
  </si>
  <si>
    <t xml:space="preserve">Fomentar el esfuerzo de los estudiantes para  alcanzar la excelencia académica. </t>
  </si>
  <si>
    <t xml:space="preserve">Veinte (20) alumnos premiados. </t>
  </si>
  <si>
    <t>5.b.3.CP</t>
  </si>
  <si>
    <t xml:space="preserve">Realizar una premiación a los estudiantes de excelencia académica de las asignaturas del departamento. </t>
  </si>
  <si>
    <t xml:space="preserve">Contribuir con el mejoramiento de la calidad educativa. </t>
  </si>
  <si>
    <t xml:space="preserve">Diplomas , lista de estudiantes. </t>
  </si>
  <si>
    <t xml:space="preserve">Motivación de los estudiantes en la excelencia académica. </t>
  </si>
  <si>
    <t xml:space="preserve">Desarrollar incentivos a estudiantes de excelencia académica. </t>
  </si>
  <si>
    <t xml:space="preserve">Estimular a los estudiantes al alcance de la excelencia académica. </t>
  </si>
  <si>
    <t xml:space="preserve">Lista de estudiantes, diplomas. </t>
  </si>
  <si>
    <t>Estudiantes y docentes confraternizan en actividades culturales.</t>
  </si>
  <si>
    <t>200 estudiantes y 15 profesores participan en semana cultural de Periodismo</t>
  </si>
  <si>
    <t xml:space="preserve">Fomentar la participación de docentes y estudiantes de periodismo en actividades extracurriculares que cultiven los valores y la identidad nacional. </t>
  </si>
  <si>
    <t xml:space="preserve">Informe, fotografías, lista de asistencia. </t>
  </si>
  <si>
    <t xml:space="preserve">Impulsar la excelencia académica por medio de concursos entre estudiantes. </t>
  </si>
  <si>
    <t xml:space="preserve">Un concurso de fotografía periodística </t>
  </si>
  <si>
    <t>Realizar el concurso "German Reyes" de fotografía periodística.</t>
  </si>
  <si>
    <t>Fomentar la participación de los estudiantes  de peridismo en actividades socioculturales competitivas.</t>
  </si>
  <si>
    <t xml:space="preserve">Estudiantes y docentes confraternizan en actividades académicas, culturales, y artísticas para la semana del peridismo. </t>
  </si>
  <si>
    <t>Número de actividades realizadas ( 3), doscientos (200) estudiantes participando.</t>
  </si>
  <si>
    <t xml:space="preserve">Fomentar la participación de los estudiantes  de peridismo en actividades extracurriculares que apoyen su formación integral. </t>
  </si>
  <si>
    <t>5.a.5.CP</t>
  </si>
  <si>
    <t>5.c.1.SO</t>
  </si>
  <si>
    <t>5.c.2.PS</t>
  </si>
  <si>
    <t>5.c.3.HI</t>
  </si>
  <si>
    <t>5.c.4.HI</t>
  </si>
  <si>
    <t>5.c.5.HI</t>
  </si>
  <si>
    <t>5.c.7.PE</t>
  </si>
  <si>
    <t>5.c.8.PE</t>
  </si>
  <si>
    <t xml:space="preserve">La convivencia social y el desarrollo del compañerismo y la solidaridad entre los estudiantes de ambas carreras. </t>
  </si>
  <si>
    <t xml:space="preserve">Sesenta (60) estudiantes participando en el encuentro. </t>
  </si>
  <si>
    <t xml:space="preserve">Desarrollar encuentros y  competencias deportivas  entre los estudiantes en el marco del aniversario de la Carrera de Sociología y Desarrollo Local. </t>
  </si>
  <si>
    <t>Fomentar las actividades recreativas para una convivencia social entre los estudiantes de las carreras.</t>
  </si>
  <si>
    <t>Jefe del Departamento y Coordinador de las Carrera de Sociología y Desarrollo Local.</t>
  </si>
  <si>
    <t>Promoción de cultura, arte y deportes a nivel estudiantil.</t>
  </si>
  <si>
    <t xml:space="preserve">Cuarenta(40) estudiantes participando en actividades culturales. </t>
  </si>
  <si>
    <t xml:space="preserve">Crear un  cuadro de danza, grupo musical y encuentros deportivos con estudiantes de la Carrera de Trabajo Social. </t>
  </si>
  <si>
    <t xml:space="preserve">Integrar a los estudiantes en actividades artísticas y culturales en formento del desarrollo de una cultura de paz. </t>
  </si>
  <si>
    <t xml:space="preserve">Listado de Estudiantes que participan en actividades artísticas y culturales. </t>
  </si>
  <si>
    <t xml:space="preserve">Estudiantes de la Carrera de Trabajo Social. </t>
  </si>
  <si>
    <t>Realización de eventos académicos, socioculturales y deportivas en el marco de la celebración de la semana del estudiante y semana de la carrera de psicología .</t>
  </si>
  <si>
    <t>Atención a por lo menos 500 estudiantes. Dos docentes con sus alumnos participando en la feria de la salud</t>
  </si>
  <si>
    <t xml:space="preserve">Participar en celebracion de la semana del estudiante y de la carrera de psicología </t>
  </si>
  <si>
    <t xml:space="preserve">Promover espacios y actividades que permitan el desarrollo de potencialidades desde una perspectiva de equidad e inclusión </t>
  </si>
  <si>
    <t>Fotografias y videos de los eventos.    Informes de las actividades</t>
  </si>
  <si>
    <t xml:space="preserve">Estudiantes de la carrera de psicología. </t>
  </si>
  <si>
    <t xml:space="preserve">Jefe del Departamento y Coordinadora  de la Carrera de Psicología </t>
  </si>
  <si>
    <t>5.c.9.PE</t>
  </si>
  <si>
    <t xml:space="preserve">Fortalecer la integración  entre personal docente y estudiantes de la carrera. </t>
  </si>
  <si>
    <t xml:space="preserve">Cincuenta(50) estudiantes. </t>
  </si>
  <si>
    <t xml:space="preserve">Promover la participación de estudiantes en la celebración del día de Historiadores. </t>
  </si>
  <si>
    <t xml:space="preserve">Contribuir a la valoración del oficio de historiador. </t>
  </si>
  <si>
    <t>5.c.6.HI</t>
  </si>
  <si>
    <t>Sesenta (60) egresados participan en el encuentro.</t>
  </si>
  <si>
    <t xml:space="preserve">Promover la permanente profesionalización de los egresados de la Carrera de Periodismo. </t>
  </si>
  <si>
    <t xml:space="preserve">Egresados de la Carrera de Periodismo. </t>
  </si>
  <si>
    <t xml:space="preserve">Coordinación de la Carrera de Periodismo. </t>
  </si>
  <si>
    <t xml:space="preserve">Cumplir con la política institucional de la universidad en seguimiento a egresados y lograr la actualización profesional. </t>
  </si>
  <si>
    <t xml:space="preserve">Participación de 150 egresados de la carrera de trabajo social. </t>
  </si>
  <si>
    <t xml:space="preserve">Realizar el primer encuentro de los egresados de la carrera de Trabajo Social en coordinación con el Colegio de Trabajadores Sociales. </t>
  </si>
  <si>
    <t>Socialización y debates sobre las metodologías de intervención en Trabajo Social en las nuevas tendencias y desafíos de la profesión.</t>
  </si>
  <si>
    <t xml:space="preserve">Lista de asistencia, fotografías. </t>
  </si>
  <si>
    <t xml:space="preserve">Personal docente y estudiantes de la Carrera de Trabajo Social. </t>
  </si>
  <si>
    <t>Un plan de seguimiento a los egresados para la actualización profesional.</t>
  </si>
  <si>
    <t xml:space="preserve">Base de datos de los egresados. </t>
  </si>
  <si>
    <t xml:space="preserve">Tener el listado de los egresados de la carrera de Trabajo Social para socialización de eventos, congresos , seminarios y programas de la universidad. </t>
  </si>
  <si>
    <t>La base de datos.</t>
  </si>
  <si>
    <t>Egresados .</t>
  </si>
  <si>
    <t xml:space="preserve"> Coordinadora de Carrera de Trabajo Social. </t>
  </si>
  <si>
    <t xml:space="preserve">El III Encuentro de ex alumnos de Periodismo realizado para formentar el intercambio académico. </t>
  </si>
  <si>
    <t xml:space="preserve">Actualizar la  base de datos de egresados y graduados de la carrera de Trabajo Social. </t>
  </si>
  <si>
    <t xml:space="preserve">Un encuentro de egresados de la carrera de Sociología desarrollado para evaluar las experiencias y campo laboral. </t>
  </si>
  <si>
    <t xml:space="preserve">Cincuenta(50) egresados participan en el encuentro. </t>
  </si>
  <si>
    <t xml:space="preserve">Desarrollar un encuentro de egresados de la Carrera de sociología para conocer experiencias, áreas de trabajo, oferta laboral y mercado de trabajo. </t>
  </si>
  <si>
    <t xml:space="preserve">Conocer las experiencias de los profesionales , aportes y valoración del plan de estudios de la Carrera de Sociología. </t>
  </si>
  <si>
    <t xml:space="preserve">Lista de participantes, memoria del encuentro. </t>
  </si>
  <si>
    <t xml:space="preserve">Personal docentes y egresados de la Carrera de Sociología. </t>
  </si>
  <si>
    <t xml:space="preserve">Comisión de práctica profesional/Jefe del Departamento y coordinación de la Carrera de Sociología. </t>
  </si>
  <si>
    <t xml:space="preserve">Un encuentro de egresados del técnico en Desarrollo Local, para evaluar las experiencias y campo laboral. </t>
  </si>
  <si>
    <t xml:space="preserve">Sesenta (60) egresados y estudiantes que participan en el encuentro. </t>
  </si>
  <si>
    <t xml:space="preserve">Desarrollar un encuentro de egresados del Técnico en Desarrollo Municipal y estudiantes de la Carrera de Desarrollo Local. </t>
  </si>
  <si>
    <t xml:space="preserve">Conocer las experiencias de los profesionales , aportes y valoración del plan de estudios de la Carrera de Desarrollo Local. </t>
  </si>
  <si>
    <t>Lista de participantes memeorias del encuentro</t>
  </si>
  <si>
    <t xml:space="preserve">Personal docentes y egresados del Técnico en Desarrollo Local, y estudiantes de la Carrera de Desarrollo Local. </t>
  </si>
  <si>
    <t xml:space="preserve">Departamento de sociaologia y carrera de Desarrollo Local </t>
  </si>
  <si>
    <t xml:space="preserve">Cincuenta(50) graduados. </t>
  </si>
  <si>
    <t xml:space="preserve">Establecer vínculos de comunicación con los graduados de la carrera para socializar la oferta de postgrados. </t>
  </si>
  <si>
    <t xml:space="preserve">Socializar y enriquecer los proyectos que se realizan desde la Carrera. </t>
  </si>
  <si>
    <t xml:space="preserve">Lista de los graduados. </t>
  </si>
  <si>
    <t xml:space="preserve">Graduados de la Carrera de Historia. </t>
  </si>
  <si>
    <t xml:space="preserve">Seguimiento a graduados de la carrera de Historia. </t>
  </si>
  <si>
    <t xml:space="preserve">Necesidad de transferir conocimientos y experiencia a los profesionale que formarán la nuevas generaciones de docentes de la Carrera de Psicología de la UNAH.  </t>
  </si>
  <si>
    <t xml:space="preserve">Lista de graduados, contratos. </t>
  </si>
  <si>
    <t xml:space="preserve">Cuatro Contrataciones de graduados en las disciplinas de CCSS </t>
  </si>
  <si>
    <t>5.d.1.PE</t>
  </si>
  <si>
    <t>5.d.2.TS</t>
  </si>
  <si>
    <t>5.d.3.TS</t>
  </si>
  <si>
    <t>5.d.5.SO</t>
  </si>
  <si>
    <t xml:space="preserve">Jóvenes  graduados de la UNAH insertados en el staff de  docentes de las Ciencias Sociales  de acuerdo a las necesidades y la demanda de las disciplinas. </t>
  </si>
  <si>
    <t>5.d.4.SO</t>
  </si>
  <si>
    <t>5.d.6.HI</t>
  </si>
  <si>
    <t>5.a.6.FCCSS</t>
  </si>
  <si>
    <t xml:space="preserve">Realizar un proyecto a los estudiantes de CCSS con discpacidades </t>
  </si>
  <si>
    <t xml:space="preserve">Un Proyecto para estudiantes con discacidades. </t>
  </si>
  <si>
    <t xml:space="preserve">Fortalecer a los estudiantes y sensibilizar a la comunidad en apoyo a los estudiantes con dispacidades. </t>
  </si>
  <si>
    <t>Decanatura de Ciencias Sociales</t>
  </si>
  <si>
    <t xml:space="preserve">Comunidad Universitaria y Jóvenes estudiantes de CCSS con discapacidades. </t>
  </si>
  <si>
    <t xml:space="preserve">Dar respuesta y apoyo a los estudiantes que tienen alguna discapacidad fisica. </t>
  </si>
  <si>
    <t xml:space="preserve">Solicitar la contratación de  graduados de la UNAH que hayan sido estudiantes con altas cualidades aptitudinales y  con responsabilidad, honestidad, ética y actitud profesional y que por lo menos estén cursando sus estudios de postgrado.       </t>
  </si>
  <si>
    <t xml:space="preserve">Enviar la aplicación del intercambio académico a una universidad internacional. </t>
  </si>
  <si>
    <t xml:space="preserve">Una  participación en convocatoria. </t>
  </si>
  <si>
    <t>6.a.1.PE</t>
  </si>
  <si>
    <t>Personal docente y administrativo de la Carrera de Periodismo.</t>
  </si>
  <si>
    <t xml:space="preserve">Contribuir a la formación profesional y ética de los periodistas en el ejercicio de la profesión por medio de debates en la disciplina. </t>
  </si>
  <si>
    <t xml:space="preserve">Dos (2) Foros realizados </t>
  </si>
  <si>
    <t>6.a.2.PE</t>
  </si>
  <si>
    <t>Realizar dos foros con profesionales de alto reconocimiento nacional sobre el periodismo.</t>
  </si>
  <si>
    <t xml:space="preserve">Promover la reflexión sobre la disciplina y sus desafíos. </t>
  </si>
  <si>
    <t xml:space="preserve">Estudiantes , periodistas y personal docente. </t>
  </si>
  <si>
    <t xml:space="preserve">Jefe del Departamento / Coordinadora de la Carrera de Periodismo. </t>
  </si>
  <si>
    <t xml:space="preserve">Docentes de sociología participan en el congreso centroamericano. </t>
  </si>
  <si>
    <t xml:space="preserve">Seis (6) docentes presentan ponencias en el congreso. </t>
  </si>
  <si>
    <t>6.a.3.SO</t>
  </si>
  <si>
    <t xml:space="preserve">Dar a conocer las investigaciones y apoyar el conocimiento científico. </t>
  </si>
  <si>
    <t xml:space="preserve">Ponencias, lista de participantes, fotografías. </t>
  </si>
  <si>
    <t xml:space="preserve">Docentes del departamento de Sociología. </t>
  </si>
  <si>
    <t xml:space="preserve">Jefe del Departamento/ Coordinador de la Carrera de Sociología. </t>
  </si>
  <si>
    <t>Participar en el congreso Centroamericano de Sociología ACAS .</t>
  </si>
  <si>
    <t>El congreso nacional de sociología desarrollado para el análisis  de la realidad nacional y propuestas de solución a la problemática.</t>
  </si>
  <si>
    <t xml:space="preserve">Un (1) congreso nacional de sociología. </t>
  </si>
  <si>
    <t>6.a.4.SO</t>
  </si>
  <si>
    <t>Desarrollar el III Congreso Nacional de Sociología.</t>
  </si>
  <si>
    <t>Analizar la situación política y social del país.</t>
  </si>
  <si>
    <t xml:space="preserve">Profesionales de la sociología, docentes y estudiantes </t>
  </si>
  <si>
    <t xml:space="preserve">Una feria de desarrollo local organizada. </t>
  </si>
  <si>
    <t>Una Feria desarrollada (1)</t>
  </si>
  <si>
    <t>6.a.5.SO</t>
  </si>
  <si>
    <t>Desarrollar la Feria de desarrollo Local.</t>
  </si>
  <si>
    <t xml:space="preserve">Socializar el desarrollo local y su importancia. </t>
  </si>
  <si>
    <t>Coordinador de la Carrera de Desarrollo Local</t>
  </si>
  <si>
    <t>Conversatorio de docente que imparten la asignatura de estudios de la mujer desarrollado para definir la temática  y mejora la de la calidad de aprendizaje.</t>
  </si>
  <si>
    <t xml:space="preserve">Quince(15) docentes participando en el conversatorio. </t>
  </si>
  <si>
    <t>6.a.6.SO</t>
  </si>
  <si>
    <t xml:space="preserve">Desarrollar un conversatorio de docentes que imparten la asignatura de Estudios de la Mujer en UNAH </t>
  </si>
  <si>
    <t xml:space="preserve">Evaluar las experiencias de la enseñanza en la asignatura. </t>
  </si>
  <si>
    <t>Docentes de la asignatura de la Estudios de la Mujer</t>
  </si>
  <si>
    <t>Catedra de Estudios de la Mujer.</t>
  </si>
  <si>
    <t xml:space="preserve">Dar a conocer  la carrera de Dearrollo Local.             </t>
  </si>
  <si>
    <t xml:space="preserve">Alcaldias Muncipales seleccionadas. Conferenciasta invitados </t>
  </si>
  <si>
    <t>6.a.7.SO</t>
  </si>
  <si>
    <t xml:space="preserve">Realizar tres foros con conversatorios sobre las tendencias y perspectivas del Desarrollo Local con los Centros Universitarios Reginales donde funciona la Carrera de Desarrollo y con las municipalidades. Un foro en Tegucigalap; Santa Rosa de Copan y otro en Tela.  </t>
  </si>
  <si>
    <t xml:space="preserve">Conocer los paradigmas del desarrollo local para orientar los proyectos de los gobiernos locales </t>
  </si>
  <si>
    <t xml:space="preserve">Nuevos paradigmas  de desarrollo impulsados  </t>
  </si>
  <si>
    <t xml:space="preserve">Alcaldias municipales, estudiantes y docentes </t>
  </si>
  <si>
    <t xml:space="preserve">Carrera de Desarrollo Local </t>
  </si>
  <si>
    <t xml:space="preserve">Profundizar los conocimientos y experiencias sobre las prácticas académicas de trabajo Social. </t>
  </si>
  <si>
    <t>Cinco(5), Dos (2) miembros del colegio profesional.</t>
  </si>
  <si>
    <t xml:space="preserve">Gestionar acercamientos entre las universidades de la región y representantes de colegios profesionales de trabajo social para para socializar planes de estudios idenficar espacios académicos de pasantías. </t>
  </si>
  <si>
    <t xml:space="preserve">Lograr impulsar alianzas estratégicas para el beneficio y desarrollo de la carrera. </t>
  </si>
  <si>
    <t>Convenio, informe, fotografías, listado de participantes.</t>
  </si>
  <si>
    <t>Docentes y estudiantes de la Carrera</t>
  </si>
  <si>
    <t xml:space="preserve">Coordinadora de Carrera de Trabajo Social. </t>
  </si>
  <si>
    <t>Socilizar las metodologías de intervención de trabajo social a nivel internacional.</t>
  </si>
  <si>
    <t xml:space="preserve">Un convenio con una universidad internacional. </t>
  </si>
  <si>
    <t>6.a.9.TS</t>
  </si>
  <si>
    <t>Gestionar un convenio con al menos una universidad internacional para participar en pasantías</t>
  </si>
  <si>
    <t>Estimular a personal en actualización y profesionalización.</t>
  </si>
  <si>
    <t xml:space="preserve">Carta de aceptación, Informe de la pasantía. </t>
  </si>
  <si>
    <t xml:space="preserve">Personal Docente. </t>
  </si>
  <si>
    <t>Foro de experiencias docentes compartidas y sistematizadas que amplien y retroalimenten el quehacer educativo</t>
  </si>
  <si>
    <t>Un(1) Foro desarrollado.</t>
  </si>
  <si>
    <t>Realizar un Foro que ilustre la sistematización de las experiencias pedagógicas de las distintas áreas (clinica, social, industrial, educativa.</t>
  </si>
  <si>
    <t xml:space="preserve">Dar a conocer las actividades que se realizan el personal docente de la carrera. </t>
  </si>
  <si>
    <t>Foro y Memoria. Fotografías Informe en sitio web</t>
  </si>
  <si>
    <t>Participación en el Congreso Científico de la UNAH con la divulgación sistemática de las experiencias académico-pedagógicas de la Escuela de Ciencias Psicológicas</t>
  </si>
  <si>
    <t xml:space="preserve">Cuatro(4) docentes participan en congreso. </t>
  </si>
  <si>
    <t>6.a.11.PS</t>
  </si>
  <si>
    <t xml:space="preserve">Participar en un Congreso Científico nacional o internacional. </t>
  </si>
  <si>
    <t>Generar conocimiento por medio de la  participación del personal docente de la Carrera de Psicología .</t>
  </si>
  <si>
    <t xml:space="preserve">Ficha de participación, fotografías e informe . </t>
  </si>
  <si>
    <t>Comunidad Académica de la UNAH</t>
  </si>
  <si>
    <t xml:space="preserve">Impulsar el desarrollo de identidad en los estudiantes. </t>
  </si>
  <si>
    <t xml:space="preserve">100% la celebración del día internacional de etnias. </t>
  </si>
  <si>
    <t xml:space="preserve">Realizar la celebración del día internacional de las Etnias </t>
  </si>
  <si>
    <t xml:space="preserve">Presentar las culturas indigenas por medio de conversatorio y stand informativos. </t>
  </si>
  <si>
    <t xml:space="preserve">Lista de Asistencia , Fotografías . </t>
  </si>
  <si>
    <t>Estudiantes de las asignaturas de Ciencias Políticas, Derechos Humanos y comunidad universitaria .</t>
  </si>
  <si>
    <t xml:space="preserve">Jefe de Departamento y Personal Docente de Ciencias Políticas. </t>
  </si>
  <si>
    <t xml:space="preserve">Contar con el diseño del manual de las asignaturas de ciencias políticas y derechos humanos. </t>
  </si>
  <si>
    <t xml:space="preserve">Un (1) Diseño  del manual de Ciencias Políticas. </t>
  </si>
  <si>
    <t>6.a.13.CP</t>
  </si>
  <si>
    <t>Diseñar un manual de ciencias políticas y derechos humanos .</t>
  </si>
  <si>
    <t xml:space="preserve">Brindar la información por medio de los manuales sobre las asignaturas de ciencias políticas y derechos humanos. </t>
  </si>
  <si>
    <t xml:space="preserve"> El diseño del manual. </t>
  </si>
  <si>
    <t>Estudiantes de las asignaturas de Ciencias Políticas.</t>
  </si>
  <si>
    <t xml:space="preserve">Jefe de Departamento de Ciencias Políticas. </t>
  </si>
  <si>
    <t xml:space="preserve">Participación del personal docente y estudiantes en los coloquios para la generación de conocimiento. </t>
  </si>
  <si>
    <t xml:space="preserve">Tres(3) coloquios. </t>
  </si>
  <si>
    <t>6.a.14.CP</t>
  </si>
  <si>
    <t xml:space="preserve">Realizar tres coloquios sobre la liga de debates del genio emprendedor y del buen gusto. </t>
  </si>
  <si>
    <t xml:space="preserve">Generación de conocimmiento y participación de los estudiantes en los debates. </t>
  </si>
  <si>
    <t xml:space="preserve">Realizado el encuentro de historiadores con la participación de personal docente y estudiantes. </t>
  </si>
  <si>
    <t xml:space="preserve">Un (1) encuentro. </t>
  </si>
  <si>
    <t xml:space="preserve">Desarrollar el sexto encuentro de historiadores. </t>
  </si>
  <si>
    <t xml:space="preserve">Visibilizar las actividades académicas que se realizan en la Carrera </t>
  </si>
  <si>
    <t xml:space="preserve">Lista de participantes, fotografías, informe. </t>
  </si>
  <si>
    <t xml:space="preserve">Egresados, graduados, estudiantes , personal docente de Historia, y público en general. </t>
  </si>
  <si>
    <t xml:space="preserve">Participar en al menos un congreso internaciona.. </t>
  </si>
  <si>
    <t xml:space="preserve">100% ´Participación </t>
  </si>
  <si>
    <t>Participar en congresos internacionales.</t>
  </si>
  <si>
    <t xml:space="preserve">Contar con los recursos para participar. </t>
  </si>
  <si>
    <t xml:space="preserve">Fotografías , informe , liquidación de viáticos. </t>
  </si>
  <si>
    <t xml:space="preserve">Autoridades del Decanato de Ciencias Sociales. </t>
  </si>
  <si>
    <t xml:space="preserve">Decana de Ciencias Sociales. </t>
  </si>
  <si>
    <t>Realizar gestión de viáticos para visitas a CRAED</t>
  </si>
  <si>
    <t xml:space="preserve">Evaluar la práctica docente del personal de psicología en los CRAED. </t>
  </si>
  <si>
    <t xml:space="preserve">Informe, liquidación de viáticos. </t>
  </si>
  <si>
    <t>Personal docente de los CRAED</t>
  </si>
  <si>
    <t>6.b.1.FCCSS</t>
  </si>
  <si>
    <t xml:space="preserve">Cuatro (4) visitas a los CRAED </t>
  </si>
  <si>
    <t>Seguimiento a los docentes de  CCSS asignados al CRAED</t>
  </si>
  <si>
    <t>7.a.1.PE</t>
  </si>
  <si>
    <t>Apoyo metodológico del ISPD</t>
  </si>
  <si>
    <t xml:space="preserve">Incorporar el eje transversal de la ética en los espacios de aprendizaje. </t>
  </si>
  <si>
    <t>silabos de las asignaturas</t>
  </si>
  <si>
    <t xml:space="preserve">Personal docente de la Carrera de Periodismo. </t>
  </si>
  <si>
    <t xml:space="preserve">Coordinación académica de la Carrera de Periodismo. </t>
  </si>
  <si>
    <t>El conocimiento del personal docente sobre el módelo educativo , normativas de la UNAH.</t>
  </si>
  <si>
    <t xml:space="preserve">Dos(2) Jornadas de estudio. </t>
  </si>
  <si>
    <t>7.a.2.TS</t>
  </si>
  <si>
    <t xml:space="preserve">Realizar jornadas de estudio y reflexión con el personal docente en relación al modelo educativo, normativas y reglamentos de la UNAH. </t>
  </si>
  <si>
    <t xml:space="preserve">Coordinación efectiva con las instancias correspondientes. </t>
  </si>
  <si>
    <t xml:space="preserve">Que el personal docente conozca la normativa de la UNAH. </t>
  </si>
  <si>
    <t xml:space="preserve">Personal  Docente de la Carrera de Trabajo Social. </t>
  </si>
  <si>
    <t xml:space="preserve">Jefe del Departamento y Coordinadora de la Carrera de Trabajo Social. </t>
  </si>
  <si>
    <t>Contar con un plan de estudios con la transversalización de la ética .</t>
  </si>
  <si>
    <t xml:space="preserve">Un (1) Plan de estudios con trasversalización de la ética. </t>
  </si>
  <si>
    <t>7.a.3.PS</t>
  </si>
  <si>
    <t xml:space="preserve">Garantizar la transversalización en el nuevo plan de estudios de la carrera de psicología. </t>
  </si>
  <si>
    <t xml:space="preserve">La socialización del personal docente de la ética en las asignaturas de la Carrera de Psicología. </t>
  </si>
  <si>
    <t xml:space="preserve">Transversalidar la ética como parte de la formación profesional garantizando valores en los estudiantes. </t>
  </si>
  <si>
    <t xml:space="preserve">Plan de estudios. </t>
  </si>
  <si>
    <t>Estudiantes de la Carrera de Psicología.</t>
  </si>
  <si>
    <t xml:space="preserve">Participación del personal docente y estudiantes en el foro de discusión sobre la ética en Ciencias Políticas. </t>
  </si>
  <si>
    <t xml:space="preserve">Un (1) Foro realizado. </t>
  </si>
  <si>
    <t>7.a.4.CP</t>
  </si>
  <si>
    <t xml:space="preserve">Realizar un foro, sobre el tema de ética en la disciplina de Ciencias Políticas. </t>
  </si>
  <si>
    <t xml:space="preserve">Contar con la participación del expositor sobre la ética en Ciencias Políticas. </t>
  </si>
  <si>
    <t xml:space="preserve">Promover valores éticos - morales en docentes de Ciencias Políticas. </t>
  </si>
  <si>
    <t xml:space="preserve">Lista de asistencia , fotografías. </t>
  </si>
  <si>
    <t xml:space="preserve">Personal docente de Ciencias Políticas. </t>
  </si>
  <si>
    <t xml:space="preserve">Trasversalización de la ética en el programa de Historia. </t>
  </si>
  <si>
    <t xml:space="preserve">100% plan de estudio con temáticas de ética. </t>
  </si>
  <si>
    <t>7.a.5.HI</t>
  </si>
  <si>
    <t xml:space="preserve">Incluir en los planes de las asignaturas temáticas relacionada con la ética e identidad nacional. </t>
  </si>
  <si>
    <t xml:space="preserve">Contar con la aprobación del nuevo diseño de la Carrera. </t>
  </si>
  <si>
    <t xml:space="preserve">Transversalizar la ética para fortalecer los valores en los estudiantes. </t>
  </si>
  <si>
    <t xml:space="preserve">Plan de estudios, contenidos. </t>
  </si>
  <si>
    <t xml:space="preserve"> Transversalización del Eje Curricular de Ética en las actividades administrativas y como eje integrador de los demás ejes del Modelo Educativo de la UNAH.</t>
  </si>
  <si>
    <t xml:space="preserve">100% ´procesos de gestión con ética y transparencia. </t>
  </si>
  <si>
    <t>7.a.6.DCCSS</t>
  </si>
  <si>
    <t xml:space="preserve">Transversalizar la ética en los procesos de gestión académica y administrativa en la Facultad de Ciencias Sociales. </t>
  </si>
  <si>
    <t xml:space="preserve">La disponibilidad del personal y el compromiso con la ética y transparencia en los procesos. </t>
  </si>
  <si>
    <t xml:space="preserve">Procesos, auditorías. </t>
  </si>
  <si>
    <t xml:space="preserve">Comunidad universitaria, personal docente, administrativo y estudiantes. </t>
  </si>
  <si>
    <t xml:space="preserve">Decanatura de Ciencias Sociales. </t>
  </si>
  <si>
    <t xml:space="preserve">Participación del personal docente y estudiantes en el foro de Ciudadanía e Identidad Nacional. </t>
  </si>
  <si>
    <t>7.b.1.CP</t>
  </si>
  <si>
    <t>Realizar un foro, sobre Ciudadanía e Identidad Nacional.</t>
  </si>
  <si>
    <t xml:space="preserve">Contar con la participación del expositor sobre Ciudadanía e Identidad Nacional. </t>
  </si>
  <si>
    <t xml:space="preserve">Promover el valor ciudadano y exaltación de la identidad nacional. </t>
  </si>
  <si>
    <t>7.c.2.SO</t>
  </si>
  <si>
    <t xml:space="preserve">Contar con la disponibilidad de la universidad y los grupos étnicos en forma alianzas estratégicas. </t>
  </si>
  <si>
    <t xml:space="preserve">La necesidad de impulsar estudios  multi- étnicos y disciplinarios para fortalecer la identidad nacional y la vinculación de la universidad con la sociedad. </t>
  </si>
  <si>
    <t xml:space="preserve">Lista de asistencia a las reuniones, fotografías, y convenios. </t>
  </si>
  <si>
    <t>Comunidad universitaria  y grupos étnicos originarios.</t>
  </si>
  <si>
    <t>7.c.3.AN</t>
  </si>
  <si>
    <t>Contar con los fondos para realizar la actividad</t>
  </si>
  <si>
    <t>El Patrimonio Intangible. La UNAH es la segunda a universidad en América Latina y la 1ª en Centroamérica. Las Cátedras Unesco son requerimientos en la Educación Superior.</t>
  </si>
  <si>
    <t>Ayuda memorias de reuniones de las distintas unidades académica y centros regionales</t>
  </si>
  <si>
    <t xml:space="preserve">Impulsar el uso de las TICs en las metodologías del aprendizaje y la generación de conocimiento. </t>
  </si>
  <si>
    <t xml:space="preserve">Informe de la DIE sobre la apertura de las aulas virtuales. </t>
  </si>
  <si>
    <t xml:space="preserve">Personal docente y estudiantes de la Carrera de Periodismo. </t>
  </si>
  <si>
    <t>Planta docente capacitada con competencias en el manejo de las TICs.</t>
  </si>
  <si>
    <t xml:space="preserve">100% de capacitación desarrollada </t>
  </si>
  <si>
    <t xml:space="preserve">Gestionar ante la DEGT los espacios de capacitación sobre el uso de las TICs. </t>
  </si>
  <si>
    <t xml:space="preserve">Contar con el personal docente con competencias en las TICs para el desarrollo profesional. </t>
  </si>
  <si>
    <t xml:space="preserve">Personal docente de trabajo social. </t>
  </si>
  <si>
    <t>Jefe del Departamento y Coordinadora de la Carrera de Trabajo Social.</t>
  </si>
  <si>
    <t xml:space="preserve">Utilizar estrategias pedagógicas innovadoras, variadas y acorde a las demandas del mundo académico globalizado. </t>
  </si>
  <si>
    <t xml:space="preserve">Treinta (30) estudiantes capacitados. </t>
  </si>
  <si>
    <t xml:space="preserve">Gestionar una  capacitación a los estudiantes en el uso de las TICs. </t>
  </si>
  <si>
    <t xml:space="preserve">Las nuevas exigencias en el campo de las experiencias de aprendizaje y la investigación científica requiere el uso de estas herramientas. </t>
  </si>
  <si>
    <t>Listas de asistencia, programaciones, fotografías, trabajos prácticos</t>
  </si>
  <si>
    <t>Estudiantes de psicología</t>
  </si>
  <si>
    <t xml:space="preserve">Formación de competencias enel manejo de las TICs por el personal administrativo. </t>
  </si>
  <si>
    <t>Cinco(5) empleados.</t>
  </si>
  <si>
    <t>9.a.4.DCCSS</t>
  </si>
  <si>
    <t xml:space="preserve">Gestionar ante la DEGT los espacios de capacitación sobre el uso de las TICs, para el personal adminsitrativo. </t>
  </si>
  <si>
    <t xml:space="preserve">Disponiblidad de la DGT en los cursos de capacitación. </t>
  </si>
  <si>
    <t xml:space="preserve">Personal administrativo de la Facultad de Ciencias Sociales. </t>
  </si>
  <si>
    <t xml:space="preserve">Decana de la Facultad de Ciencias Sociales. </t>
  </si>
  <si>
    <t>8.a.1.PE</t>
  </si>
  <si>
    <t>8.a.2.TS</t>
  </si>
  <si>
    <t>8.a.3.PS</t>
  </si>
  <si>
    <t xml:space="preserve">Un nuevo plan estudios aprobado e implementado. </t>
  </si>
  <si>
    <t xml:space="preserve">Contribuir a la calidad educativa con la implementación del nuevo plan de estudios. </t>
  </si>
  <si>
    <t>silabos, programación</t>
  </si>
  <si>
    <t xml:space="preserve">Un rediseño de la carrera con propósito de al acreditación. </t>
  </si>
  <si>
    <t xml:space="preserve">Un (1) Re diseño del plan de estudios. </t>
  </si>
  <si>
    <t>Diseñar la reforma curricular con el propósito de la acreditación.</t>
  </si>
  <si>
    <t xml:space="preserve">Fomentar la calidad educativa con el rediseño de la Carrera. </t>
  </si>
  <si>
    <t xml:space="preserve">Plan de estudios y contenidos de las asignaturas. </t>
  </si>
  <si>
    <t xml:space="preserve">Personal docente y estudiantes de la carrera de Historia. </t>
  </si>
  <si>
    <t>8.a.4.FCCSS</t>
  </si>
  <si>
    <t xml:space="preserve">Mejora de la calidad y pertinencia de la Carrera de Sociología. </t>
  </si>
  <si>
    <t xml:space="preserve">Jefe de Departamento y Coordinadora de la Carrera de Sociología. </t>
  </si>
  <si>
    <t xml:space="preserve">El control de las evaluaciones y seguimiento a las recomendaciones para el fortalecimiento del perfil profesional. </t>
  </si>
  <si>
    <t xml:space="preserve">Cuatro (4) reuniones de evaluación , una por período . </t>
  </si>
  <si>
    <t xml:space="preserve">Coordinar reuniones evaluativas con el personal docente en relación a la administración del proceso de transición del plan de estudios y espacios de aprendizaje. </t>
  </si>
  <si>
    <t>Elevar el perfil profesional de la Carrera de Trabajo Social.</t>
  </si>
  <si>
    <t xml:space="preserve">Lista de asistencia, fotografías, ayudas memoria. </t>
  </si>
  <si>
    <t xml:space="preserve">Personal docente de Trabajo Soical. </t>
  </si>
  <si>
    <t xml:space="preserve">Coordinadora de la Carrera de Trabajo Social. </t>
  </si>
  <si>
    <t xml:space="preserve">Las reunioes desarrollada para el mejoramiento de la calidad educativa. </t>
  </si>
  <si>
    <t xml:space="preserve">Al menos unas díez (10) reunioens desarrolladas. </t>
  </si>
  <si>
    <t>Coordinar reuniones peridicas con las unidades de la Facultad de Ciencias Socia.es .</t>
  </si>
  <si>
    <t xml:space="preserve">Disponibilidad de las autoridades . </t>
  </si>
  <si>
    <t xml:space="preserve">Lista de  asistencia. </t>
  </si>
  <si>
    <t xml:space="preserve">Autoridades académicas de la Facultad de Ciencias Sociales. </t>
  </si>
  <si>
    <t xml:space="preserve">Decanato de Ciencias Sociales. </t>
  </si>
  <si>
    <t>9.a.1.SO</t>
  </si>
  <si>
    <t>9.a.2.HI</t>
  </si>
  <si>
    <t>9.b.1.TS</t>
  </si>
  <si>
    <t>9.c.1.DCCSS</t>
  </si>
  <si>
    <t xml:space="preserve">Aumentar la oferta académica de los programas de postgrados en Ciencias Sociales. </t>
  </si>
  <si>
    <t xml:space="preserve">Al (2)menos dos nuevos programas de postgrados. </t>
  </si>
  <si>
    <t>10.a.1.POS</t>
  </si>
  <si>
    <t>Desarrollar nuevos programas de postgrados que contribuyan a la formación del pensamiento crítico de las Ciencias Sociales en Honduras y la región Centroamericana.</t>
  </si>
  <si>
    <t xml:space="preserve">Ampliar la oferta académica en postgrados de Ciencias Sociales y cubrir la demanda estudiantil. </t>
  </si>
  <si>
    <t xml:space="preserve">Sílados y plan de estudios de los programas de postgrados. </t>
  </si>
  <si>
    <t xml:space="preserve">Coordinación de postgrados en Ciencias Sociales. </t>
  </si>
  <si>
    <t xml:space="preserve">Fortalecer los postgrados en Ciencias Sociales con la creación alianzas y firmas de cartas de intención. </t>
  </si>
  <si>
    <t xml:space="preserve">Al menos (2) cartas de intención y/o convenios internacionales. </t>
  </si>
  <si>
    <t>10.a.2.POS</t>
  </si>
  <si>
    <t>Suscribir convenios de cooperación con universidades nacionales e internacionales y/o centros de investigación  para realización de proyectos.</t>
  </si>
  <si>
    <t xml:space="preserve">Crear alianzas estratégicas a fin de fortalecer los postgrados en Ciencias Sociales. </t>
  </si>
  <si>
    <t xml:space="preserve">Cartas, de acuerdos y correos. </t>
  </si>
  <si>
    <t>Evaluar la situación actual de los Postgrados de la Facultad de Ciencias Sociales.</t>
  </si>
  <si>
    <t xml:space="preserve">Un diagnóstico. </t>
  </si>
  <si>
    <t>10.a.3.POS</t>
  </si>
  <si>
    <t xml:space="preserve">Elaborar el  diagnóstico de la situación actual de los postgrados </t>
  </si>
  <si>
    <t xml:space="preserve">Conocer la situación actual de los postgrados para tomar las medidas oportunas. </t>
  </si>
  <si>
    <t xml:space="preserve">Diagnóstico , informes . </t>
  </si>
  <si>
    <t xml:space="preserve">Postgrados en Ciencias Sociales. </t>
  </si>
  <si>
    <t xml:space="preserve">Contar con el personal docente capacitado para los postgrados en Ciencias Sociales. </t>
  </si>
  <si>
    <t xml:space="preserve">100% evaluación del desempeño docente. </t>
  </si>
  <si>
    <t xml:space="preserve">10.a.4.POS </t>
  </si>
  <si>
    <t>Dar seguimiento a la evaluación del desempeño de los docentes en los programas de postgrado</t>
  </si>
  <si>
    <t xml:space="preserve">Contar con el personal adecuado en los postgrados. </t>
  </si>
  <si>
    <t xml:space="preserve">Las evaluciones. </t>
  </si>
  <si>
    <t xml:space="preserve">Docentes de postgrados en Ciencias Sociales. </t>
  </si>
  <si>
    <t xml:space="preserve">Contar con la información real y con transparencia para la rendición de cuentas de la gestión de los postgrados. </t>
  </si>
  <si>
    <t xml:space="preserve">100% documentación de los procesos administrativos. </t>
  </si>
  <si>
    <t>Documentar los procesos administrativos para la correcta gestió de los Postgrados en Ciencias Sociales que favorezcan la transparencia financiera.</t>
  </si>
  <si>
    <t xml:space="preserve">Tener la documentación correspondiente de la gestión con transparencia y credibilidad de los procesos administrativos. </t>
  </si>
  <si>
    <t xml:space="preserve">Copias, facturas, informes de la gestión. </t>
  </si>
  <si>
    <t xml:space="preserve">Coordinadores de los programas de postgrados. </t>
  </si>
  <si>
    <t xml:space="preserve">Participar en programas de docencia e investigación mediante las gestiones realizadas. </t>
  </si>
  <si>
    <t xml:space="preserve">100% gestión para la participación. </t>
  </si>
  <si>
    <t>Incorporar la participación de académicos internacionales en los programas de docencia e investigación, mediante gestiones entre autoridades de la Facultad y la VRI.</t>
  </si>
  <si>
    <t xml:space="preserve">Incorporar al personal docente en programas internacionales para la generación de conocimiento. </t>
  </si>
  <si>
    <t xml:space="preserve">Notas enviadas, ayuda memoria de las reuniones. </t>
  </si>
  <si>
    <t xml:space="preserve">Socialización de los programas de postgrados. </t>
  </si>
  <si>
    <t xml:space="preserve">100% socialización de los programas. </t>
  </si>
  <si>
    <t xml:space="preserve">Solicitar a la Utv Canal Universitario, espacios en sus programas televisivos para el desarrollo de temas de investigación que se realizan en los postgrados. </t>
  </si>
  <si>
    <t xml:space="preserve">Socializar los programas de postgrados a la sociedad en general. </t>
  </si>
  <si>
    <t xml:space="preserve">Entrevistas realizadas. </t>
  </si>
  <si>
    <t>Socializar la oferta académica de programas de postgrados que  ofrece la Facultad de Ciencias Sociales</t>
  </si>
  <si>
    <t xml:space="preserve">Brochurs, página web, facebook. </t>
  </si>
  <si>
    <t xml:space="preserve">Fortalecer los programas de postgrados. </t>
  </si>
  <si>
    <t xml:space="preserve">Al menos (3) alianzas estratégicas. </t>
  </si>
  <si>
    <t>Establecer alianzas estratégicas con instituciones públicas o privadas  para la inserción laboral de los  graduados.</t>
  </si>
  <si>
    <t xml:space="preserve">Fortalecer los programas de postgrados en Ciencias Sociales. </t>
  </si>
  <si>
    <t xml:space="preserve">Informe, correos, notas enviadas. </t>
  </si>
  <si>
    <t xml:space="preserve">Procesos de mejora continua con calidad y transparencia. </t>
  </si>
  <si>
    <t xml:space="preserve">100% proceso de mejora continua. </t>
  </si>
  <si>
    <t xml:space="preserve">10.c.1.POS </t>
  </si>
  <si>
    <t>Impulsar procesos de mejora continua encaminados al logro de la acreditación de los postgrados.</t>
  </si>
  <si>
    <t xml:space="preserve">Promover la mejora continua en los postgrados. </t>
  </si>
  <si>
    <t xml:space="preserve">Comprobantes de la gestión , documentos e informes. </t>
  </si>
  <si>
    <t xml:space="preserve">Formación de coordinadores en parámetrod e evaluación y acreditación. </t>
  </si>
  <si>
    <t xml:space="preserve">Al menos (2) programas de capacitación. </t>
  </si>
  <si>
    <t>10.c.2.POS</t>
  </si>
  <si>
    <t>Implementar programas de capacitación y formación permanente para los coordinadores de postgrados en parámetros requeridos para la evaluación y acreditación.</t>
  </si>
  <si>
    <t xml:space="preserve">Fortalecer las competencias de dirección y gestión para los coordinadores de los programas. </t>
  </si>
  <si>
    <t>Difundir los resultados de los programas y su gestión.</t>
  </si>
  <si>
    <t xml:space="preserve">Al menos (4) espacios en el año. </t>
  </si>
  <si>
    <t xml:space="preserve">10.c.3.POS </t>
  </si>
  <si>
    <t xml:space="preserve">Dar a conocer los programas de postgrados para su promoción. </t>
  </si>
  <si>
    <t xml:space="preserve">Informes y notas , entrevistas. </t>
  </si>
  <si>
    <t xml:space="preserve">Evaluación del desempeño de los programas de programas. </t>
  </si>
  <si>
    <t xml:space="preserve">100% evaluación continua. </t>
  </si>
  <si>
    <t xml:space="preserve">10.c.4.POS </t>
  </si>
  <si>
    <t xml:space="preserve">Realizar evaluación continua de las carreras de postgrados. </t>
  </si>
  <si>
    <t xml:space="preserve">Contar con la evaluaciones de los programas para tomar decisiones oportunas. </t>
  </si>
  <si>
    <t xml:space="preserve">Evaluación e informes. </t>
  </si>
  <si>
    <t>Fortalecer de manera permanente y sostenida la vinculación de los postgrados con el Estado, sectores productivos y sociales, la sociedad civil y demás grupos y organizaciones de ciudadanos que integran la sociedad hondureña.</t>
  </si>
  <si>
    <t xml:space="preserve">100% vinculación con los postrados en Ciencias Sociales. </t>
  </si>
  <si>
    <t>10.e.1.POS</t>
  </si>
  <si>
    <t>Fortalecer  la vinculación de los postgrados con el Estado, sectores productivos y sociales, la sociedad civil y demás grupos y organizaciones de ciudadanos que integran la sociedad hondureña.</t>
  </si>
  <si>
    <t xml:space="preserve">Fortalecer de manera permanente y sostenida la vinculación de los postgrados con la sociedad. </t>
  </si>
  <si>
    <t xml:space="preserve">Notas varias, lista de proyectos. </t>
  </si>
  <si>
    <t xml:space="preserve">Estudiantes de postgrados en Ciencias Sociales. </t>
  </si>
  <si>
    <t xml:space="preserve">Contribuir al desarrollo de foros en ciencias sociales. </t>
  </si>
  <si>
    <t xml:space="preserve">Al menos (2) foros </t>
  </si>
  <si>
    <t>10.e.2.POS</t>
  </si>
  <si>
    <t xml:space="preserve">Desarrollar Foros sobre las disciplinas de Ciencias Sociales. </t>
  </si>
  <si>
    <t xml:space="preserve">Establecer comunicación  y gestión de conocimiento entre los estudiantes de postgrados. </t>
  </si>
  <si>
    <t>La creación de  un Comité  de Vinculación Universidad-Sociedad que integre todos los programas de postgrados de Ciencias Sociales.</t>
  </si>
  <si>
    <t xml:space="preserve">Un cómite creado de vinculación. </t>
  </si>
  <si>
    <t>10.e.3.POS</t>
  </si>
  <si>
    <t>Crear  un Comité  de Vinculación Universidad-Sociedad que integre todos los programas de postgrados de Ciencias Sociales.</t>
  </si>
  <si>
    <t xml:space="preserve">Docentes del programa de postgrados. </t>
  </si>
  <si>
    <t>Insertar el eje de vinculación con la Universidad y  el estado.</t>
  </si>
  <si>
    <t xml:space="preserve">100% vínculos de cooperación. </t>
  </si>
  <si>
    <t>10.e.4.POS</t>
  </si>
  <si>
    <t>Notas enviadas</t>
  </si>
  <si>
    <t>La realización de un encuentro anual con los graduados de los diferentes programas de postgrados de la Facultad de Ciencias Sociales.</t>
  </si>
  <si>
    <t xml:space="preserve">Un encuentro anual con los graduados. </t>
  </si>
  <si>
    <t>10.e.5.POS</t>
  </si>
  <si>
    <t>Realizar un encuentro anual con los graduados de los diferentes programas de postgrados de la Facultad de Ciencias Sociales.</t>
  </si>
  <si>
    <t xml:space="preserve">Mantener una comunicación con los egresados de los postgrados. </t>
  </si>
  <si>
    <t xml:space="preserve">Egresados de postgrados en Ciencias Sociales. </t>
  </si>
  <si>
    <r>
      <t>Establecer vínculos de cooperación con instituciones públicas y privadas, nacionales e internacionales, para la realización de acciones</t>
    </r>
    <r>
      <rPr>
        <sz val="11"/>
        <color theme="1"/>
        <rFont val="Calibri"/>
        <family val="2"/>
        <scheme val="minor"/>
      </rPr>
      <t xml:space="preserve"> de vinculación Universidad-Sociedad. </t>
    </r>
  </si>
  <si>
    <t>Insertar en el eje de Formación y capacitación; registrando y acreditando un cuerpo de profesionales especializado en la gestión de posgrados, incluyendo el componente de investigación.</t>
  </si>
  <si>
    <t xml:space="preserve">100% profesionalización de docentes. </t>
  </si>
  <si>
    <t>10.g.1.POS</t>
  </si>
  <si>
    <t>Promover la profesionalización permanente de los docentes de los postgrados de la Facultad de Ciencias Sociales, fortaleciendo sus competencias académicas, sus capacidades de innovación y de uso de las TICs alineadas con los objetivos académicos y estratégicos del Modelo Educativo de la UNAH</t>
  </si>
  <si>
    <t>Promover la profesionalización permanente de los docentes de los postgrados de la Facultad de Ciencias Sociales, fortaleciendo sus competencias académicas, sus capacidades de innovación y de uso de las TICs</t>
  </si>
  <si>
    <t xml:space="preserve">Notas de asistentes. </t>
  </si>
  <si>
    <t xml:space="preserve">100% habilidades de investigación. </t>
  </si>
  <si>
    <t>10.g.2.POS</t>
  </si>
  <si>
    <t xml:space="preserve">Fortalecer las habilidades de investigacion mediante el uso de Tics y otras herramientas para favorecer la correcta ejecucion de los temas de investigacion del posgrado para los estudiantes. </t>
  </si>
  <si>
    <t xml:space="preserve">Formar habilidades en investigación científica. </t>
  </si>
  <si>
    <t xml:space="preserve">Al menos (2) capacitaciones </t>
  </si>
  <si>
    <t>10.g.3.POS</t>
  </si>
  <si>
    <t>Coordinar con la DICU  programas de capacitación en metodologías de investigación y asesorías de proyectos de tesis.</t>
  </si>
  <si>
    <t xml:space="preserve">Formar personal capacitado en competencias de investigación. </t>
  </si>
  <si>
    <t xml:space="preserve">Al  menos (2) debates. </t>
  </si>
  <si>
    <t>10.g.4.POS</t>
  </si>
  <si>
    <t>Realizar en coordinación con el IIS espacios de debate de los principales problemas sociales, nacionales e internacionales</t>
  </si>
  <si>
    <t xml:space="preserve">Mejorar los procesos de enseñanza- aprendizaje. </t>
  </si>
  <si>
    <t xml:space="preserve">Cotizaciones, fotografías. </t>
  </si>
  <si>
    <t>11.a.1.DCCSS</t>
  </si>
  <si>
    <t xml:space="preserve">Personal Docente y administrativo </t>
  </si>
  <si>
    <t xml:space="preserve">Unidad de administración Decanato de CCSS </t>
  </si>
  <si>
    <t>100% Remodelación del Decanto de CCSS</t>
  </si>
  <si>
    <t>Fotografías, cotizaciones.</t>
  </si>
  <si>
    <t xml:space="preserve">Personal docente y administrativo de Ciencias Sociales. </t>
  </si>
  <si>
    <t>11.b.1.DCCSS</t>
  </si>
  <si>
    <t xml:space="preserve">Gestionar la remodelación de las oficinas de las diferentes unidades de Ciencias Sociales. </t>
  </si>
  <si>
    <t xml:space="preserve">Contar con las oficina y adecuación de instalaciones adecuadas para el buen funcionamiento. </t>
  </si>
  <si>
    <t xml:space="preserve">Condiciones adecuadas para el funcionamiento de las Unidades de  Ciencias Sociales. </t>
  </si>
  <si>
    <t xml:space="preserve">Asistentes técnicos capacitados en nuevas tecnologías de comunicación para apoyar a los docentes y estudiantes de la Carrera de Periodismo. </t>
  </si>
  <si>
    <t>12.a.1.PE</t>
  </si>
  <si>
    <t xml:space="preserve">La DIE desarrolla los talleres de capacitación. </t>
  </si>
  <si>
    <t xml:space="preserve">Jefe de Departamento de la Carrera de Periodismo. </t>
  </si>
  <si>
    <t xml:space="preserve">Personal administrativo capacitado en técnicas y derechos humanos. </t>
  </si>
  <si>
    <t xml:space="preserve">Un taller de capacitación. </t>
  </si>
  <si>
    <t>12.a.2.SO</t>
  </si>
  <si>
    <t xml:space="preserve">Contar con la disponiblidad  del personal que realizará la capacitación. </t>
  </si>
  <si>
    <t xml:space="preserve">La necesidad de contar con personal administrativo capacitado en derechos humanosl. </t>
  </si>
  <si>
    <t xml:space="preserve">Personal administrativo del departamento de sociología. </t>
  </si>
  <si>
    <t xml:space="preserve">Jefe del Departamento de Sociología. </t>
  </si>
  <si>
    <t xml:space="preserve">Formación de competencias . </t>
  </si>
  <si>
    <t>12.a.3.DCCSS</t>
  </si>
  <si>
    <t>Gestionar un programa de capacitación ,para la planificación estratégica.</t>
  </si>
  <si>
    <t xml:space="preserve">Disponibilidad de recursos para la capacitación. </t>
  </si>
  <si>
    <t>Fotografías e informe.</t>
  </si>
  <si>
    <t xml:space="preserve">Planificación estratégica. </t>
  </si>
  <si>
    <t>12.a.4.DCCSS</t>
  </si>
  <si>
    <t xml:space="preserve">Gestionar un programa de capacitación el personal administrativo. </t>
  </si>
  <si>
    <t xml:space="preserve">Personal administrativo de la Facultad. </t>
  </si>
  <si>
    <t xml:space="preserve">Información actualizada para la oportuna gestión académica. </t>
  </si>
  <si>
    <t>13.a.1.PE</t>
  </si>
  <si>
    <t xml:space="preserve">Actualizar las bases de datos de: estudiantes en práctica profesional, egresados,y docentes de la Carrera de Periodismo. </t>
  </si>
  <si>
    <t xml:space="preserve">Contar con la información necesaria para el desarrollo de la base de datos. </t>
  </si>
  <si>
    <t>Las bases  de datos .</t>
  </si>
  <si>
    <t>Personal docente , estudiantes de la Carrera de Periodismo.</t>
  </si>
  <si>
    <t xml:space="preserve"> Dos secciones de Asigantura de Estudios de la Mujer impartidas en los Centros Universitarios de Choluteca y Comayagua </t>
  </si>
  <si>
    <t>13.a.2.SO</t>
  </si>
  <si>
    <t xml:space="preserve">Apertura de la asignatura optativa  Estudios de la Mujer en los Centros Regionales Universitarios de Choluteca y Comayagua </t>
  </si>
  <si>
    <t>Brindar opciones de asignaturas optativas a los estudiantes.</t>
  </si>
  <si>
    <t xml:space="preserve">Demandas de apertura de la asignatura optativa de Estudios de la Muejres en los Centros Universitarios </t>
  </si>
  <si>
    <t>Dos secciones de Estudios de la Mujer impartidas en los Centros Universitarios de Culuteca y Comayagua</t>
  </si>
  <si>
    <t xml:space="preserve">Estudiantes </t>
  </si>
  <si>
    <t>Catedra de Estudios de la Mujer</t>
  </si>
  <si>
    <t>13.a.3.SO</t>
  </si>
  <si>
    <t>Gestión de solicitud de financiamiento realizada.</t>
  </si>
  <si>
    <t>una (1) gestion realizada en las instanacias de cooperación.</t>
  </si>
  <si>
    <t xml:space="preserve">Gestionar el financiamineto con organismos nacionales e internacional para la implementacion de proyectos del Departamento. </t>
  </si>
  <si>
    <t xml:space="preserve">Contar con la disponilidad de los organismos internacionales. </t>
  </si>
  <si>
    <t xml:space="preserve">Crear alianzas estratégicas para el fortalecimiento de la carrera. </t>
  </si>
  <si>
    <t xml:space="preserve">Visitas, reuniones, fotografías. </t>
  </si>
  <si>
    <t xml:space="preserve">Establecimiento de criterios de admisión a la carrera de Psicología </t>
  </si>
  <si>
    <t>un (1) Documento presentado ante Consejo Universitario</t>
  </si>
  <si>
    <t>Presentar el documento de Criterios de admisión de la  carrera de Psicología a través de la Decana de Ciencias Sociales</t>
  </si>
  <si>
    <t>Admisión de estudiantes sin ningún criterio técnico-academico</t>
  </si>
  <si>
    <t>Para reducir índices de reprobación y deserción escolar</t>
  </si>
  <si>
    <t>Oficios solicitando aprobación al Consejo Universitario</t>
  </si>
  <si>
    <t>Estudiantes universitarios</t>
  </si>
  <si>
    <t>Sorteo de plazas para la realizacion de la práctica profesional supervisada</t>
  </si>
  <si>
    <t>un (1) documento de Lineamientos para asignacion de pps mediante sorteo</t>
  </si>
  <si>
    <t>Elaborar los lineamientos para asignación  de PPS</t>
  </si>
  <si>
    <t>No existen lineamientos</t>
  </si>
  <si>
    <t xml:space="preserve">Atención a la demanda con equidad y pertinencia de profesionales en instituciones que tienen reciprocidad con UNAH y dan excelentes oportunidades de formacion profesional </t>
  </si>
  <si>
    <t>Lineamientos, autorizaciones de PPS, formatos de PPS, calificaciones por parte de instituciones</t>
  </si>
  <si>
    <t>Practicantes e instituciones de PPS</t>
  </si>
  <si>
    <t>Impartida la asignatura de Estudios de la Mujer en dos Centros Universitarios Regionales</t>
  </si>
  <si>
    <t xml:space="preserve">Propuestas de convenios, y cartas de entendimiento elaboradas. </t>
  </si>
  <si>
    <t>Fortalecer la Carrera de Periodismo con el apoyo de la cooperación internacional.</t>
  </si>
  <si>
    <t xml:space="preserve">Documento de propuesta, cartas enviadas. </t>
  </si>
  <si>
    <t xml:space="preserve">Jefe del Departamento y Coordinadora de la Carrera de Periodismo. </t>
  </si>
  <si>
    <t xml:space="preserve">Personal docente visitante para impartir clases en la Maestría </t>
  </si>
  <si>
    <t xml:space="preserve">Al menos ( dos) docentes visitantes. </t>
  </si>
  <si>
    <t>14.a.2.SO</t>
  </si>
  <si>
    <t>Gestionar ante otras universidades y organismos internacionales personal docente visitante para la maestría en sociología.</t>
  </si>
  <si>
    <t xml:space="preserve">Contar con la participación , de personal docente visitantes. </t>
  </si>
  <si>
    <t xml:space="preserve">Nota enviadas, correos. </t>
  </si>
  <si>
    <t xml:space="preserve">Estudiantes de la maestría. </t>
  </si>
  <si>
    <t xml:space="preserve">Coordinador de la Maestría en Sociología. </t>
  </si>
  <si>
    <t xml:space="preserve">Fortalecer la carrera de psicología con el apoyo de convenios internacionales de cooperación para la realización de proyectos académicos de grado o postgrado. </t>
  </si>
  <si>
    <t xml:space="preserve">Un (1) diseño de convenio </t>
  </si>
  <si>
    <t xml:space="preserve">Docentes, investigadores, estudiantes de grado y postgrados de la escuela de psicología. </t>
  </si>
  <si>
    <t xml:space="preserve">Fortalecimiento de la carrera con el cumplimiento de los convenios. </t>
  </si>
  <si>
    <t xml:space="preserve">100%  convenios establecidos. </t>
  </si>
  <si>
    <t xml:space="preserve">En coordinación con la VRI solicitar apoyo a la carrera en cumplimiento a los convenios establecidos. </t>
  </si>
  <si>
    <t xml:space="preserve">Fortalecer los procesos académicos de la Carrera de Historia. </t>
  </si>
  <si>
    <t xml:space="preserve">Lista de los convenios. </t>
  </si>
  <si>
    <t xml:space="preserve">Fortalecimiento del IIS. </t>
  </si>
  <si>
    <t>Formar alianzas estratégicas con instituciones locales  al fin de participar en proyectos  de investigación en conjunto.</t>
  </si>
  <si>
    <t xml:space="preserve">Fortalecer los procesos de investigación internacional. </t>
  </si>
  <si>
    <t xml:space="preserve">Coordinadora del IIS. </t>
  </si>
  <si>
    <t xml:space="preserve"> Participar activamente en la transformación de la sociedad hondureña.</t>
  </si>
  <si>
    <t xml:space="preserve">Al menos un taller de gobernabilidad. </t>
  </si>
  <si>
    <t>15.a.1.IIS</t>
  </si>
  <si>
    <t>Taller sobre Gobernabilidad, participación ciudadana y actores locales</t>
  </si>
  <si>
    <t xml:space="preserve">Fortalecer el eje de Gobernabilidad. </t>
  </si>
  <si>
    <t xml:space="preserve">Estudiantes y docentes de Ciencias Sociales. </t>
  </si>
  <si>
    <t xml:space="preserve">Fortalecer competencias y habilidades en las TIC. </t>
  </si>
  <si>
    <t xml:space="preserve">Gestionar la capacitación para 15 personas en las TIC. </t>
  </si>
  <si>
    <t>Fortalecer las habilidades en TIC.</t>
  </si>
  <si>
    <t xml:space="preserve">Personal docente , administrativo y estudiantes en CCSS. </t>
  </si>
  <si>
    <t xml:space="preserve">25 personas capacitadas </t>
  </si>
  <si>
    <t>Actualizados los sitios web de la FCCSS</t>
  </si>
  <si>
    <t xml:space="preserve">100% sitios web actualizados. </t>
  </si>
  <si>
    <t>1.a.7.TS</t>
  </si>
  <si>
    <t>1.a.8.TS</t>
  </si>
  <si>
    <t>1.a.9.PS</t>
  </si>
  <si>
    <t>1.a.10.HI</t>
  </si>
  <si>
    <t>1.a.11.HI</t>
  </si>
  <si>
    <t>1.a.12.CP</t>
  </si>
  <si>
    <t>1.a.13.DCCSS</t>
  </si>
  <si>
    <t xml:space="preserve">INVESTIGACIÓN </t>
  </si>
  <si>
    <t>1.b.1.TS</t>
  </si>
  <si>
    <t>1.b.2.PS</t>
  </si>
  <si>
    <t>1.b.3.PS</t>
  </si>
  <si>
    <t>1.b.4.CP</t>
  </si>
  <si>
    <t>1.b.5.HI</t>
  </si>
  <si>
    <t>1.b.6.AN</t>
  </si>
  <si>
    <t>1.B.6.AN</t>
  </si>
  <si>
    <t xml:space="preserve">5.e.1.AN </t>
  </si>
  <si>
    <t>2.e.1.IIS</t>
  </si>
  <si>
    <t>2.e.3.IIS</t>
  </si>
  <si>
    <t>2.e.2.IIS</t>
  </si>
  <si>
    <t xml:space="preserve">VINCULACIÓN </t>
  </si>
  <si>
    <t>3.C.3.SO</t>
  </si>
  <si>
    <t>3.I.1.FCCSS</t>
  </si>
  <si>
    <t xml:space="preserve">Servicios de Internet </t>
  </si>
  <si>
    <t xml:space="preserve">DOCENCIA </t>
  </si>
  <si>
    <t xml:space="preserve">ESTUDIANTES </t>
  </si>
  <si>
    <t xml:space="preserve">GESTIÓN DE CONOCIMIENTO </t>
  </si>
  <si>
    <t>6.a.5.so</t>
  </si>
  <si>
    <t xml:space="preserve">LO ESENCIAL DE LA REFORMA </t>
  </si>
  <si>
    <t>7.C.3.AN</t>
  </si>
  <si>
    <t xml:space="preserve">CULTURA E INNOVACIÓN </t>
  </si>
  <si>
    <t xml:space="preserve">ASEGURAMIENTO DE LA CALIDAD </t>
  </si>
  <si>
    <t xml:space="preserve">POSTGRADOS </t>
  </si>
  <si>
    <t>POSTGRADOS</t>
  </si>
  <si>
    <t>10.b.1.POS</t>
  </si>
  <si>
    <t>10.b.2.POS</t>
  </si>
  <si>
    <t>10.b.3.POS</t>
  </si>
  <si>
    <t>10.b.4.POS</t>
  </si>
  <si>
    <t>10.b.5.POS</t>
  </si>
  <si>
    <t xml:space="preserve">Remodelación de las oficinas. </t>
  </si>
  <si>
    <t>Compra de textos y suministros para las unidades de CCSS</t>
  </si>
  <si>
    <t>11.d.1.DCCSS</t>
  </si>
  <si>
    <t xml:space="preserve">Compra de pruebas, suministros que solicitan las unidades académicas. </t>
  </si>
  <si>
    <t xml:space="preserve">GESTIÓN DEL TALENTO HUMANO </t>
  </si>
  <si>
    <t xml:space="preserve">GESTIÓN ACADÉMICA </t>
  </si>
  <si>
    <t xml:space="preserve">INTERNACIONALIZACIÓN </t>
  </si>
  <si>
    <t>14.a.1.SO</t>
  </si>
  <si>
    <t>14.a.3.HI</t>
  </si>
  <si>
    <t xml:space="preserve">14.a.4.IIS </t>
  </si>
  <si>
    <t>14.a.5.PE</t>
  </si>
  <si>
    <t xml:space="preserve">GOBERNABILIDAD </t>
  </si>
  <si>
    <t xml:space="preserve">Personal capacitado en las TIC. </t>
  </si>
  <si>
    <t>Diferencias Existente entre Presupuesto - Costos</t>
  </si>
  <si>
    <t>Diferencias Existente entre Presupuesto - Dimensiones</t>
  </si>
  <si>
    <t xml:space="preserve">Un diagnóstico para la creación de carreras técnicas. </t>
  </si>
  <si>
    <t xml:space="preserve">Continuar con el proceso de investigación sobre la historia del periodismo en Honduras. </t>
  </si>
  <si>
    <t xml:space="preserve">Presentación de los resultados de la investigación sobre la historia del periodismo en Honduras. </t>
  </si>
  <si>
    <t>Diseñar y ejecutar  un proyecto de vinculación en coordinación con la DVUS.</t>
  </si>
  <si>
    <t>3.c.2.PE</t>
  </si>
  <si>
    <t xml:space="preserve">Diplomado en cine documental </t>
  </si>
  <si>
    <t xml:space="preserve">Desarrollar un diplomado en cine documental. </t>
  </si>
  <si>
    <t>4.a.1.PE</t>
  </si>
  <si>
    <t xml:space="preserve">Cinco(5) docentes formados en estudios de postgrados. </t>
  </si>
  <si>
    <t xml:space="preserve">Personal docente con estudios de postgrados. </t>
  </si>
  <si>
    <t xml:space="preserve">Desarrollar las tesis de postgrados de los docentes de Ciencias de la Comunicación. </t>
  </si>
  <si>
    <t xml:space="preserve">Coordinar con el Instituto de profesionalización docente la evaluación de desempeño del personal de Ciencias de la Comunicación. </t>
  </si>
  <si>
    <t>4.a.2.PE</t>
  </si>
  <si>
    <t xml:space="preserve">Organizar el  IV Festival de arte y cultura  en periodismo. </t>
  </si>
  <si>
    <t>Realizar eventos académicos, deportivos, culturales y artísticos.</t>
  </si>
  <si>
    <t>5.c.10.SO</t>
  </si>
  <si>
    <t xml:space="preserve">Actualizar la  base de datos de egresados y graduados de la carrera de Periodismo.  </t>
  </si>
  <si>
    <t>Organizar encuentro Centroamericano de Escuelas y Facultades de Comunicación. FELAFACS</t>
  </si>
  <si>
    <t xml:space="preserve">Fomentar la participación del encuentro centroamericano de las Escuelas de la Comunicación. </t>
  </si>
  <si>
    <t xml:space="preserve">Desarrollar un concurso de ensayos sobre los principios y valores. </t>
  </si>
  <si>
    <t>Cinco (5) estudiantes participan en el concurso.</t>
  </si>
  <si>
    <t xml:space="preserve">Formentar los principios y valores en los estudiantes de la Escuela de Ciencias de la Comunicación. </t>
  </si>
  <si>
    <t xml:space="preserve">Diseñar los contenidos recursos de aprendizaje, evaluaciones, y otros en el aula virtual de cada profesor en la plataforma de la UNAH. </t>
  </si>
  <si>
    <t>Ocho (8) docentes utilizando aula virtual en plataforma de la UNAH.</t>
  </si>
  <si>
    <t>Formación de docentes  usan aula virtual para sus asignaturas</t>
  </si>
  <si>
    <t xml:space="preserve">Desarrollar un programa de capacitación al personal administrativo de la Escuela de Ciencias de la Comunicación. </t>
  </si>
  <si>
    <t xml:space="preserve">Cuatro(4) personas capacitadas para el mejor desempeño de sus funciones. </t>
  </si>
  <si>
    <t xml:space="preserve">Tres (3) bases de datos actualizadas para apoyo a la gestión académica. </t>
  </si>
  <si>
    <t>Gestionar una carta de entendimiento con UNESCO para la formación y capacitación de los periodistas.</t>
  </si>
  <si>
    <t xml:space="preserve">Una(1) carta de intención firmada para promover cursos de capacitación. </t>
  </si>
  <si>
    <t>Gestionar la  compra de equipo tecnológico para el funcionamiento de las unidades académicas : computadoras, impresoras multifuncional  y  proyectores.</t>
  </si>
  <si>
    <t xml:space="preserve">Fortalecer las unidades académicas para mejorar el funcionamiento con el uso de la TICs  y contribuir a gestión académica y administrativa. </t>
  </si>
  <si>
    <t xml:space="preserve">100% desarrollada la gestión administrativa para la adquisición del equipo tecnológico que apoyaría las unidades académicas en su gestión. </t>
  </si>
  <si>
    <t xml:space="preserve">Tramitar  las compras de suministros( papel, lapices, tintas, toners, utiles de oficina ) para las unidades de CCSS para la gestión académica y administrativa. </t>
  </si>
  <si>
    <t xml:space="preserve">100% desarrollado el tramite para la compra de suministros en apoyo a las unidades académicas para el funcionamiento. </t>
  </si>
  <si>
    <t xml:space="preserve">Disponiblidad de suministros en las unidades académicos para el desarrollo de sus actividades pedagógicas y administrativas. </t>
  </si>
  <si>
    <t xml:space="preserve">Realizar una jornada de socialización del nuevo plan de estudios de la Carrera de Periodismo. </t>
  </si>
  <si>
    <t xml:space="preserve">Fotografías, lista de asistencia. </t>
  </si>
  <si>
    <t xml:space="preserve">Dar a conocer el nuevo plan de la Carrera de Ciencias de la Comunicación presentando sus alcances y ventajas. </t>
  </si>
  <si>
    <t xml:space="preserve">Presentar a la comunidad universitaria el nuevo plan de estudios de la Carrera de Periodismo y sus beneficios. </t>
  </si>
  <si>
    <t xml:space="preserve">100%  desarrollada la jornada  de socialización del nuevo plan de estudios de la Carrera de Periodismo. </t>
  </si>
  <si>
    <t>Diseño de un programa de postgrados en Ciencias de la Comunicación.</t>
  </si>
  <si>
    <t>Presentar los resultados obtenidos en  la investigación.</t>
  </si>
  <si>
    <t xml:space="preserve">Estudiantes y docentes  de la Carrera de Periodismo. </t>
  </si>
  <si>
    <t xml:space="preserve">Jefe y Coordinadora de la Carrera de Periodismo. </t>
  </si>
  <si>
    <t xml:space="preserve">Jefe  y Corodinador de la Carrera de Periodismo. </t>
  </si>
  <si>
    <t xml:space="preserve">Jefe y Coordinador de la Carrera de Peiodismo </t>
  </si>
  <si>
    <t>Personal docente  del departamento de  Periodismo</t>
  </si>
  <si>
    <t>Jefe del Departamento y Coordinadora de la Carrera de Periodismo.</t>
  </si>
  <si>
    <t>mejoramiento de las competencias  laborales del personal administrativo del Departamento de Periodismo.</t>
  </si>
  <si>
    <t xml:space="preserve">personal  administrativo de la Carrera de Periodismo. </t>
  </si>
  <si>
    <t xml:space="preserve">Docentes de la Carrera de Periodismo. </t>
  </si>
  <si>
    <t>Cubrir la necesidad de Postgrados  en el Departamento de Ciencias de la Comunicacion .</t>
  </si>
  <si>
    <t>Un diagnóstico para identificar la demanda que hay  y en que orientación.</t>
  </si>
  <si>
    <t>Profesionales de la Comunicación .</t>
  </si>
  <si>
    <t>Desarrollar un curso en periodismo digital .</t>
  </si>
  <si>
    <t>Necesidad  de formacion  en periodismo digital.</t>
  </si>
  <si>
    <t xml:space="preserve">El nuevo rediseño de la Carrera de Sociología finalizado. </t>
  </si>
  <si>
    <t>100% rediseño de la Carrera de Sociología.</t>
  </si>
  <si>
    <t xml:space="preserve">Solicitar la aprobación del nuevo diseño curricular de la Carrera de Sociología. </t>
  </si>
  <si>
    <t xml:space="preserve">Presentar el nuevo plan de estudios de la Carrera de Sociología, </t>
  </si>
  <si>
    <t xml:space="preserve">Mejorar la calidad de la educación en  la Carrera de Desarrollo Local. </t>
  </si>
  <si>
    <t xml:space="preserve">100% Plan de mejora de la Carrera de Desarrollo Local. </t>
  </si>
  <si>
    <t xml:space="preserve">1.a.6. SO </t>
  </si>
  <si>
    <t xml:space="preserve">Actualizar el plan de mejora de la Carrera de Desarrollo Local. </t>
  </si>
  <si>
    <t xml:space="preserve">Coordinador de la Carrera de Desarrollo Local. </t>
  </si>
  <si>
    <t xml:space="preserve">Valorar la pertinencia de las clases que se imparten </t>
  </si>
  <si>
    <t>Ofrecer un programa actualizado  de contenidos por asignaturas</t>
  </si>
  <si>
    <t xml:space="preserve">Jefe y Coordinador de la Carrera de Sociologia </t>
  </si>
  <si>
    <t xml:space="preserve">Actualizar los contenidos de  las asignaturas de Carrera de Desarrollo Local. </t>
  </si>
  <si>
    <t>identificar las areas de debilidad en la carrera para  frecer un mejor servicio al estudiantado</t>
  </si>
  <si>
    <t xml:space="preserve">Diagnóstico </t>
  </si>
  <si>
    <t>Estudiantes,Docentes y personal administrativo de la carrera</t>
  </si>
  <si>
    <t>Dos ( 2) proyectos de vinculación.</t>
  </si>
  <si>
    <t xml:space="preserve">Apoyar y acompañar procesos de desarrollo comunitario en barrios perifericos de la capital. </t>
  </si>
  <si>
    <t>establecimiento de vinculos  con la sociedad atravez de proyectos.</t>
  </si>
  <si>
    <t xml:space="preserve">Diseñar un diplomado en gestión del Desarrollo Municipal. </t>
  </si>
  <si>
    <t xml:space="preserve">Fortalecer la capacidad de gestión  en las municipales. </t>
  </si>
  <si>
    <t xml:space="preserve">Jefe y Coordinador de Carrera de Sociología. </t>
  </si>
  <si>
    <t xml:space="preserve">Fortalecer la Carrera de Sociología con el apoyo de alianzas estratégicas y convenios de cooperación. </t>
  </si>
  <si>
    <t xml:space="preserve">Dos(2) alianzas de cooperación para el fortalecimiento de la Carrera de Sociología. </t>
  </si>
  <si>
    <t xml:space="preserve">Establecer alianzas y/o convenios de cooperación con organismo nacionales e internacionales para el fortalecimiento de la Carrera de Sociología.  </t>
  </si>
  <si>
    <t>3.CIUDADANIA:expansiocon con elementos de ciudadania Educativo.</t>
  </si>
  <si>
    <t xml:space="preserve">Implementar el nuevo plan de estudios 2017-2021 originado de la autoevaluación, diagnóstico y rediseño curricular. </t>
  </si>
  <si>
    <t>Estudiantes de la Carrera de Sociologia</t>
  </si>
  <si>
    <t xml:space="preserve">100% desarrollado un taller de capacitación. </t>
  </si>
  <si>
    <t xml:space="preserve">Gestionar un taller de capacitación técnica y derechos humanos principios y valores para el personal administrativo del departamento de Sociología. </t>
  </si>
  <si>
    <t>13.a.5.PS</t>
  </si>
  <si>
    <t xml:space="preserve">Necesidad de información actualizada para la toma de decisiones. </t>
  </si>
  <si>
    <t>13.a.4.PS</t>
  </si>
  <si>
    <t xml:space="preserve">Dar continuidad al convenio de cooperación académica con la universidad de California la Merced. </t>
  </si>
  <si>
    <t>Una(1) asignatura en linea diseñada.</t>
  </si>
  <si>
    <t>Coordinadora de la Carrera de Antropologia.</t>
  </si>
  <si>
    <t>Dos (2) convenios firmados</t>
  </si>
  <si>
    <t xml:space="preserve">Al menos Cuatro (4) proyectos desarrollados. </t>
  </si>
  <si>
    <t xml:space="preserve">Desarrollar proyectos de vinculación en municipios de la zona sur. </t>
  </si>
  <si>
    <t>Participar en la reunión anual de la  Red Centroamericana de Antropología.</t>
  </si>
  <si>
    <t>Gestionar la Capacitación del personal de la Carrera de Antropología  en sistema BIMODAL</t>
  </si>
  <si>
    <t xml:space="preserve">Dos (2) docentes reclasificados de la Carrera de Antropología. </t>
  </si>
  <si>
    <t xml:space="preserve">Promover  la reclasificación del personal docente de la Carrera de Antropología. </t>
  </si>
  <si>
    <t xml:space="preserve">Dictamen del Consejo Local. </t>
  </si>
  <si>
    <t xml:space="preserve">Desarrollar un evento por la primera promoción de graduados de la Carrera de Antropología. </t>
  </si>
  <si>
    <t xml:space="preserve">Desarrollar la Jornada sexta Jornada de Identidad e Identidades </t>
  </si>
  <si>
    <t>6.a.8.AN</t>
  </si>
  <si>
    <t>6.a.10.TS</t>
  </si>
  <si>
    <t>6.a.12.PS</t>
  </si>
  <si>
    <t>6.a.15.CP</t>
  </si>
  <si>
    <t>6.a.16.HI</t>
  </si>
  <si>
    <t>6.a.17 DCCSS</t>
  </si>
  <si>
    <t xml:space="preserve">Desarrollada Cátedra de Unesco para contribuir con el fortalecimiento de la Carrera de Antropología. </t>
  </si>
  <si>
    <t>100% cátedra de Unesco socializada que apoya como un espacio educativo para la promoción de la Carrera.</t>
  </si>
  <si>
    <t xml:space="preserve">Implementar la cátedra UNESCO </t>
  </si>
  <si>
    <t>14.a.6.AN</t>
  </si>
  <si>
    <t xml:space="preserve">Gestionar al menos tres(3)  convenios internacionales para el fortalecimiento de la Carrera de Antropología. </t>
  </si>
  <si>
    <t>identificar los debilidades en el desempeño docente</t>
  </si>
  <si>
    <t>5.e.2.PS</t>
  </si>
  <si>
    <t>5.b.2.CP</t>
  </si>
  <si>
    <t>5.b.3.HI</t>
  </si>
  <si>
    <t>5.c.11.TS</t>
  </si>
  <si>
    <t>5.c.12.PS</t>
  </si>
  <si>
    <t>Alumnos que han culminado  sus estudios.</t>
  </si>
  <si>
    <t xml:space="preserve">lista  de egresados </t>
  </si>
  <si>
    <t>Alumnos y personal Docente</t>
  </si>
  <si>
    <t>Coordinadora  de la carrera de Antropologia</t>
  </si>
  <si>
    <t>Jefe y Coordinador de la Carrera de Historia</t>
  </si>
  <si>
    <t xml:space="preserve"> Comisión de Investigación del Departamento de Trabajo Social</t>
  </si>
  <si>
    <t xml:space="preserve"> Comisión de Investigación del Departamento de Psicologia </t>
  </si>
  <si>
    <t>Decanato de Ciencias Sociales</t>
  </si>
  <si>
    <t xml:space="preserve">Decanato de Ciencias Sociales </t>
  </si>
  <si>
    <t>Jefe de Departamento y Coordinador de Carrera  Trabajo Social</t>
  </si>
  <si>
    <t xml:space="preserve">Jefe de Departamento y Coordinador de Carrera Trabajo Social. </t>
  </si>
  <si>
    <t>alumnos y personal Docente</t>
  </si>
  <si>
    <t>Coordinación Carrera Atropologia</t>
  </si>
  <si>
    <t>Jefe y Coordinador  de la Carrera  de sociología</t>
  </si>
  <si>
    <t>Jefe de  la Carrera  de Psicológicas y de la Facultad de Ciencias Sociales</t>
  </si>
  <si>
    <t>Jefe y Coordinador Carrera de Psicologia</t>
  </si>
  <si>
    <t>Jefe y Coordinador Carrera de Sociologia</t>
  </si>
  <si>
    <t>Coordinadora Carrera de Antropologia</t>
  </si>
  <si>
    <t>16.a .1.FCCSS</t>
  </si>
  <si>
    <t>16.a.2. FCCSS</t>
  </si>
  <si>
    <t xml:space="preserve">Implementación del nuevo plan de estudios de la Carrera de Periodismo previa aprobación en el Consejo Universitario y en la Dirección de Educación Superior. </t>
  </si>
  <si>
    <t>Solicializar el diseño curricular de la Carrera de Ciencias Políticas.</t>
  </si>
  <si>
    <t>Contar con fondos para la contratación de personal para atención de las asignaturales en línea</t>
  </si>
  <si>
    <t>.</t>
  </si>
  <si>
    <t>4.a.20.AN</t>
  </si>
  <si>
    <t>Alimentos y bebidas</t>
  </si>
  <si>
    <t xml:space="preserve">Coordinadora de la Carrera de Antropología </t>
  </si>
  <si>
    <t xml:space="preserve">Docentes y estudiantes de la Carrera de Antropología. </t>
  </si>
  <si>
    <t xml:space="preserve">Expostitor </t>
  </si>
  <si>
    <t>11.a.2.DCCSS</t>
  </si>
  <si>
    <t xml:space="preserve">Gestionar la compra de actualización bibliográfica para las diferentes unidades académicas. </t>
  </si>
  <si>
    <t>Ofrecer  los nuevos conocimientos y actualización bibliográfica a los estudiantes de las carreras.</t>
  </si>
  <si>
    <t xml:space="preserve">Libros de textos, cotizaciones. </t>
  </si>
  <si>
    <t xml:space="preserve">100% actualizada la bibliografía de las unidades académicas. </t>
  </si>
  <si>
    <t xml:space="preserve">Fortalecer los conocimientos con la nueva bibliografía de las unidades académicas. </t>
  </si>
  <si>
    <t>Libros de texto</t>
  </si>
  <si>
    <t xml:space="preserve">Notas, correos, visitas, ayudas memorias. </t>
  </si>
  <si>
    <t>Fortalecimiento de la Carrera de Antropología.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</si>
</sst>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164" formatCode="&quot;L.&quot;\ #,##0;[Red]&quot;L.&quot;\ \-#,##0"/>
    <numFmt numFmtId="165" formatCode="_ * #,##0_ ;_ * \-#,##0_ ;_ * &quot;-&quot;_ ;_ @_ "/>
    <numFmt numFmtId="166" formatCode="_ &quot;L.&quot;\ * #,##0.00_ ;_ &quot;L.&quot;\ * \-#,##0.00_ ;_ &quot;L.&quot;\ * &quot;-&quot;??_ ;_ @_ "/>
    <numFmt numFmtId="167" formatCode="_ * #,##0.00_ ;_ * \-#,##0.00_ ;_ * &quot;-&quot;??_ ;_ @_ "/>
    <numFmt numFmtId="168" formatCode="_-* #,##0.00\ _€_-;\-* #,##0.00\ _€_-;_-* &quot;-&quot;??\ _€_-;_-@_-"/>
    <numFmt numFmtId="169" formatCode="_-* #,##0.00\ _P_t_s_-;\-* #,##0.00\ _P_t_s_-;_-* &quot;-&quot;??\ _P_t_s_-;_-@_-"/>
    <numFmt numFmtId="170" formatCode="_(&quot;$&quot;* #,##0.00_);_(&quot;$&quot;* \(#,##0.00\);_(&quot;$&quot;* &quot;-&quot;??_);_(@_)"/>
    <numFmt numFmtId="171" formatCode="_-* #,##0\ _P_t_s_-;\-* #,##0\ _P_t_s_-;_-* &quot;-&quot;\ _P_t_s_-;_-@_-"/>
    <numFmt numFmtId="172" formatCode="_-* #,##0\ &quot;Pts&quot;_-;\-* #,##0\ &quot;Pts&quot;_-;_-* &quot;-&quot;\ &quot;Pts&quot;_-;_-@_-"/>
    <numFmt numFmtId="173" formatCode="_-* #,##0.00\ &quot;Pts&quot;_-;\-* #,##0.00\ &quot;Pts&quot;_-;_-* &quot;-&quot;??\ &quot;Pts&quot;_-;_-@_-"/>
    <numFmt numFmtId="174" formatCode="00"/>
    <numFmt numFmtId="175" formatCode="0#,##0"/>
    <numFmt numFmtId="176" formatCode="_ * #,##0.00_ ;_ * \-#,##0.00_ ;_ * &quot;-&quot;_ ;_ @_ "/>
    <numFmt numFmtId="177" formatCode="_ * #,##0_ ;_ * \-#,##0_ ;_ * &quot;-&quot;??_ ;_ @_ "/>
    <numFmt numFmtId="178" formatCode="_ &quot;L.&quot;\ * #,##0.0000_ ;_ &quot;L.&quot;\ * \-#,##0.0000_ ;_ &quot;L.&quot;\ * &quot;-&quot;??_ ;_ @_ "/>
    <numFmt numFmtId="179" formatCode="_ * #,##0.0_ ;_ * \-#,##0.0_ ;_ * &quot;-&quot;_ ;_ @_ "/>
    <numFmt numFmtId="180" formatCode="_ &quot;L.&quot;\ * #,##0_ ;_ &quot;L.&quot;\ * \-#,##0_ ;_ &quot;L.&quot;\ * &quot;-&quot;??_ ;_ @_ "/>
    <numFmt numFmtId="181" formatCode="_-* #,##0_-;\-* #,##0_-;_-* &quot;-&quot;??_-;_-@_-"/>
  </numFmts>
  <fonts count="112"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0"/>
      <color theme="0"/>
      <name val="Arial"/>
      <family val="2"/>
    </font>
    <font>
      <b/>
      <sz val="14"/>
      <color theme="0"/>
      <name val="Calibri"/>
      <family val="2"/>
    </font>
    <font>
      <sz val="14"/>
      <color theme="0"/>
      <name val="Calibri"/>
      <family val="2"/>
    </font>
    <font>
      <sz val="12"/>
      <color theme="1"/>
      <name val="Calibri"/>
      <family val="2"/>
    </font>
    <font>
      <b/>
      <sz val="12"/>
      <name val="Calibri"/>
      <family val="2"/>
      <scheme val="minor"/>
    </font>
    <font>
      <b/>
      <sz val="12"/>
      <color theme="1"/>
      <name val="Calibri"/>
      <family val="2"/>
      <scheme val="minor"/>
    </font>
    <font>
      <sz val="11"/>
      <name val="Arial Narrow"/>
      <family val="2"/>
    </font>
    <font>
      <sz val="11"/>
      <name val="Arial"/>
      <family val="2"/>
    </font>
    <font>
      <b/>
      <sz val="11"/>
      <color indexed="8"/>
      <name val="Calibri"/>
      <family val="2"/>
    </font>
    <font>
      <b/>
      <sz val="12"/>
      <color indexed="8"/>
      <name val="Calibri"/>
      <family val="2"/>
    </font>
    <font>
      <b/>
      <sz val="11"/>
      <name val="Calibri"/>
      <family val="2"/>
    </font>
    <font>
      <sz val="10"/>
      <name val="Calibri"/>
      <family val="2"/>
    </font>
    <font>
      <sz val="18"/>
      <name val="Calibri"/>
      <family val="2"/>
    </font>
    <font>
      <b/>
      <sz val="18"/>
      <color indexed="56"/>
      <name val="Calibri"/>
      <family val="2"/>
    </font>
    <font>
      <sz val="18"/>
      <color theme="0"/>
      <name val="Arial"/>
      <family val="2"/>
    </font>
    <font>
      <b/>
      <sz val="12"/>
      <color indexed="8"/>
      <name val="Calibri"/>
      <family val="2"/>
      <scheme val="minor"/>
    </font>
    <font>
      <sz val="11"/>
      <color indexed="8"/>
      <name val="Calibri"/>
      <family val="2"/>
      <scheme val="minor"/>
    </font>
    <font>
      <b/>
      <sz val="11"/>
      <color indexed="8"/>
      <name val="Calibri"/>
      <family val="2"/>
      <scheme val="minor"/>
    </font>
    <font>
      <b/>
      <sz val="20"/>
      <color indexed="56"/>
      <name val="Calibri"/>
      <family val="2"/>
    </font>
    <font>
      <b/>
      <sz val="12"/>
      <color theme="4" tint="-0.499984740745262"/>
      <name val="Calibri"/>
      <family val="2"/>
    </font>
    <font>
      <sz val="12"/>
      <color rgb="FF000000"/>
      <name val="Calibri"/>
      <family val="2"/>
      <scheme val="minor"/>
    </font>
    <font>
      <sz val="12"/>
      <color theme="1"/>
      <name val="Arial"/>
      <family val="2"/>
    </font>
    <font>
      <sz val="18"/>
      <color theme="0"/>
      <name val="Calibri"/>
      <family val="2"/>
    </font>
    <font>
      <sz val="12"/>
      <color theme="3" tint="-0.499984740745262"/>
      <name val="Calibri"/>
      <family val="2"/>
      <scheme val="minor"/>
    </font>
    <font>
      <b/>
      <sz val="24"/>
      <color indexed="56"/>
      <name val="Calibri"/>
      <family val="2"/>
    </font>
    <font>
      <b/>
      <sz val="26"/>
      <color indexed="56"/>
      <name val="Calibri"/>
      <family val="2"/>
    </font>
    <font>
      <b/>
      <sz val="12"/>
      <color indexed="56"/>
      <name val="Calibri"/>
      <family val="2"/>
      <scheme val="minor"/>
    </font>
    <font>
      <b/>
      <sz val="11"/>
      <color indexed="56"/>
      <name val="Calibri"/>
      <family val="2"/>
      <scheme val="minor"/>
    </font>
    <font>
      <sz val="11"/>
      <color rgb="FF000000"/>
      <name val="Segoe UI"/>
      <family val="2"/>
    </font>
    <font>
      <b/>
      <sz val="18"/>
      <color theme="3" tint="-0.499984740745262"/>
      <name val="Calibri"/>
      <family val="2"/>
      <scheme val="minor"/>
    </font>
    <font>
      <b/>
      <sz val="22"/>
      <color theme="3" tint="-0.499984740745262"/>
      <name val="Calibri"/>
      <family val="2"/>
      <scheme val="minor"/>
    </font>
    <font>
      <sz val="10"/>
      <color indexed="8"/>
      <name val="Calibri"/>
      <family val="2"/>
    </font>
    <font>
      <b/>
      <sz val="14"/>
      <color theme="1"/>
      <name val="Calibri"/>
      <family val="2"/>
      <scheme val="minor"/>
    </font>
    <font>
      <b/>
      <sz val="16"/>
      <color theme="1"/>
      <name val="Calibri"/>
      <family val="2"/>
      <scheme val="minor"/>
    </font>
    <font>
      <sz val="11"/>
      <color theme="1"/>
      <name val="Arial"/>
      <family val="2"/>
    </font>
    <font>
      <sz val="11"/>
      <color indexed="8"/>
      <name val="Arial"/>
      <family val="2"/>
    </font>
    <font>
      <b/>
      <sz val="11"/>
      <color indexed="8"/>
      <name val="Arial"/>
      <family val="2"/>
    </font>
    <font>
      <sz val="12"/>
      <color theme="0"/>
      <name val="Calibri"/>
      <family val="2"/>
    </font>
  </fonts>
  <fills count="3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6"/>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bgColor indexed="22"/>
      </patternFill>
    </fill>
    <fill>
      <patternFill patternType="solid">
        <fgColor rgb="FFFF0000"/>
        <bgColor indexed="64"/>
      </patternFill>
    </fill>
    <fill>
      <patternFill patternType="solid">
        <fgColor rgb="FF92D050"/>
        <bgColor indexed="64"/>
      </patternFill>
    </fill>
    <fill>
      <patternFill patternType="solid">
        <fgColor rgb="FF002060"/>
        <bgColor indexed="64"/>
      </patternFill>
    </fill>
    <fill>
      <patternFill patternType="solid">
        <fgColor theme="6" tint="-0.249977111117893"/>
        <bgColor indexed="22"/>
      </patternFill>
    </fill>
  </fills>
  <borders count="5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s>
  <cellStyleXfs count="20">
    <xf numFmtId="0" fontId="0" fillId="0" borderId="0"/>
    <xf numFmtId="0" fontId="8" fillId="0" borderId="0"/>
    <xf numFmtId="169" fontId="8" fillId="0" borderId="0" applyFont="0" applyFill="0" applyBorder="0" applyAlignment="0" applyProtection="0"/>
    <xf numFmtId="170" fontId="9" fillId="0" borderId="0" applyFont="0" applyFill="0" applyBorder="0" applyAlignment="0" applyProtection="0"/>
    <xf numFmtId="171" fontId="8" fillId="0" borderId="0" applyFont="0" applyFill="0" applyBorder="0" applyAlignment="0" applyProtection="0"/>
    <xf numFmtId="169" fontId="8" fillId="0" borderId="0" applyFont="0" applyFill="0" applyBorder="0" applyAlignment="0" applyProtection="0"/>
    <xf numFmtId="172" fontId="8" fillId="0" borderId="0" applyFont="0" applyFill="0" applyBorder="0" applyAlignment="0" applyProtection="0"/>
    <xf numFmtId="17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6" fontId="20" fillId="0" borderId="0" applyFont="0" applyFill="0" applyBorder="0" applyAlignment="0" applyProtection="0"/>
    <xf numFmtId="169" fontId="8" fillId="0" borderId="0" applyFont="0" applyFill="0" applyBorder="0" applyAlignment="0" applyProtection="0"/>
    <xf numFmtId="167" fontId="20" fillId="0" borderId="0" applyFont="0" applyFill="0" applyBorder="0" applyAlignment="0" applyProtection="0"/>
    <xf numFmtId="166" fontId="20" fillId="0" borderId="0" applyFont="0" applyFill="0" applyBorder="0" applyAlignment="0" applyProtection="0"/>
    <xf numFmtId="166"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167" fontId="20" fillId="0" borderId="0" applyFont="0" applyFill="0" applyBorder="0" applyAlignment="0" applyProtection="0"/>
    <xf numFmtId="0" fontId="8" fillId="0" borderId="0"/>
  </cellStyleXfs>
  <cellXfs count="1307">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165"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165" fontId="18" fillId="2" borderId="10" xfId="0" applyNumberFormat="1" applyFont="1" applyFill="1" applyBorder="1" applyAlignment="1">
      <alignment horizontal="justify" vertical="top"/>
    </xf>
    <xf numFmtId="165" fontId="18" fillId="2" borderId="10" xfId="0" applyNumberFormat="1" applyFont="1" applyFill="1" applyBorder="1" applyAlignment="1">
      <alignment horizontal="left" vertical="top" wrapText="1"/>
    </xf>
    <xf numFmtId="175" fontId="18" fillId="2" borderId="10" xfId="0" applyNumberFormat="1" applyFont="1" applyFill="1" applyBorder="1" applyAlignment="1">
      <alignment horizontal="center" vertical="top"/>
    </xf>
    <xf numFmtId="165"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165" fontId="1" fillId="2" borderId="10" xfId="0" applyNumberFormat="1" applyFont="1" applyFill="1" applyBorder="1" applyAlignment="1">
      <alignment horizontal="center" vertical="top" wrapText="1"/>
    </xf>
    <xf numFmtId="165" fontId="1" fillId="2" borderId="10" xfId="0" applyNumberFormat="1" applyFont="1" applyFill="1" applyBorder="1" applyAlignment="1">
      <alignment horizontal="justify" vertical="top"/>
    </xf>
    <xf numFmtId="175"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165"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165" fontId="21" fillId="3" borderId="3" xfId="0" applyNumberFormat="1" applyFont="1" applyFill="1" applyBorder="1" applyAlignment="1">
      <alignment horizontal="right" vertical="center"/>
    </xf>
    <xf numFmtId="165" fontId="21" fillId="3" borderId="3" xfId="10" applyNumberFormat="1" applyFont="1" applyFill="1" applyBorder="1" applyAlignment="1">
      <alignment horizontal="center" vertical="center"/>
    </xf>
    <xf numFmtId="166"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165" fontId="5" fillId="2" borderId="10" xfId="0" applyNumberFormat="1" applyFont="1" applyFill="1" applyBorder="1" applyAlignment="1">
      <alignment horizontal="justify" vertical="top"/>
    </xf>
    <xf numFmtId="165" fontId="5" fillId="2" borderId="10" xfId="0" applyNumberFormat="1" applyFont="1" applyFill="1" applyBorder="1" applyAlignment="1">
      <alignment horizontal="center" vertical="top" wrapText="1"/>
    </xf>
    <xf numFmtId="165" fontId="31" fillId="0" borderId="10" xfId="0" applyNumberFormat="1" applyFont="1" applyBorder="1" applyAlignment="1">
      <alignment horizontal="justify" vertical="top" wrapText="1"/>
    </xf>
    <xf numFmtId="165" fontId="31" fillId="0" borderId="11" xfId="0" applyNumberFormat="1" applyFont="1" applyBorder="1" applyAlignment="1">
      <alignment horizontal="justify" vertical="top"/>
    </xf>
    <xf numFmtId="165"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4" fontId="5" fillId="2" borderId="10" xfId="0" applyNumberFormat="1" applyFont="1" applyFill="1" applyBorder="1" applyAlignment="1">
      <alignment horizontal="center" vertical="top" wrapText="1"/>
    </xf>
    <xf numFmtId="174"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4" fontId="31" fillId="0" borderId="10" xfId="0" applyNumberFormat="1" applyFont="1" applyBorder="1" applyAlignment="1">
      <alignment horizontal="center" vertical="top"/>
    </xf>
    <xf numFmtId="174"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4"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165"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7" fontId="42" fillId="0" borderId="0" xfId="18" applyNumberFormat="1" applyFont="1" applyAlignment="1">
      <alignment vertical="center"/>
    </xf>
    <xf numFmtId="0" fontId="43" fillId="0" borderId="0" xfId="0" applyFont="1" applyAlignment="1">
      <alignment vertical="center"/>
    </xf>
    <xf numFmtId="177"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165" fontId="22" fillId="2" borderId="14" xfId="0" applyNumberFormat="1" applyFont="1" applyFill="1" applyBorder="1" applyAlignment="1">
      <alignment vertical="center"/>
    </xf>
    <xf numFmtId="165"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165"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165" fontId="22" fillId="5" borderId="19" xfId="0" applyNumberFormat="1" applyFont="1" applyFill="1" applyBorder="1" applyAlignment="1">
      <alignment vertical="center"/>
    </xf>
    <xf numFmtId="165" fontId="22" fillId="2" borderId="19" xfId="0" applyNumberFormat="1" applyFont="1" applyFill="1" applyBorder="1" applyAlignment="1">
      <alignment vertical="center"/>
    </xf>
    <xf numFmtId="165"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6"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165"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165"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165" fontId="22" fillId="2" borderId="10" xfId="0" applyNumberFormat="1" applyFont="1" applyFill="1" applyBorder="1" applyAlignment="1">
      <alignment vertical="center"/>
    </xf>
    <xf numFmtId="165" fontId="22" fillId="5" borderId="17" xfId="0" applyNumberFormat="1" applyFont="1" applyFill="1" applyBorder="1" applyAlignment="1">
      <alignment vertical="center"/>
    </xf>
    <xf numFmtId="165" fontId="22" fillId="2" borderId="22" xfId="0" applyNumberFormat="1" applyFont="1" applyFill="1" applyBorder="1" applyAlignment="1">
      <alignment vertical="center"/>
    </xf>
    <xf numFmtId="165"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165"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165"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165" fontId="22" fillId="2" borderId="15" xfId="0" applyNumberFormat="1" applyFont="1" applyFill="1" applyBorder="1" applyAlignment="1">
      <alignment vertical="center"/>
    </xf>
    <xf numFmtId="165" fontId="22" fillId="2" borderId="21" xfId="0" applyNumberFormat="1" applyFont="1" applyFill="1" applyBorder="1" applyAlignment="1">
      <alignment vertical="center"/>
    </xf>
    <xf numFmtId="165" fontId="22" fillId="2" borderId="35" xfId="0" applyNumberFormat="1" applyFont="1" applyFill="1" applyBorder="1" applyAlignment="1">
      <alignment vertical="center"/>
    </xf>
    <xf numFmtId="165"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165"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165"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165"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165" fontId="22" fillId="2" borderId="18" xfId="0" applyNumberFormat="1" applyFont="1" applyFill="1" applyBorder="1" applyAlignment="1">
      <alignment vertical="center"/>
    </xf>
    <xf numFmtId="0" fontId="0" fillId="0" borderId="0" xfId="0" applyFill="1" applyBorder="1" applyAlignment="1">
      <alignment vertical="center"/>
    </xf>
    <xf numFmtId="167"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165" fontId="22" fillId="2" borderId="15" xfId="0" applyNumberFormat="1" applyFont="1" applyFill="1" applyBorder="1" applyAlignment="1">
      <alignment horizontal="center" vertical="center"/>
    </xf>
    <xf numFmtId="165" fontId="22" fillId="2" borderId="11" xfId="0" applyNumberFormat="1" applyFont="1" applyFill="1" applyBorder="1" applyAlignment="1">
      <alignment horizontal="center" vertical="center"/>
    </xf>
    <xf numFmtId="165" fontId="22" fillId="2" borderId="10" xfId="0" applyNumberFormat="1" applyFont="1" applyFill="1" applyBorder="1" applyAlignment="1">
      <alignment horizontal="center" vertical="center"/>
    </xf>
    <xf numFmtId="165" fontId="22" fillId="2" borderId="12" xfId="0" applyNumberFormat="1" applyFont="1" applyFill="1" applyBorder="1" applyAlignment="1">
      <alignment horizontal="center" vertical="center"/>
    </xf>
    <xf numFmtId="165" fontId="22" fillId="2" borderId="26" xfId="0" applyNumberFormat="1" applyFont="1" applyFill="1" applyBorder="1" applyAlignment="1">
      <alignment horizontal="center" vertical="center"/>
    </xf>
    <xf numFmtId="165" fontId="21" fillId="6" borderId="24" xfId="0" applyNumberFormat="1" applyFont="1" applyFill="1" applyBorder="1" applyAlignment="1">
      <alignment horizontal="center" vertical="center"/>
    </xf>
    <xf numFmtId="177" fontId="42" fillId="0" borderId="0" xfId="18" applyNumberFormat="1" applyFont="1" applyAlignment="1">
      <alignment horizontal="center" vertical="center"/>
    </xf>
    <xf numFmtId="177" fontId="44" fillId="0" borderId="0" xfId="18" applyNumberFormat="1" applyFont="1" applyAlignment="1">
      <alignment horizontal="center" vertical="center"/>
    </xf>
    <xf numFmtId="165"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167"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7"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7"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7"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7"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7"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167"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166" fontId="0" fillId="0" borderId="0" xfId="0" applyNumberFormat="1" applyAlignment="1">
      <alignment vertical="center"/>
    </xf>
    <xf numFmtId="0" fontId="14" fillId="0" borderId="0" xfId="0" applyFont="1" applyAlignment="1">
      <alignment horizontal="left" vertical="center" indent="11"/>
    </xf>
    <xf numFmtId="176"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7" fontId="47" fillId="0" borderId="0" xfId="18" applyNumberFormat="1" applyFont="1" applyAlignment="1">
      <alignment vertical="center"/>
    </xf>
    <xf numFmtId="0" fontId="53" fillId="11" borderId="0" xfId="0" applyFont="1" applyFill="1" applyAlignment="1">
      <alignment horizontal="left" vertical="center"/>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167"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7" fontId="14" fillId="3" borderId="0" xfId="18" applyNumberFormat="1" applyFont="1" applyFill="1" applyAlignment="1">
      <alignment horizontal="center" vertical="center"/>
    </xf>
    <xf numFmtId="177"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165"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165"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167" fontId="33" fillId="0" borderId="26" xfId="18" applyFont="1" applyBorder="1" applyAlignment="1">
      <alignment horizontal="center" vertical="center" wrapText="1"/>
    </xf>
    <xf numFmtId="167" fontId="33" fillId="10" borderId="26" xfId="18" applyFont="1" applyFill="1" applyBorder="1" applyAlignment="1">
      <alignment vertical="center" wrapText="1"/>
    </xf>
    <xf numFmtId="167" fontId="33" fillId="10" borderId="26" xfId="18" applyFont="1" applyFill="1" applyBorder="1" applyAlignment="1">
      <alignment vertical="top" wrapText="1"/>
    </xf>
    <xf numFmtId="167" fontId="0" fillId="0" borderId="0" xfId="18" applyFont="1"/>
    <xf numFmtId="167" fontId="33" fillId="10" borderId="26" xfId="18" applyFont="1" applyFill="1" applyBorder="1" applyAlignment="1">
      <alignment horizontal="right" vertical="top" wrapText="1"/>
    </xf>
    <xf numFmtId="167" fontId="33" fillId="10" borderId="26" xfId="18" applyFont="1" applyFill="1" applyBorder="1" applyAlignment="1">
      <alignment horizontal="right" wrapText="1"/>
    </xf>
    <xf numFmtId="0" fontId="56" fillId="0" borderId="0" xfId="0" applyFont="1" applyAlignment="1">
      <alignment horizontal="center" vertical="center"/>
    </xf>
    <xf numFmtId="167" fontId="56" fillId="0" borderId="0" xfId="18" applyFont="1" applyAlignment="1">
      <alignment vertical="center"/>
    </xf>
    <xf numFmtId="177" fontId="56" fillId="0" borderId="0" xfId="18" applyNumberFormat="1" applyFont="1" applyAlignment="1">
      <alignment vertical="center"/>
    </xf>
    <xf numFmtId="177"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167"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167"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167" fontId="33" fillId="2" borderId="26" xfId="18" applyFont="1" applyFill="1" applyBorder="1" applyAlignment="1">
      <alignment horizontal="center" vertical="center" wrapText="1"/>
    </xf>
    <xf numFmtId="167" fontId="33" fillId="10" borderId="26" xfId="18" applyNumberFormat="1" applyFont="1" applyFill="1" applyBorder="1" applyAlignment="1">
      <alignment vertical="top" wrapText="1"/>
    </xf>
    <xf numFmtId="167" fontId="33" fillId="10" borderId="26" xfId="19" applyNumberFormat="1" applyFont="1" applyFill="1" applyBorder="1" applyAlignment="1">
      <alignment horizontal="right" vertical="top" wrapText="1"/>
    </xf>
    <xf numFmtId="167"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167" fontId="33" fillId="10" borderId="26" xfId="19" applyNumberFormat="1" applyFont="1" applyFill="1" applyBorder="1" applyAlignment="1">
      <alignment horizontal="right" wrapText="1"/>
    </xf>
    <xf numFmtId="167"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167" fontId="0" fillId="0" borderId="0" xfId="18" applyFont="1" applyAlignment="1">
      <alignment vertical="center"/>
    </xf>
    <xf numFmtId="165"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165" fontId="22" fillId="2" borderId="9" xfId="0" applyNumberFormat="1" applyFont="1" applyFill="1" applyBorder="1" applyAlignment="1">
      <alignment vertical="center"/>
    </xf>
    <xf numFmtId="165"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165"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165" fontId="21" fillId="0" borderId="0" xfId="0" applyNumberFormat="1" applyFont="1" applyFill="1" applyBorder="1" applyAlignment="1">
      <alignment horizontal="right" vertical="center"/>
    </xf>
    <xf numFmtId="165"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167"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166"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0" fontId="27" fillId="8" borderId="0" xfId="19" applyFont="1" applyFill="1" applyBorder="1" applyAlignment="1">
      <alignment vertical="center"/>
    </xf>
    <xf numFmtId="167"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167"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167" fontId="33" fillId="0" borderId="26" xfId="18"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167" fontId="32" fillId="0" borderId="26" xfId="18" applyFont="1" applyFill="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67" fillId="0" borderId="0" xfId="19" applyFont="1" applyAlignment="1">
      <alignment horizontal="left" vertical="top"/>
    </xf>
    <xf numFmtId="176"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167" fontId="33" fillId="0" borderId="26" xfId="16" applyNumberFormat="1" applyFont="1" applyBorder="1" applyAlignment="1">
      <alignment horizontal="center" vertical="center" wrapText="1"/>
    </xf>
    <xf numFmtId="167" fontId="25" fillId="8" borderId="0" xfId="19" applyNumberFormat="1" applyFont="1" applyFill="1" applyBorder="1" applyAlignment="1">
      <alignment vertical="center"/>
    </xf>
    <xf numFmtId="167" fontId="27" fillId="8" borderId="13" xfId="19" applyNumberFormat="1" applyFont="1" applyFill="1" applyBorder="1" applyAlignment="1">
      <alignment vertical="center" wrapText="1"/>
    </xf>
    <xf numFmtId="167" fontId="33" fillId="0" borderId="0" xfId="19" applyNumberFormat="1" applyFont="1" applyBorder="1" applyAlignment="1">
      <alignment vertical="center" wrapText="1"/>
    </xf>
    <xf numFmtId="167" fontId="26" fillId="0" borderId="0" xfId="19" applyNumberFormat="1" applyFont="1" applyBorder="1" applyAlignment="1">
      <alignment vertical="center" wrapText="1"/>
    </xf>
    <xf numFmtId="167" fontId="39" fillId="0" borderId="26" xfId="19" applyNumberFormat="1" applyFont="1" applyBorder="1" applyAlignment="1">
      <alignment horizontal="center" vertical="center" wrapText="1"/>
    </xf>
    <xf numFmtId="167" fontId="39" fillId="0" borderId="26" xfId="18" applyNumberFormat="1" applyFont="1" applyBorder="1" applyAlignment="1">
      <alignment horizontal="center" vertical="center" wrapText="1"/>
    </xf>
    <xf numFmtId="167" fontId="33" fillId="2" borderId="26" xfId="19" applyNumberFormat="1" applyFont="1" applyFill="1" applyBorder="1" applyAlignment="1">
      <alignment horizontal="center" vertical="center" wrapText="1"/>
    </xf>
    <xf numFmtId="167" fontId="33" fillId="2" borderId="26" xfId="18" applyNumberFormat="1" applyFont="1" applyFill="1" applyBorder="1" applyAlignment="1">
      <alignment horizontal="center" vertical="center" wrapText="1"/>
    </xf>
    <xf numFmtId="167" fontId="25" fillId="8" borderId="0" xfId="19" applyNumberFormat="1" applyFont="1" applyFill="1" applyBorder="1" applyAlignment="1">
      <alignment vertical="top"/>
    </xf>
    <xf numFmtId="167" fontId="27" fillId="9" borderId="13" xfId="19" applyNumberFormat="1" applyFont="1" applyFill="1" applyBorder="1" applyAlignment="1" applyProtection="1">
      <alignment vertical="top"/>
      <protection locked="0"/>
    </xf>
    <xf numFmtId="167" fontId="0" fillId="0" borderId="0" xfId="0" applyNumberFormat="1"/>
    <xf numFmtId="167" fontId="0" fillId="0" borderId="0" xfId="18" applyNumberFormat="1" applyFont="1"/>
    <xf numFmtId="167" fontId="33" fillId="0" borderId="26" xfId="19" applyNumberFormat="1" applyFont="1" applyFill="1" applyBorder="1" applyAlignment="1">
      <alignment horizontal="center" vertical="center" wrapText="1"/>
    </xf>
    <xf numFmtId="167" fontId="33" fillId="0" borderId="26" xfId="18" applyNumberFormat="1" applyFont="1" applyFill="1" applyBorder="1" applyAlignment="1">
      <alignment horizontal="center" vertical="center" wrapText="1"/>
    </xf>
    <xf numFmtId="167" fontId="33" fillId="0" borderId="26" xfId="17" applyNumberFormat="1" applyFont="1" applyFill="1" applyBorder="1" applyAlignment="1">
      <alignment horizontal="center" vertical="center" wrapText="1"/>
    </xf>
    <xf numFmtId="167" fontId="33" fillId="0" borderId="26" xfId="16" applyNumberFormat="1" applyFont="1" applyFill="1" applyBorder="1" applyAlignment="1">
      <alignment horizontal="center" vertical="center" wrapText="1"/>
    </xf>
    <xf numFmtId="167" fontId="37" fillId="0" borderId="26" xfId="16" applyNumberFormat="1" applyFont="1" applyFill="1" applyBorder="1" applyAlignment="1">
      <alignment horizontal="center" vertical="center" wrapText="1"/>
    </xf>
    <xf numFmtId="167" fontId="37" fillId="0" borderId="26" xfId="18"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167"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166" fontId="0" fillId="0" borderId="14" xfId="18" applyNumberFormat="1" applyFont="1" applyBorder="1" applyAlignment="1">
      <alignment vertical="center"/>
    </xf>
    <xf numFmtId="166" fontId="0" fillId="0" borderId="17" xfId="18" applyNumberFormat="1" applyFont="1" applyBorder="1" applyAlignment="1">
      <alignment vertical="center"/>
    </xf>
    <xf numFmtId="166" fontId="0" fillId="0" borderId="17" xfId="18" applyNumberFormat="1" applyFont="1" applyFill="1" applyBorder="1" applyAlignment="1">
      <alignment vertical="center"/>
    </xf>
    <xf numFmtId="166" fontId="0" fillId="0" borderId="22" xfId="18" applyNumberFormat="1" applyFont="1" applyFill="1" applyBorder="1" applyAlignment="1">
      <alignment vertical="center"/>
    </xf>
    <xf numFmtId="0" fontId="14" fillId="0" borderId="47" xfId="0" applyFont="1" applyBorder="1" applyAlignment="1">
      <alignment horizontal="center" vertical="center"/>
    </xf>
    <xf numFmtId="166" fontId="14" fillId="0" borderId="48" xfId="0" applyNumberFormat="1" applyFont="1" applyBorder="1" applyAlignment="1">
      <alignment horizontal="center" vertical="center"/>
    </xf>
    <xf numFmtId="0" fontId="14" fillId="0" borderId="32" xfId="0" applyFont="1" applyFill="1" applyBorder="1" applyAlignment="1">
      <alignment vertical="center"/>
    </xf>
    <xf numFmtId="166" fontId="14" fillId="0" borderId="50" xfId="18" applyNumberFormat="1" applyFont="1" applyFill="1" applyBorder="1" applyAlignment="1">
      <alignment vertical="center"/>
    </xf>
    <xf numFmtId="0" fontId="14" fillId="0" borderId="48" xfId="0" applyFont="1" applyBorder="1" applyAlignment="1">
      <alignment horizontal="center" vertical="center"/>
    </xf>
    <xf numFmtId="166" fontId="14" fillId="0" borderId="49" xfId="0" applyNumberFormat="1" applyFont="1" applyBorder="1" applyAlignment="1">
      <alignment horizontal="center" vertical="center"/>
    </xf>
    <xf numFmtId="0" fontId="63" fillId="17" borderId="6" xfId="0" applyFont="1" applyFill="1" applyBorder="1" applyAlignment="1">
      <alignment vertical="center"/>
    </xf>
    <xf numFmtId="166" fontId="63" fillId="17" borderId="3" xfId="0" applyNumberFormat="1" applyFont="1" applyFill="1" applyBorder="1" applyAlignment="1">
      <alignment vertical="center"/>
    </xf>
    <xf numFmtId="177" fontId="43" fillId="0" borderId="0" xfId="18" applyNumberFormat="1" applyFont="1" applyAlignment="1">
      <alignment vertical="center"/>
    </xf>
    <xf numFmtId="0" fontId="0" fillId="0" borderId="51" xfId="0" applyFont="1" applyBorder="1" applyAlignment="1">
      <alignment horizontal="left" vertical="center"/>
    </xf>
    <xf numFmtId="166" fontId="0" fillId="0" borderId="52" xfId="0" applyNumberFormat="1" applyBorder="1" applyAlignment="1">
      <alignment vertical="center"/>
    </xf>
    <xf numFmtId="0" fontId="0" fillId="0" borderId="31" xfId="0" applyFont="1" applyBorder="1" applyAlignment="1">
      <alignment horizontal="left" vertical="center"/>
    </xf>
    <xf numFmtId="166" fontId="0" fillId="0" borderId="29" xfId="0" applyNumberFormat="1" applyBorder="1" applyAlignment="1">
      <alignment vertical="center"/>
    </xf>
    <xf numFmtId="166" fontId="0" fillId="0" borderId="49" xfId="0" applyNumberFormat="1" applyFill="1" applyBorder="1" applyAlignment="1">
      <alignment horizontal="center" vertical="center"/>
    </xf>
    <xf numFmtId="0" fontId="0" fillId="0" borderId="53" xfId="0" applyFont="1" applyBorder="1" applyAlignment="1">
      <alignment horizontal="left" vertical="center"/>
    </xf>
    <xf numFmtId="166" fontId="0" fillId="0" borderId="54" xfId="0" applyNumberFormat="1" applyBorder="1" applyAlignment="1">
      <alignment vertical="center"/>
    </xf>
    <xf numFmtId="0" fontId="69" fillId="0" borderId="53" xfId="0" applyFont="1" applyBorder="1" applyAlignment="1">
      <alignment horizontal="left" vertical="center"/>
    </xf>
    <xf numFmtId="166" fontId="0" fillId="0" borderId="54" xfId="0" applyNumberFormat="1" applyFill="1" applyBorder="1" applyAlignment="1">
      <alignment vertical="center"/>
    </xf>
    <xf numFmtId="0" fontId="71"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166"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7" fontId="14" fillId="3" borderId="0" xfId="18" applyNumberFormat="1" applyFont="1" applyFill="1" applyAlignment="1">
      <alignment horizontal="left" vertical="center"/>
    </xf>
    <xf numFmtId="177" fontId="0" fillId="3" borderId="0" xfId="18" applyNumberFormat="1" applyFont="1" applyFill="1" applyAlignment="1">
      <alignment horizontal="left" vertical="center"/>
    </xf>
    <xf numFmtId="0" fontId="0" fillId="3" borderId="0" xfId="0" applyFill="1" applyAlignment="1">
      <alignment horizontal="left" vertical="center"/>
    </xf>
    <xf numFmtId="165" fontId="46" fillId="3" borderId="0" xfId="10" applyNumberFormat="1" applyFont="1" applyFill="1" applyAlignment="1">
      <alignment vertical="center"/>
    </xf>
    <xf numFmtId="167" fontId="0" fillId="3" borderId="0" xfId="0" applyNumberFormat="1" applyFill="1" applyAlignment="1">
      <alignment vertical="center"/>
    </xf>
    <xf numFmtId="167"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8" fontId="23" fillId="22" borderId="0" xfId="0" applyNumberFormat="1" applyFont="1" applyFill="1" applyAlignment="1">
      <alignment vertical="center"/>
    </xf>
    <xf numFmtId="0" fontId="14" fillId="22" borderId="0" xfId="0" applyFont="1" applyFill="1" applyAlignment="1">
      <alignment vertical="center"/>
    </xf>
    <xf numFmtId="178" fontId="0" fillId="0" borderId="0" xfId="0" applyNumberFormat="1"/>
    <xf numFmtId="0" fontId="14" fillId="0" borderId="6" xfId="0" applyFont="1" applyFill="1" applyBorder="1" applyAlignment="1">
      <alignment vertical="center"/>
    </xf>
    <xf numFmtId="166" fontId="14" fillId="0" borderId="3" xfId="0" applyNumberFormat="1" applyFont="1" applyFill="1" applyBorder="1" applyAlignment="1">
      <alignment vertical="center"/>
    </xf>
    <xf numFmtId="0" fontId="0" fillId="0" borderId="14" xfId="0" applyBorder="1" applyAlignment="1">
      <alignment vertical="center"/>
    </xf>
    <xf numFmtId="166" fontId="0" fillId="0" borderId="9" xfId="0" applyNumberFormat="1" applyBorder="1" applyAlignment="1">
      <alignment vertical="center"/>
    </xf>
    <xf numFmtId="0" fontId="0" fillId="0" borderId="17" xfId="0" applyBorder="1" applyAlignment="1">
      <alignment vertical="center"/>
    </xf>
    <xf numFmtId="166" fontId="0" fillId="0" borderId="10" xfId="0" applyNumberFormat="1" applyBorder="1" applyAlignment="1">
      <alignment vertical="center"/>
    </xf>
    <xf numFmtId="0" fontId="0" fillId="0" borderId="22" xfId="0" applyBorder="1" applyAlignment="1">
      <alignment vertical="center"/>
    </xf>
    <xf numFmtId="166" fontId="0" fillId="0" borderId="20" xfId="0" applyNumberFormat="1" applyBorder="1" applyAlignment="1">
      <alignment vertical="center"/>
    </xf>
    <xf numFmtId="0" fontId="0" fillId="0" borderId="38" xfId="0" applyBorder="1" applyAlignment="1">
      <alignment vertical="center"/>
    </xf>
    <xf numFmtId="166" fontId="0" fillId="0" borderId="57" xfId="0" applyNumberFormat="1" applyBorder="1" applyAlignment="1">
      <alignment vertical="center"/>
    </xf>
    <xf numFmtId="0" fontId="0" fillId="0" borderId="55" xfId="0" applyBorder="1" applyAlignment="1">
      <alignment vertical="center"/>
    </xf>
    <xf numFmtId="166"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167" fontId="37" fillId="0" borderId="26" xfId="18"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9" applyFont="1" applyBorder="1" applyAlignment="1">
      <alignment horizontal="left" vertical="center"/>
    </xf>
    <xf numFmtId="0" fontId="49" fillId="2" borderId="0" xfId="0" applyFont="1" applyFill="1" applyBorder="1" applyAlignment="1">
      <alignment vertical="center"/>
    </xf>
    <xf numFmtId="0" fontId="73" fillId="2" borderId="0" xfId="19" applyFont="1" applyFill="1" applyBorder="1" applyAlignment="1">
      <alignment horizontal="left" vertical="center"/>
    </xf>
    <xf numFmtId="0" fontId="39" fillId="0" borderId="0" xfId="19" applyFont="1" applyBorder="1" applyAlignment="1">
      <alignment vertical="center" wrapText="1"/>
    </xf>
    <xf numFmtId="0" fontId="74" fillId="0" borderId="0" xfId="19" applyFont="1" applyAlignment="1">
      <alignment vertical="top"/>
    </xf>
    <xf numFmtId="0" fontId="75" fillId="8" borderId="0" xfId="19" applyFont="1" applyFill="1" applyBorder="1" applyAlignment="1">
      <alignment vertical="top"/>
    </xf>
    <xf numFmtId="0" fontId="76" fillId="8" borderId="0" xfId="19" applyFont="1" applyFill="1" applyBorder="1" applyAlignment="1">
      <alignment vertical="top"/>
    </xf>
    <xf numFmtId="0" fontId="49" fillId="0" borderId="0" xfId="0" applyFont="1"/>
    <xf numFmtId="0" fontId="0" fillId="0" borderId="0" xfId="0" applyAlignment="1"/>
    <xf numFmtId="0" fontId="49" fillId="2" borderId="0" xfId="0" applyFont="1" applyFill="1"/>
    <xf numFmtId="0" fontId="49" fillId="0" borderId="0" xfId="0" applyFont="1" applyFill="1"/>
    <xf numFmtId="0" fontId="0" fillId="0" borderId="0" xfId="0" applyAlignment="1">
      <alignment horizontal="right" vertical="center"/>
    </xf>
    <xf numFmtId="0" fontId="29" fillId="0" borderId="28" xfId="19" applyFont="1" applyBorder="1" applyAlignment="1">
      <alignment horizontal="center" vertical="center" wrapText="1"/>
    </xf>
    <xf numFmtId="0" fontId="33" fillId="0" borderId="26" xfId="19" applyFont="1" applyBorder="1" applyAlignment="1">
      <alignment vertical="center" wrapText="1"/>
    </xf>
    <xf numFmtId="0" fontId="33" fillId="0" borderId="26" xfId="19" applyFont="1" applyBorder="1" applyAlignment="1">
      <alignment horizontal="left" vertical="center" wrapText="1"/>
    </xf>
    <xf numFmtId="0" fontId="34" fillId="24" borderId="26" xfId="19" applyFont="1" applyFill="1" applyBorder="1" applyAlignment="1">
      <alignment horizontal="center" vertical="center" wrapText="1"/>
    </xf>
    <xf numFmtId="0" fontId="33" fillId="25" borderId="26" xfId="19" applyFont="1" applyFill="1" applyBorder="1" applyAlignment="1">
      <alignment horizontal="left" vertical="center" wrapText="1"/>
    </xf>
    <xf numFmtId="0" fontId="35" fillId="0" borderId="26" xfId="19" applyFont="1" applyFill="1" applyBorder="1" applyAlignment="1">
      <alignment horizontal="center" vertical="center" wrapText="1"/>
    </xf>
    <xf numFmtId="0" fontId="33" fillId="0" borderId="26" xfId="19" applyFont="1" applyFill="1" applyBorder="1" applyAlignment="1">
      <alignment horizontal="left" vertical="center" wrapText="1"/>
    </xf>
    <xf numFmtId="0" fontId="34" fillId="0" borderId="26" xfId="19"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33" fillId="0" borderId="26" xfId="19" applyFont="1" applyFill="1" applyBorder="1" applyAlignment="1">
      <alignment vertical="center" wrapText="1"/>
    </xf>
    <xf numFmtId="0" fontId="0" fillId="0" borderId="26" xfId="0" applyFill="1" applyBorder="1" applyAlignment="1">
      <alignment vertical="center"/>
    </xf>
    <xf numFmtId="0" fontId="77" fillId="25" borderId="26" xfId="0" applyFont="1" applyFill="1" applyBorder="1" applyAlignment="1">
      <alignment vertical="center" wrapText="1"/>
    </xf>
    <xf numFmtId="167" fontId="33" fillId="0" borderId="26" xfId="18" applyFont="1" applyFill="1" applyBorder="1" applyAlignment="1">
      <alignment horizontal="right" vertical="center" wrapText="1"/>
    </xf>
    <xf numFmtId="0" fontId="77" fillId="0" borderId="27" xfId="19" applyFont="1" applyBorder="1" applyAlignment="1">
      <alignment horizontal="left" vertical="center" wrapText="1"/>
    </xf>
    <xf numFmtId="0" fontId="33" fillId="0" borderId="27" xfId="19" applyFont="1" applyBorder="1" applyAlignment="1">
      <alignment horizontal="left" vertical="center" wrapText="1"/>
    </xf>
    <xf numFmtId="0" fontId="33" fillId="25" borderId="27" xfId="19" applyFont="1" applyFill="1" applyBorder="1" applyAlignment="1">
      <alignment horizontal="left" vertical="center" wrapText="1"/>
    </xf>
    <xf numFmtId="0" fontId="32" fillId="0" borderId="26" xfId="19" applyFont="1" applyBorder="1" applyAlignment="1">
      <alignment horizontal="left" vertical="center" wrapText="1"/>
    </xf>
    <xf numFmtId="0" fontId="37" fillId="0" borderId="26" xfId="19" applyFont="1" applyBorder="1" applyAlignment="1">
      <alignment horizontal="left" vertical="center" wrapText="1"/>
    </xf>
    <xf numFmtId="0" fontId="37" fillId="25" borderId="26" xfId="19" applyFont="1" applyFill="1" applyBorder="1" applyAlignment="1">
      <alignment horizontal="left" vertical="center" wrapText="1"/>
    </xf>
    <xf numFmtId="9" fontId="37" fillId="0" borderId="26" xfId="19" applyNumberFormat="1" applyFont="1" applyBorder="1" applyAlignment="1">
      <alignment horizontal="center" vertical="center" wrapText="1"/>
    </xf>
    <xf numFmtId="167" fontId="37" fillId="0" borderId="26" xfId="18" applyFont="1" applyBorder="1" applyAlignment="1">
      <alignment horizontal="center" vertical="center" wrapText="1"/>
    </xf>
    <xf numFmtId="0" fontId="37" fillId="0" borderId="26" xfId="19" applyFont="1" applyBorder="1" applyAlignment="1">
      <alignment horizontal="center" vertical="center" wrapText="1"/>
    </xf>
    <xf numFmtId="0" fontId="37" fillId="0" borderId="26" xfId="19" applyFont="1" applyBorder="1" applyAlignment="1">
      <alignment vertical="center" wrapText="1"/>
    </xf>
    <xf numFmtId="0" fontId="32" fillId="0" borderId="26" xfId="0" applyFont="1" applyBorder="1" applyAlignment="1">
      <alignment horizontal="left" vertical="center" wrapText="1"/>
    </xf>
    <xf numFmtId="0" fontId="32" fillId="25" borderId="26" xfId="0" applyFont="1" applyFill="1" applyBorder="1" applyAlignment="1">
      <alignment vertical="center" wrapText="1"/>
    </xf>
    <xf numFmtId="0" fontId="33" fillId="25" borderId="26" xfId="19" applyFont="1" applyFill="1" applyBorder="1" applyAlignment="1">
      <alignment vertical="center" wrapText="1"/>
    </xf>
    <xf numFmtId="0" fontId="25" fillId="8" borderId="0" xfId="16" applyFont="1" applyFill="1" applyBorder="1" applyAlignment="1">
      <alignment horizontal="right" vertical="center" wrapText="1"/>
    </xf>
    <xf numFmtId="0" fontId="71" fillId="19" borderId="26" xfId="0" applyFont="1" applyFill="1" applyBorder="1" applyAlignment="1" applyProtection="1">
      <alignment horizontal="right" vertical="center" wrapText="1"/>
      <protection locked="0"/>
    </xf>
    <xf numFmtId="0" fontId="28" fillId="21" borderId="26" xfId="0" applyFont="1" applyFill="1" applyBorder="1" applyAlignment="1" applyProtection="1">
      <alignment horizontal="right" vertical="center" wrapText="1"/>
      <protection locked="0"/>
    </xf>
    <xf numFmtId="4" fontId="33" fillId="0" borderId="26" xfId="19" applyNumberFormat="1" applyFont="1" applyBorder="1" applyAlignment="1">
      <alignment horizontal="right" vertical="center" wrapText="1"/>
    </xf>
    <xf numFmtId="167" fontId="33" fillId="0" borderId="26" xfId="18" applyFont="1" applyBorder="1" applyAlignment="1">
      <alignment horizontal="right" vertical="center" wrapText="1"/>
    </xf>
    <xf numFmtId="4" fontId="33" fillId="0" borderId="26" xfId="19" applyNumberFormat="1" applyFont="1" applyFill="1" applyBorder="1" applyAlignment="1">
      <alignment horizontal="right" vertical="center" wrapText="1"/>
    </xf>
    <xf numFmtId="0" fontId="0" fillId="0" borderId="26" xfId="0" applyFill="1" applyBorder="1" applyAlignment="1">
      <alignment horizontal="right" vertical="center"/>
    </xf>
    <xf numFmtId="9" fontId="33" fillId="0" borderId="27" xfId="19" applyNumberFormat="1" applyFont="1" applyBorder="1" applyAlignment="1">
      <alignment horizontal="right" vertical="center" wrapText="1"/>
    </xf>
    <xf numFmtId="9" fontId="37" fillId="0" borderId="26" xfId="19" applyNumberFormat="1" applyFont="1" applyBorder="1" applyAlignment="1">
      <alignment horizontal="right" vertical="center" wrapText="1"/>
    </xf>
    <xf numFmtId="9" fontId="32" fillId="0" borderId="26" xfId="0" applyNumberFormat="1" applyFont="1" applyBorder="1" applyAlignment="1">
      <alignment horizontal="right" vertical="center"/>
    </xf>
    <xf numFmtId="9" fontId="33" fillId="0" borderId="26" xfId="19" applyNumberFormat="1" applyFont="1" applyBorder="1" applyAlignment="1">
      <alignment horizontal="right" vertical="center" wrapText="1"/>
    </xf>
    <xf numFmtId="0" fontId="33" fillId="0" borderId="26" xfId="16" applyFont="1" applyBorder="1" applyAlignment="1">
      <alignment horizontal="right" vertical="center" wrapText="1"/>
    </xf>
    <xf numFmtId="167" fontId="33" fillId="10" borderId="26" xfId="18" applyFont="1" applyFill="1" applyBorder="1" applyAlignment="1">
      <alignment horizontal="right" vertical="center" wrapText="1"/>
    </xf>
    <xf numFmtId="9" fontId="33" fillId="0" borderId="26" xfId="19" applyNumberFormat="1" applyFont="1" applyFill="1" applyBorder="1" applyAlignment="1">
      <alignment horizontal="right" vertical="center" wrapText="1"/>
    </xf>
    <xf numFmtId="167" fontId="33" fillId="0" borderId="26" xfId="16" applyNumberFormat="1" applyFont="1" applyBorder="1" applyAlignment="1">
      <alignment horizontal="right" vertical="center" wrapText="1"/>
    </xf>
    <xf numFmtId="167" fontId="33" fillId="0" borderId="27" xfId="18" applyFont="1" applyBorder="1" applyAlignment="1">
      <alignment horizontal="right" vertical="center" wrapText="1"/>
    </xf>
    <xf numFmtId="9" fontId="39" fillId="0" borderId="27" xfId="19" applyNumberFormat="1" applyFont="1" applyBorder="1" applyAlignment="1">
      <alignment horizontal="right" vertical="center" wrapText="1"/>
    </xf>
    <xf numFmtId="167" fontId="37" fillId="0" borderId="26" xfId="18" applyFont="1" applyBorder="1" applyAlignment="1">
      <alignment horizontal="right" vertical="center" wrapText="1"/>
    </xf>
    <xf numFmtId="9" fontId="39" fillId="0" borderId="26" xfId="19" applyNumberFormat="1" applyFont="1" applyBorder="1" applyAlignment="1">
      <alignment horizontal="right" vertical="center" wrapText="1"/>
    </xf>
    <xf numFmtId="0" fontId="33" fillId="0" borderId="27" xfId="19" applyFont="1" applyBorder="1" applyAlignment="1">
      <alignment vertical="center" wrapText="1"/>
    </xf>
    <xf numFmtId="167" fontId="33" fillId="0" borderId="26" xfId="18" applyFont="1" applyBorder="1" applyAlignment="1">
      <alignment vertical="center" wrapText="1"/>
    </xf>
    <xf numFmtId="0" fontId="80" fillId="0" borderId="0" xfId="19" applyFont="1" applyBorder="1" applyAlignment="1">
      <alignment vertical="center" wrapText="1"/>
    </xf>
    <xf numFmtId="0" fontId="80" fillId="0" borderId="26" xfId="19" applyFont="1" applyBorder="1" applyAlignment="1">
      <alignment vertical="center" wrapText="1"/>
    </xf>
    <xf numFmtId="3" fontId="33" fillId="0" borderId="26" xfId="19" applyNumberFormat="1" applyFont="1" applyBorder="1" applyAlignment="1">
      <alignment horizontal="right" vertical="center" wrapText="1"/>
    </xf>
    <xf numFmtId="9" fontId="33" fillId="0" borderId="26" xfId="17" applyFont="1" applyBorder="1" applyAlignment="1">
      <alignment horizontal="right" vertical="center" wrapText="1"/>
    </xf>
    <xf numFmtId="9" fontId="39" fillId="0" borderId="26" xfId="17" applyFont="1" applyBorder="1" applyAlignment="1">
      <alignment horizontal="center" vertical="center" wrapText="1"/>
    </xf>
    <xf numFmtId="167" fontId="39" fillId="0" borderId="26" xfId="18" applyFont="1" applyBorder="1" applyAlignment="1">
      <alignment horizontal="center" vertical="center" wrapText="1"/>
    </xf>
    <xf numFmtId="0" fontId="39" fillId="0" borderId="26" xfId="19" applyFont="1" applyBorder="1" applyAlignment="1">
      <alignment horizontal="left" vertical="center" wrapText="1"/>
    </xf>
    <xf numFmtId="0" fontId="39" fillId="0" borderId="26" xfId="19" applyFont="1" applyBorder="1" applyAlignment="1">
      <alignment vertical="center" wrapText="1"/>
    </xf>
    <xf numFmtId="167" fontId="39" fillId="0" borderId="26" xfId="18" applyFont="1" applyBorder="1" applyAlignment="1">
      <alignment vertical="center" wrapText="1"/>
    </xf>
    <xf numFmtId="0" fontId="9" fillId="0" borderId="26" xfId="19" applyFont="1" applyBorder="1" applyAlignment="1">
      <alignment horizontal="center" vertical="center" wrapText="1"/>
    </xf>
    <xf numFmtId="9" fontId="81" fillId="0" borderId="26" xfId="19" applyNumberFormat="1" applyFont="1" applyBorder="1" applyAlignment="1">
      <alignment horizontal="center" vertical="center" wrapText="1"/>
    </xf>
    <xf numFmtId="167" fontId="35" fillId="0" borderId="26" xfId="18" applyFont="1" applyBorder="1" applyAlignment="1">
      <alignment vertical="center" wrapText="1"/>
    </xf>
    <xf numFmtId="0" fontId="81" fillId="0" borderId="26" xfId="19" applyFont="1" applyBorder="1" applyAlignment="1">
      <alignment vertical="center" wrapText="1"/>
    </xf>
    <xf numFmtId="0" fontId="35" fillId="0" borderId="0" xfId="19" applyFont="1" applyBorder="1" applyAlignment="1">
      <alignment vertical="center" wrapText="1"/>
    </xf>
    <xf numFmtId="0" fontId="82" fillId="24" borderId="30" xfId="19" applyFont="1" applyFill="1" applyBorder="1" applyAlignment="1">
      <alignment horizontal="center" vertical="center" wrapText="1"/>
    </xf>
    <xf numFmtId="0" fontId="9" fillId="25" borderId="26" xfId="19" applyFont="1" applyFill="1" applyBorder="1" applyAlignment="1">
      <alignment horizontal="left" vertical="center" wrapText="1"/>
    </xf>
    <xf numFmtId="9" fontId="35" fillId="0" borderId="26" xfId="19" applyNumberFormat="1" applyFont="1" applyBorder="1" applyAlignment="1">
      <alignment horizontal="center" vertical="center" wrapText="1"/>
    </xf>
    <xf numFmtId="0" fontId="35" fillId="0" borderId="26" xfId="19" applyFont="1" applyBorder="1" applyAlignment="1">
      <alignment horizontal="left" vertical="center" wrapText="1"/>
    </xf>
    <xf numFmtId="0" fontId="35" fillId="0" borderId="26" xfId="19" applyFont="1" applyBorder="1" applyAlignment="1">
      <alignment vertical="center" wrapText="1"/>
    </xf>
    <xf numFmtId="0" fontId="9" fillId="0" borderId="26" xfId="19" applyFont="1" applyBorder="1" applyAlignment="1">
      <alignment vertical="center" wrapText="1"/>
    </xf>
    <xf numFmtId="0" fontId="38" fillId="0" borderId="26" xfId="19" applyFont="1" applyBorder="1" applyAlignment="1">
      <alignment horizontal="left" vertical="center" wrapText="1"/>
    </xf>
    <xf numFmtId="0" fontId="83" fillId="24" borderId="26" xfId="19" applyFont="1" applyFill="1" applyBorder="1" applyAlignment="1">
      <alignment horizontal="center" vertical="center" wrapText="1"/>
    </xf>
    <xf numFmtId="0" fontId="38" fillId="0" borderId="30" xfId="19" applyFont="1" applyBorder="1" applyAlignment="1">
      <alignment horizontal="center" vertical="center" wrapText="1"/>
    </xf>
    <xf numFmtId="0" fontId="84" fillId="24" borderId="26" xfId="19" applyFont="1" applyFill="1" applyBorder="1" applyAlignment="1">
      <alignment horizontal="center" vertical="center" wrapText="1"/>
    </xf>
    <xf numFmtId="0" fontId="35" fillId="25" borderId="26" xfId="19" applyFont="1" applyFill="1" applyBorder="1" applyAlignment="1">
      <alignment vertical="center" wrapText="1"/>
    </xf>
    <xf numFmtId="9" fontId="35" fillId="0" borderId="26" xfId="19" applyNumberFormat="1" applyFont="1" applyBorder="1" applyAlignment="1">
      <alignment horizontal="right" vertical="center" wrapText="1"/>
    </xf>
    <xf numFmtId="4" fontId="35" fillId="0" borderId="26" xfId="19" applyNumberFormat="1" applyFont="1" applyBorder="1" applyAlignment="1">
      <alignment horizontal="right" vertical="center" wrapText="1"/>
    </xf>
    <xf numFmtId="167" fontId="35" fillId="0" borderId="26" xfId="18" applyFont="1" applyBorder="1" applyAlignment="1">
      <alignment horizontal="right" vertical="center" wrapText="1"/>
    </xf>
    <xf numFmtId="0" fontId="9" fillId="0" borderId="26" xfId="19" applyFont="1" applyBorder="1" applyAlignment="1">
      <alignment horizontal="left" vertical="center" wrapText="1"/>
    </xf>
    <xf numFmtId="0" fontId="82" fillId="24" borderId="26" xfId="18" applyNumberFormat="1" applyFont="1" applyFill="1" applyBorder="1" applyAlignment="1">
      <alignment horizontal="center" vertical="center" wrapText="1"/>
    </xf>
    <xf numFmtId="9" fontId="35" fillId="0" borderId="26" xfId="17" applyFont="1" applyBorder="1" applyAlignment="1">
      <alignment horizontal="right" vertical="center" wrapText="1"/>
    </xf>
    <xf numFmtId="0" fontId="82" fillId="24" borderId="26" xfId="19" applyFont="1" applyFill="1" applyBorder="1" applyAlignment="1">
      <alignment horizontal="center" vertical="center" wrapText="1"/>
    </xf>
    <xf numFmtId="0" fontId="9" fillId="25" borderId="26" xfId="19" applyFont="1" applyFill="1" applyBorder="1" applyAlignment="1">
      <alignment vertical="center" wrapText="1"/>
    </xf>
    <xf numFmtId="0" fontId="38" fillId="25" borderId="26" xfId="19" applyFont="1" applyFill="1" applyBorder="1" applyAlignment="1">
      <alignment horizontal="left" vertical="center" wrapText="1"/>
    </xf>
    <xf numFmtId="0" fontId="86" fillId="0" borderId="0" xfId="19" applyFont="1" applyAlignment="1">
      <alignment vertical="center" wrapText="1"/>
    </xf>
    <xf numFmtId="0" fontId="87" fillId="8" borderId="0" xfId="19" applyFont="1" applyFill="1" applyBorder="1" applyAlignment="1">
      <alignment vertical="center"/>
    </xf>
    <xf numFmtId="0" fontId="88" fillId="2" borderId="0" xfId="19" applyFont="1" applyFill="1" applyBorder="1" applyAlignment="1">
      <alignment vertical="center"/>
    </xf>
    <xf numFmtId="9" fontId="35" fillId="0" borderId="26" xfId="18" applyNumberFormat="1" applyFont="1" applyBorder="1" applyAlignment="1">
      <alignment vertical="center" wrapText="1"/>
    </xf>
    <xf numFmtId="9" fontId="35" fillId="0" borderId="36" xfId="17" applyFont="1" applyBorder="1" applyAlignment="1">
      <alignment vertical="center" wrapText="1"/>
    </xf>
    <xf numFmtId="9" fontId="35" fillId="0" borderId="26" xfId="17" applyFont="1" applyBorder="1" applyAlignment="1">
      <alignment vertical="center" wrapText="1"/>
    </xf>
    <xf numFmtId="9" fontId="35" fillId="0" borderId="26" xfId="19" applyNumberFormat="1" applyFont="1" applyBorder="1" applyAlignment="1">
      <alignment vertical="center" wrapText="1"/>
    </xf>
    <xf numFmtId="0" fontId="9" fillId="0" borderId="26" xfId="19" applyFont="1" applyFill="1" applyBorder="1" applyAlignment="1">
      <alignment horizontal="left" vertical="center" wrapText="1"/>
    </xf>
    <xf numFmtId="4" fontId="35" fillId="0" borderId="26" xfId="19" applyNumberFormat="1" applyFont="1" applyBorder="1" applyAlignment="1">
      <alignment vertical="center" wrapText="1"/>
    </xf>
    <xf numFmtId="3" fontId="35" fillId="0" borderId="26" xfId="19" applyNumberFormat="1" applyFont="1" applyBorder="1" applyAlignment="1">
      <alignment vertical="center" wrapText="1"/>
    </xf>
    <xf numFmtId="9" fontId="9" fillId="0" borderId="26" xfId="19" applyNumberFormat="1" applyFont="1" applyBorder="1" applyAlignment="1">
      <alignment vertical="center" wrapText="1"/>
    </xf>
    <xf numFmtId="9" fontId="33" fillId="0" borderId="26" xfId="19" applyNumberFormat="1" applyFont="1" applyBorder="1" applyAlignment="1">
      <alignment vertical="center" wrapText="1"/>
    </xf>
    <xf numFmtId="167" fontId="37" fillId="0" borderId="26" xfId="18" applyFont="1" applyBorder="1" applyAlignment="1">
      <alignment vertical="center" wrapText="1"/>
    </xf>
    <xf numFmtId="0" fontId="90" fillId="0" borderId="30" xfId="19" applyFont="1" applyBorder="1" applyAlignment="1">
      <alignment horizontal="left" vertical="center" wrapText="1"/>
    </xf>
    <xf numFmtId="0" fontId="90" fillId="25" borderId="26" xfId="19" applyFont="1" applyFill="1" applyBorder="1" applyAlignment="1">
      <alignment horizontal="left" vertical="center" wrapText="1"/>
    </xf>
    <xf numFmtId="0" fontId="4" fillId="0" borderId="26" xfId="19" applyFont="1" applyBorder="1" applyAlignment="1">
      <alignment vertical="center" wrapText="1"/>
    </xf>
    <xf numFmtId="0" fontId="90" fillId="0" borderId="26" xfId="19" applyFont="1" applyBorder="1" applyAlignment="1">
      <alignment vertical="center" wrapText="1"/>
    </xf>
    <xf numFmtId="0" fontId="4" fillId="0" borderId="0" xfId="19" applyFont="1" applyBorder="1" applyAlignment="1">
      <alignment vertical="center" wrapText="1"/>
    </xf>
    <xf numFmtId="0" fontId="27" fillId="0" borderId="28" xfId="19" applyFont="1" applyBorder="1" applyAlignment="1">
      <alignment horizontal="left" vertical="center" wrapText="1"/>
    </xf>
    <xf numFmtId="0" fontId="81" fillId="0" borderId="26" xfId="19" applyFont="1" applyBorder="1" applyAlignment="1">
      <alignment horizontal="center" vertical="center" wrapText="1"/>
    </xf>
    <xf numFmtId="0" fontId="90" fillId="0" borderId="26" xfId="19" applyFont="1" applyBorder="1" applyAlignment="1">
      <alignment horizontal="left" vertical="center" wrapText="1"/>
    </xf>
    <xf numFmtId="0" fontId="91" fillId="24" borderId="26" xfId="19" applyFont="1" applyFill="1" applyBorder="1" applyAlignment="1">
      <alignment horizontal="center" vertical="center" wrapText="1"/>
    </xf>
    <xf numFmtId="0" fontId="4" fillId="0" borderId="26" xfId="19" applyFont="1" applyBorder="1" applyAlignment="1">
      <alignment horizontal="left" vertical="center" wrapText="1"/>
    </xf>
    <xf numFmtId="0" fontId="40" fillId="0" borderId="26" xfId="19" applyFont="1" applyBorder="1" applyAlignment="1">
      <alignment horizontal="left" vertical="center" wrapText="1"/>
    </xf>
    <xf numFmtId="9" fontId="37" fillId="0" borderId="26" xfId="18" applyNumberFormat="1" applyFont="1" applyBorder="1" applyAlignment="1">
      <alignment horizontal="center" vertical="center" wrapText="1"/>
    </xf>
    <xf numFmtId="0" fontId="4" fillId="2" borderId="26" xfId="19" applyFont="1" applyFill="1" applyBorder="1" applyAlignment="1">
      <alignment horizontal="left" vertical="center" wrapText="1"/>
    </xf>
    <xf numFmtId="0" fontId="4" fillId="0" borderId="30" xfId="19" applyFont="1" applyBorder="1" applyAlignment="1">
      <alignment vertical="center" wrapText="1"/>
    </xf>
    <xf numFmtId="0" fontId="90" fillId="25" borderId="30" xfId="19" applyFont="1" applyFill="1" applyBorder="1" applyAlignment="1">
      <alignment horizontal="left" vertical="center" wrapText="1"/>
    </xf>
    <xf numFmtId="0" fontId="90" fillId="0" borderId="30" xfId="19" applyFont="1" applyBorder="1" applyAlignment="1">
      <alignment vertical="center" wrapText="1"/>
    </xf>
    <xf numFmtId="0" fontId="4" fillId="0" borderId="28" xfId="19" applyFont="1" applyBorder="1" applyAlignment="1">
      <alignment horizontal="left" vertical="center" wrapText="1"/>
    </xf>
    <xf numFmtId="0" fontId="9" fillId="0" borderId="28" xfId="19" applyFont="1" applyBorder="1" applyAlignment="1">
      <alignment horizontal="left" vertical="center" wrapText="1"/>
    </xf>
    <xf numFmtId="0" fontId="82" fillId="24" borderId="28" xfId="19" applyFont="1" applyFill="1" applyBorder="1" applyAlignment="1">
      <alignment horizontal="center" vertical="center" wrapText="1"/>
    </xf>
    <xf numFmtId="9" fontId="4" fillId="0" borderId="28" xfId="18" applyNumberFormat="1" applyFont="1" applyBorder="1" applyAlignment="1">
      <alignment horizontal="center" vertical="center" wrapText="1"/>
    </xf>
    <xf numFmtId="0" fontId="35" fillId="0" borderId="28" xfId="19" applyFont="1" applyBorder="1" applyAlignment="1">
      <alignment horizontal="left" vertical="center" wrapText="1"/>
    </xf>
    <xf numFmtId="0" fontId="26" fillId="0" borderId="26" xfId="19" applyFont="1" applyBorder="1" applyAlignment="1">
      <alignment vertical="center" wrapText="1"/>
    </xf>
    <xf numFmtId="0" fontId="92" fillId="8" borderId="0" xfId="19" applyFont="1" applyFill="1" applyBorder="1" applyAlignment="1">
      <alignment vertical="center"/>
    </xf>
    <xf numFmtId="0" fontId="9" fillId="0" borderId="30" xfId="19" applyFont="1" applyBorder="1" applyAlignment="1">
      <alignment vertical="center" wrapText="1"/>
    </xf>
    <xf numFmtId="0" fontId="9" fillId="2" borderId="26" xfId="19" applyFont="1" applyFill="1" applyBorder="1" applyAlignment="1">
      <alignment vertical="center" wrapText="1"/>
    </xf>
    <xf numFmtId="0" fontId="4" fillId="2" borderId="26" xfId="19" applyFont="1" applyFill="1" applyBorder="1" applyAlignment="1">
      <alignment vertical="center" wrapText="1"/>
    </xf>
    <xf numFmtId="0" fontId="4" fillId="2" borderId="30" xfId="19" applyFont="1" applyFill="1" applyBorder="1" applyAlignment="1">
      <alignment vertical="center" wrapText="1"/>
    </xf>
    <xf numFmtId="9" fontId="4" fillId="0" borderId="26" xfId="19" applyNumberFormat="1" applyFont="1" applyBorder="1" applyAlignment="1">
      <alignment horizontal="right" vertical="center" wrapText="1"/>
    </xf>
    <xf numFmtId="167" fontId="4" fillId="0" borderId="26" xfId="18" applyFont="1" applyBorder="1" applyAlignment="1">
      <alignment horizontal="right" vertical="center" wrapText="1"/>
    </xf>
    <xf numFmtId="9" fontId="90" fillId="0" borderId="26" xfId="19" applyNumberFormat="1" applyFont="1" applyBorder="1" applyAlignment="1">
      <alignment horizontal="right" vertical="center" wrapText="1"/>
    </xf>
    <xf numFmtId="9" fontId="4" fillId="0" borderId="26" xfId="18" applyNumberFormat="1" applyFont="1" applyBorder="1" applyAlignment="1">
      <alignment horizontal="right" vertical="center" wrapText="1"/>
    </xf>
    <xf numFmtId="9" fontId="4" fillId="0" borderId="36" xfId="17" applyFont="1" applyBorder="1" applyAlignment="1">
      <alignment horizontal="right" vertical="center" wrapText="1"/>
    </xf>
    <xf numFmtId="9" fontId="4" fillId="0" borderId="30" xfId="18" applyNumberFormat="1" applyFont="1" applyBorder="1" applyAlignment="1">
      <alignment horizontal="right" vertical="center" wrapText="1"/>
    </xf>
    <xf numFmtId="167" fontId="4" fillId="0" borderId="30" xfId="18" applyFont="1" applyBorder="1" applyAlignment="1">
      <alignment horizontal="right" vertical="center" wrapText="1"/>
    </xf>
    <xf numFmtId="9" fontId="4" fillId="0" borderId="30" xfId="19" applyNumberFormat="1" applyFont="1" applyBorder="1" applyAlignment="1">
      <alignment horizontal="right" vertical="center" wrapText="1"/>
    </xf>
    <xf numFmtId="9" fontId="4" fillId="0" borderId="31" xfId="17" applyFont="1" applyBorder="1" applyAlignment="1">
      <alignment horizontal="right" vertical="center" wrapText="1"/>
    </xf>
    <xf numFmtId="167" fontId="4" fillId="0" borderId="28" xfId="18" applyFont="1" applyBorder="1" applyAlignment="1">
      <alignment horizontal="right" vertical="center" wrapText="1"/>
    </xf>
    <xf numFmtId="9" fontId="4" fillId="0" borderId="28" xfId="19" applyNumberFormat="1" applyFont="1" applyBorder="1" applyAlignment="1">
      <alignment horizontal="right" vertical="center" wrapText="1"/>
    </xf>
    <xf numFmtId="9" fontId="4" fillId="0" borderId="28" xfId="17" applyFont="1" applyBorder="1" applyAlignment="1">
      <alignment horizontal="right" vertical="center" wrapText="1"/>
    </xf>
    <xf numFmtId="167" fontId="35" fillId="0" borderId="28" xfId="18" applyNumberFormat="1" applyFont="1" applyBorder="1" applyAlignment="1">
      <alignment horizontal="right" vertical="center" wrapText="1"/>
    </xf>
    <xf numFmtId="9" fontId="4" fillId="0" borderId="26" xfId="17" applyFont="1" applyBorder="1" applyAlignment="1">
      <alignment horizontal="right" vertical="center" wrapText="1"/>
    </xf>
    <xf numFmtId="168" fontId="35" fillId="0" borderId="26" xfId="19" applyNumberFormat="1" applyFont="1" applyBorder="1" applyAlignment="1">
      <alignment horizontal="right" vertical="center" wrapText="1"/>
    </xf>
    <xf numFmtId="0" fontId="27" fillId="18" borderId="27" xfId="19" applyFont="1" applyFill="1" applyBorder="1" applyAlignment="1">
      <alignment vertical="center" wrapText="1"/>
    </xf>
    <xf numFmtId="0" fontId="33" fillId="0" borderId="36" xfId="19" applyFont="1" applyBorder="1" applyAlignment="1">
      <alignment vertical="center" wrapText="1"/>
    </xf>
    <xf numFmtId="167" fontId="39" fillId="0" borderId="26" xfId="18" applyFont="1" applyFill="1" applyBorder="1" applyAlignment="1">
      <alignment vertical="center"/>
    </xf>
    <xf numFmtId="0" fontId="37" fillId="0" borderId="26" xfId="19" applyFont="1" applyFill="1" applyBorder="1" applyAlignment="1">
      <alignment horizontal="left" vertical="center" wrapText="1"/>
    </xf>
    <xf numFmtId="0" fontId="29" fillId="0" borderId="28" xfId="19" applyFont="1" applyBorder="1" applyAlignment="1">
      <alignment vertical="center" wrapText="1"/>
    </xf>
    <xf numFmtId="167" fontId="81" fillId="0" borderId="26" xfId="19" applyNumberFormat="1" applyFont="1" applyBorder="1" applyAlignment="1">
      <alignment horizontal="center" vertical="center" wrapText="1"/>
    </xf>
    <xf numFmtId="167" fontId="81" fillId="0" borderId="26" xfId="18" applyNumberFormat="1" applyFont="1" applyBorder="1" applyAlignment="1">
      <alignment horizontal="center" vertical="center" wrapText="1"/>
    </xf>
    <xf numFmtId="0" fontId="94" fillId="25" borderId="26" xfId="0" applyFont="1" applyFill="1" applyBorder="1" applyAlignment="1">
      <alignment horizontal="justify" vertical="center" wrapText="1"/>
    </xf>
    <xf numFmtId="0" fontId="38" fillId="17" borderId="26" xfId="19" applyFont="1" applyFill="1" applyBorder="1" applyAlignment="1">
      <alignment horizontal="center" vertical="center" wrapText="1"/>
    </xf>
    <xf numFmtId="0" fontId="33" fillId="17" borderId="26" xfId="19" applyFont="1" applyFill="1" applyBorder="1" applyAlignment="1">
      <alignment horizontal="center" vertical="center" wrapText="1"/>
    </xf>
    <xf numFmtId="0" fontId="39" fillId="17" borderId="26" xfId="19" applyFont="1" applyFill="1" applyBorder="1" applyAlignment="1">
      <alignment horizontal="center" vertical="center" wrapText="1"/>
    </xf>
    <xf numFmtId="167" fontId="39" fillId="17" borderId="42" xfId="19" applyNumberFormat="1" applyFont="1" applyFill="1" applyBorder="1" applyAlignment="1">
      <alignment vertical="center" wrapText="1"/>
    </xf>
    <xf numFmtId="167" fontId="39" fillId="17" borderId="13" xfId="19" applyNumberFormat="1" applyFont="1" applyFill="1" applyBorder="1" applyAlignment="1">
      <alignment vertical="center" wrapText="1"/>
    </xf>
    <xf numFmtId="167" fontId="39" fillId="17" borderId="43" xfId="19" applyNumberFormat="1" applyFont="1" applyFill="1" applyBorder="1" applyAlignment="1">
      <alignment vertical="center" wrapText="1"/>
    </xf>
    <xf numFmtId="0" fontId="32" fillId="25" borderId="26" xfId="0" applyFont="1" applyFill="1" applyBorder="1" applyAlignment="1">
      <alignment horizontal="left" vertical="center" wrapText="1"/>
    </xf>
    <xf numFmtId="0" fontId="38" fillId="11" borderId="26" xfId="19" applyFont="1" applyFill="1" applyBorder="1" applyAlignment="1">
      <alignment horizontal="center" vertical="center" wrapText="1"/>
    </xf>
    <xf numFmtId="0" fontId="33" fillId="11" borderId="26" xfId="19" applyFont="1" applyFill="1" applyBorder="1" applyAlignment="1">
      <alignment horizontal="center" vertical="center" wrapText="1"/>
    </xf>
    <xf numFmtId="0" fontId="39" fillId="11" borderId="26" xfId="19" applyFont="1" applyFill="1" applyBorder="1" applyAlignment="1">
      <alignment horizontal="center" vertical="center" wrapText="1"/>
    </xf>
    <xf numFmtId="167" fontId="39" fillId="11" borderId="26" xfId="19" applyNumberFormat="1" applyFont="1" applyFill="1" applyBorder="1" applyAlignment="1">
      <alignment horizontal="center" vertical="center" wrapText="1"/>
    </xf>
    <xf numFmtId="167" fontId="39" fillId="11" borderId="26" xfId="18" applyNumberFormat="1" applyFont="1" applyFill="1" applyBorder="1" applyAlignment="1">
      <alignment horizontal="center" vertical="center" wrapText="1"/>
    </xf>
    <xf numFmtId="0" fontId="33" fillId="0" borderId="30" xfId="19" applyFont="1" applyBorder="1" applyAlignment="1">
      <alignment horizontal="center" vertical="center" wrapText="1"/>
    </xf>
    <xf numFmtId="3" fontId="39" fillId="0" borderId="30" xfId="19" applyNumberFormat="1" applyFont="1" applyBorder="1" applyAlignment="1">
      <alignment horizontal="center" vertical="center" wrapText="1"/>
    </xf>
    <xf numFmtId="0" fontId="39" fillId="0" borderId="30" xfId="19" applyFont="1" applyBorder="1" applyAlignment="1">
      <alignment horizontal="center" vertical="center" wrapText="1"/>
    </xf>
    <xf numFmtId="167" fontId="39" fillId="0" borderId="30" xfId="19" applyNumberFormat="1" applyFont="1" applyBorder="1" applyAlignment="1">
      <alignment horizontal="center" vertical="center" wrapText="1"/>
    </xf>
    <xf numFmtId="167" fontId="39" fillId="0" borderId="30" xfId="18" applyNumberFormat="1" applyFont="1" applyBorder="1" applyAlignment="1">
      <alignment horizontal="center" vertical="center" wrapText="1"/>
    </xf>
    <xf numFmtId="0" fontId="82" fillId="0" borderId="26" xfId="19" applyFont="1" applyBorder="1" applyAlignment="1">
      <alignment horizontal="left" vertical="center" wrapText="1"/>
    </xf>
    <xf numFmtId="167" fontId="35" fillId="0" borderId="26" xfId="18" applyFont="1" applyFill="1" applyBorder="1" applyAlignment="1">
      <alignment horizontal="right" vertical="center" wrapText="1"/>
    </xf>
    <xf numFmtId="167" fontId="39" fillId="0" borderId="26" xfId="18" applyFont="1" applyBorder="1" applyAlignment="1">
      <alignment horizontal="right" vertical="center" wrapText="1"/>
    </xf>
    <xf numFmtId="9" fontId="85" fillId="0" borderId="26" xfId="19" applyNumberFormat="1" applyFont="1" applyBorder="1" applyAlignment="1">
      <alignment horizontal="right" vertical="center" wrapText="1"/>
    </xf>
    <xf numFmtId="0" fontId="8" fillId="0" borderId="26" xfId="19" applyFont="1" applyBorder="1" applyAlignment="1">
      <alignment horizontal="right" vertical="center" wrapText="1"/>
    </xf>
    <xf numFmtId="9" fontId="8" fillId="0" borderId="26" xfId="19" applyNumberFormat="1" applyFont="1" applyBorder="1" applyAlignment="1">
      <alignment horizontal="right" vertical="center" wrapText="1"/>
    </xf>
    <xf numFmtId="167" fontId="8" fillId="0" borderId="26" xfId="19" applyNumberFormat="1" applyFont="1" applyBorder="1" applyAlignment="1">
      <alignment horizontal="right" vertical="center" wrapText="1"/>
    </xf>
    <xf numFmtId="167" fontId="8" fillId="0" borderId="26" xfId="18" applyNumberFormat="1" applyFont="1" applyBorder="1" applyAlignment="1">
      <alignment horizontal="right" vertical="center" wrapText="1"/>
    </xf>
    <xf numFmtId="167" fontId="8" fillId="0" borderId="26" xfId="18" applyFont="1" applyBorder="1" applyAlignment="1">
      <alignment horizontal="right" vertical="center" wrapText="1"/>
    </xf>
    <xf numFmtId="167" fontId="85" fillId="0" borderId="26" xfId="18" applyFont="1" applyFill="1" applyBorder="1" applyAlignment="1">
      <alignment horizontal="right" vertical="center" wrapText="1"/>
    </xf>
    <xf numFmtId="167" fontId="8" fillId="0" borderId="26" xfId="18" applyFont="1" applyFill="1" applyBorder="1" applyAlignment="1">
      <alignment horizontal="right" vertical="center"/>
    </xf>
    <xf numFmtId="0" fontId="32" fillId="25" borderId="0" xfId="0" applyFont="1" applyFill="1" applyAlignment="1">
      <alignment vertical="center" wrapText="1"/>
    </xf>
    <xf numFmtId="0" fontId="20" fillId="25" borderId="0" xfId="0" applyFont="1" applyFill="1" applyAlignment="1">
      <alignment vertical="center" wrapText="1"/>
    </xf>
    <xf numFmtId="0" fontId="4" fillId="0" borderId="0" xfId="19" applyFont="1" applyAlignment="1">
      <alignment vertical="top"/>
    </xf>
    <xf numFmtId="0" fontId="33" fillId="0" borderId="30" xfId="19" applyFont="1" applyBorder="1" applyAlignment="1">
      <alignment vertical="center" wrapText="1"/>
    </xf>
    <xf numFmtId="0" fontId="33" fillId="0" borderId="30" xfId="19" applyFont="1" applyBorder="1" applyAlignment="1" applyProtection="1">
      <alignment vertical="center" wrapText="1"/>
      <protection locked="0"/>
    </xf>
    <xf numFmtId="0" fontId="39" fillId="0" borderId="26" xfId="19" applyFont="1" applyBorder="1" applyAlignment="1" applyProtection="1">
      <alignment horizontal="left" vertical="center" wrapText="1"/>
      <protection locked="0"/>
    </xf>
    <xf numFmtId="0" fontId="29" fillId="11" borderId="27" xfId="19" applyFont="1" applyFill="1" applyBorder="1" applyAlignment="1">
      <alignment vertical="center" wrapText="1"/>
    </xf>
    <xf numFmtId="0" fontId="29" fillId="17" borderId="27" xfId="19" applyFont="1" applyFill="1" applyBorder="1" applyAlignment="1">
      <alignment vertical="center" wrapText="1"/>
    </xf>
    <xf numFmtId="0" fontId="77" fillId="0" borderId="30" xfId="0" applyFont="1" applyBorder="1" applyAlignment="1">
      <alignment horizontal="left" vertical="center" wrapText="1"/>
    </xf>
    <xf numFmtId="0" fontId="33" fillId="25" borderId="30" xfId="19" applyFont="1" applyFill="1" applyBorder="1" applyAlignment="1">
      <alignment horizontal="left" vertical="center" wrapText="1"/>
    </xf>
    <xf numFmtId="0" fontId="8" fillId="0" borderId="0" xfId="19" applyAlignment="1">
      <alignment vertical="center"/>
    </xf>
    <xf numFmtId="0" fontId="33" fillId="25" borderId="26" xfId="19" applyFont="1" applyFill="1" applyBorder="1" applyAlignment="1">
      <alignment horizontal="justify" vertical="center" wrapText="1"/>
    </xf>
    <xf numFmtId="0" fontId="37" fillId="0" borderId="26" xfId="19" applyFont="1" applyFill="1" applyBorder="1" applyAlignment="1" applyProtection="1">
      <alignment horizontal="left" vertical="center" wrapText="1"/>
      <protection locked="0"/>
    </xf>
    <xf numFmtId="0" fontId="29" fillId="17" borderId="0" xfId="19" applyFont="1" applyFill="1" applyBorder="1" applyAlignment="1">
      <alignment horizontal="center" vertical="center" wrapText="1"/>
    </xf>
    <xf numFmtId="0" fontId="38" fillId="17" borderId="0" xfId="19" applyFont="1" applyFill="1" applyBorder="1" applyAlignment="1">
      <alignment horizontal="center" vertical="center" wrapText="1"/>
    </xf>
    <xf numFmtId="0" fontId="33" fillId="17" borderId="0" xfId="19" applyFont="1" applyFill="1" applyBorder="1" applyAlignment="1">
      <alignment horizontal="center" vertical="center" wrapText="1"/>
    </xf>
    <xf numFmtId="3" fontId="39" fillId="17" borderId="0" xfId="19" applyNumberFormat="1" applyFont="1" applyFill="1" applyBorder="1" applyAlignment="1">
      <alignment horizontal="center" vertical="center" wrapText="1"/>
    </xf>
    <xf numFmtId="0" fontId="39" fillId="17" borderId="0" xfId="19" applyFont="1" applyFill="1" applyBorder="1" applyAlignment="1">
      <alignment horizontal="center" vertical="center" wrapText="1"/>
    </xf>
    <xf numFmtId="167" fontId="39" fillId="17" borderId="0" xfId="19" applyNumberFormat="1" applyFont="1" applyFill="1" applyBorder="1" applyAlignment="1">
      <alignment horizontal="center" vertical="center" wrapText="1"/>
    </xf>
    <xf numFmtId="167" fontId="39" fillId="17" borderId="0" xfId="18" applyNumberFormat="1" applyFont="1" applyFill="1" applyBorder="1" applyAlignment="1">
      <alignment horizontal="center" vertical="center" wrapText="1"/>
    </xf>
    <xf numFmtId="0" fontId="77" fillId="25" borderId="26" xfId="19" applyFont="1" applyFill="1" applyBorder="1" applyAlignment="1">
      <alignment vertical="center" wrapText="1"/>
    </xf>
    <xf numFmtId="9" fontId="33" fillId="0" borderId="26" xfId="17" applyFont="1" applyBorder="1" applyAlignment="1">
      <alignment vertical="center" wrapText="1"/>
    </xf>
    <xf numFmtId="9" fontId="39" fillId="0" borderId="26" xfId="19" applyNumberFormat="1" applyFont="1" applyBorder="1" applyAlignment="1">
      <alignment vertical="center" wrapText="1"/>
    </xf>
    <xf numFmtId="0" fontId="4" fillId="0" borderId="26" xfId="19" applyFont="1" applyFill="1" applyBorder="1" applyAlignment="1">
      <alignment vertical="center" wrapText="1"/>
    </xf>
    <xf numFmtId="0" fontId="37" fillId="0" borderId="26" xfId="19" applyFont="1" applyFill="1" applyBorder="1" applyAlignment="1">
      <alignment vertical="center" wrapText="1"/>
    </xf>
    <xf numFmtId="0" fontId="57" fillId="0" borderId="26" xfId="0" applyFont="1" applyBorder="1" applyAlignment="1">
      <alignment vertical="center"/>
    </xf>
    <xf numFmtId="0" fontId="57" fillId="0" borderId="26" xfId="0" applyFont="1" applyBorder="1" applyAlignment="1">
      <alignment vertical="center" wrapText="1"/>
    </xf>
    <xf numFmtId="0" fontId="35" fillId="25" borderId="26" xfId="19" applyFont="1" applyFill="1" applyBorder="1" applyAlignment="1">
      <alignment horizontal="left" vertical="center" wrapText="1"/>
    </xf>
    <xf numFmtId="0" fontId="57" fillId="0" borderId="26" xfId="0" applyFont="1" applyBorder="1" applyAlignment="1">
      <alignment horizontal="left" vertical="center" wrapText="1"/>
    </xf>
    <xf numFmtId="9" fontId="57" fillId="0" borderId="26" xfId="0" applyNumberFormat="1" applyFont="1" applyBorder="1" applyAlignment="1">
      <alignment horizontal="right" vertical="center"/>
    </xf>
    <xf numFmtId="167" fontId="57" fillId="0" borderId="26" xfId="18" applyFont="1" applyBorder="1" applyAlignment="1">
      <alignment horizontal="right" vertical="center"/>
    </xf>
    <xf numFmtId="0" fontId="35" fillId="0" borderId="26" xfId="19" applyFont="1" applyFill="1" applyBorder="1" applyAlignment="1">
      <alignment vertical="center" wrapText="1"/>
    </xf>
    <xf numFmtId="0" fontId="35" fillId="0" borderId="26" xfId="19" applyFont="1" applyFill="1" applyBorder="1" applyAlignment="1">
      <alignment horizontal="left" vertical="center" wrapText="1"/>
    </xf>
    <xf numFmtId="0" fontId="57" fillId="0" borderId="26" xfId="0" applyFont="1" applyFill="1" applyBorder="1" applyAlignment="1">
      <alignment horizontal="left" vertical="center" wrapText="1"/>
    </xf>
    <xf numFmtId="0" fontId="35" fillId="0" borderId="30" xfId="19" applyFont="1" applyBorder="1" applyAlignment="1">
      <alignment horizontal="left" vertical="center" wrapText="1"/>
    </xf>
    <xf numFmtId="0" fontId="35" fillId="2" borderId="26" xfId="19" applyFont="1" applyFill="1" applyBorder="1" applyAlignment="1">
      <alignment horizontal="left" vertical="center" wrapText="1"/>
    </xf>
    <xf numFmtId="9" fontId="35" fillId="2" borderId="26" xfId="19" applyNumberFormat="1" applyFont="1" applyFill="1" applyBorder="1" applyAlignment="1">
      <alignment vertical="center" wrapText="1"/>
    </xf>
    <xf numFmtId="4" fontId="35" fillId="2" borderId="26" xfId="19" applyNumberFormat="1" applyFont="1" applyFill="1" applyBorder="1" applyAlignment="1">
      <alignment vertical="center" wrapText="1"/>
    </xf>
    <xf numFmtId="9" fontId="33" fillId="11" borderId="26" xfId="19" applyNumberFormat="1" applyFont="1" applyFill="1" applyBorder="1" applyAlignment="1">
      <alignment horizontal="center" vertical="center" wrapText="1"/>
    </xf>
    <xf numFmtId="9" fontId="39" fillId="11" borderId="26" xfId="19" applyNumberFormat="1" applyFont="1" applyFill="1" applyBorder="1" applyAlignment="1">
      <alignment horizontal="center" vertical="center" wrapText="1"/>
    </xf>
    <xf numFmtId="0" fontId="77" fillId="0" borderId="26" xfId="19" applyFont="1" applyBorder="1" applyAlignment="1">
      <alignment vertical="center" wrapText="1"/>
    </xf>
    <xf numFmtId="0" fontId="39" fillId="0" borderId="26" xfId="19" applyFont="1" applyBorder="1" applyAlignment="1" applyProtection="1">
      <alignment vertical="center" wrapText="1"/>
      <protection locked="0"/>
    </xf>
    <xf numFmtId="0" fontId="33" fillId="17" borderId="26" xfId="19" applyFont="1" applyFill="1" applyBorder="1" applyAlignment="1">
      <alignment vertical="center" wrapText="1"/>
    </xf>
    <xf numFmtId="0" fontId="39" fillId="17" borderId="26" xfId="19" applyFont="1" applyFill="1" applyBorder="1" applyAlignment="1">
      <alignment vertical="center" wrapText="1"/>
    </xf>
    <xf numFmtId="167" fontId="39" fillId="17" borderId="26" xfId="19" applyNumberFormat="1" applyFont="1" applyFill="1" applyBorder="1" applyAlignment="1">
      <alignment vertical="center" wrapText="1"/>
    </xf>
    <xf numFmtId="167" fontId="39" fillId="17" borderId="26" xfId="18" applyNumberFormat="1" applyFont="1" applyFill="1" applyBorder="1" applyAlignment="1">
      <alignment vertical="center" wrapText="1"/>
    </xf>
    <xf numFmtId="3" fontId="39" fillId="0" borderId="26" xfId="19" applyNumberFormat="1" applyFont="1" applyBorder="1" applyAlignment="1">
      <alignment vertical="center" wrapText="1"/>
    </xf>
    <xf numFmtId="167" fontId="39" fillId="0" borderId="26" xfId="19" applyNumberFormat="1" applyFont="1" applyBorder="1" applyAlignment="1">
      <alignment vertical="center" wrapText="1"/>
    </xf>
    <xf numFmtId="167" fontId="39" fillId="0" borderId="26" xfId="18" applyNumberFormat="1" applyFont="1" applyFill="1" applyBorder="1" applyAlignment="1">
      <alignment vertical="center" wrapText="1"/>
    </xf>
    <xf numFmtId="9" fontId="37" fillId="0" borderId="26" xfId="19" applyNumberFormat="1" applyFont="1" applyBorder="1" applyAlignment="1">
      <alignment vertical="center" wrapText="1"/>
    </xf>
    <xf numFmtId="3" fontId="39" fillId="17" borderId="26" xfId="19" applyNumberFormat="1" applyFont="1" applyFill="1" applyBorder="1" applyAlignment="1">
      <alignment vertical="center" wrapText="1"/>
    </xf>
    <xf numFmtId="3" fontId="37" fillId="0" borderId="26" xfId="19" applyNumberFormat="1" applyFont="1" applyBorder="1" applyAlignment="1">
      <alignment vertical="center" wrapText="1"/>
    </xf>
    <xf numFmtId="0" fontId="94" fillId="25" borderId="26" xfId="0" applyFont="1" applyFill="1" applyBorder="1" applyAlignment="1">
      <alignment horizontal="left" vertical="center" wrapText="1"/>
    </xf>
    <xf numFmtId="167" fontId="39" fillId="0" borderId="26" xfId="18" applyFont="1" applyFill="1" applyBorder="1" applyAlignment="1">
      <alignment horizontal="right" vertical="center"/>
    </xf>
    <xf numFmtId="0" fontId="83" fillId="0" borderId="30" xfId="19" applyFont="1" applyBorder="1" applyAlignment="1">
      <alignment vertical="center" wrapText="1"/>
    </xf>
    <xf numFmtId="0" fontId="83" fillId="11" borderId="27" xfId="19" applyFont="1" applyFill="1" applyBorder="1" applyAlignment="1">
      <alignment vertical="center" wrapText="1"/>
    </xf>
    <xf numFmtId="0" fontId="33" fillId="11" borderId="26" xfId="19" applyFont="1" applyFill="1" applyBorder="1" applyAlignment="1">
      <alignment vertical="center" wrapText="1"/>
    </xf>
    <xf numFmtId="3" fontId="39" fillId="11" borderId="26" xfId="19" applyNumberFormat="1" applyFont="1" applyFill="1" applyBorder="1" applyAlignment="1">
      <alignment vertical="center" wrapText="1"/>
    </xf>
    <xf numFmtId="0" fontId="39" fillId="11" borderId="26" xfId="19" applyFont="1" applyFill="1" applyBorder="1" applyAlignment="1">
      <alignment vertical="center" wrapText="1"/>
    </xf>
    <xf numFmtId="167" fontId="39" fillId="11" borderId="26" xfId="19" applyNumberFormat="1" applyFont="1" applyFill="1" applyBorder="1" applyAlignment="1">
      <alignment vertical="center" wrapText="1"/>
    </xf>
    <xf numFmtId="167" fontId="39" fillId="11" borderId="26" xfId="18" applyNumberFormat="1" applyFont="1" applyFill="1" applyBorder="1" applyAlignment="1">
      <alignment vertical="center" wrapText="1"/>
    </xf>
    <xf numFmtId="3" fontId="39" fillId="0" borderId="30" xfId="19" applyNumberFormat="1" applyFont="1" applyBorder="1" applyAlignment="1">
      <alignment vertical="center" wrapText="1"/>
    </xf>
    <xf numFmtId="0" fontId="39" fillId="0" borderId="30" xfId="19" applyFont="1" applyBorder="1" applyAlignment="1">
      <alignment vertical="center" wrapText="1"/>
    </xf>
    <xf numFmtId="167" fontId="39" fillId="0" borderId="30" xfId="19" applyNumberFormat="1" applyFont="1" applyBorder="1" applyAlignment="1">
      <alignment vertical="center" wrapText="1"/>
    </xf>
    <xf numFmtId="167" fontId="39" fillId="0" borderId="30" xfId="18" applyNumberFormat="1" applyFont="1" applyBorder="1" applyAlignment="1">
      <alignment vertical="center" wrapText="1"/>
    </xf>
    <xf numFmtId="0" fontId="29" fillId="11" borderId="26" xfId="19" applyFont="1" applyFill="1" applyBorder="1" applyAlignment="1">
      <alignment vertical="center" wrapText="1"/>
    </xf>
    <xf numFmtId="0" fontId="83" fillId="11" borderId="26" xfId="19" applyFont="1" applyFill="1" applyBorder="1" applyAlignment="1">
      <alignment vertical="center" wrapText="1"/>
    </xf>
    <xf numFmtId="0" fontId="39" fillId="0" borderId="26" xfId="19" applyFont="1" applyBorder="1" applyAlignment="1">
      <alignment horizontal="right" vertical="center" wrapText="1"/>
    </xf>
    <xf numFmtId="167" fontId="39" fillId="0" borderId="26" xfId="19" applyNumberFormat="1" applyFont="1" applyBorder="1" applyAlignment="1">
      <alignment horizontal="right" vertical="center" wrapText="1"/>
    </xf>
    <xf numFmtId="167" fontId="39" fillId="0" borderId="26" xfId="18" applyNumberFormat="1" applyFont="1" applyBorder="1" applyAlignment="1">
      <alignment horizontal="right" vertical="center" wrapText="1"/>
    </xf>
    <xf numFmtId="0" fontId="83" fillId="0" borderId="26" xfId="19" applyFont="1" applyBorder="1" applyAlignment="1">
      <alignment horizontal="left" vertical="center" wrapText="1"/>
    </xf>
    <xf numFmtId="0" fontId="66" fillId="0" borderId="30" xfId="0" applyFont="1" applyBorder="1" applyAlignment="1">
      <alignment vertical="center" wrapText="1"/>
    </xf>
    <xf numFmtId="0" fontId="66" fillId="11" borderId="27" xfId="0" applyFont="1" applyFill="1" applyBorder="1" applyAlignment="1">
      <alignment vertical="center" wrapText="1"/>
    </xf>
    <xf numFmtId="0" fontId="38" fillId="25" borderId="26" xfId="19" applyFont="1" applyFill="1" applyBorder="1" applyAlignment="1">
      <alignment horizontal="center" vertical="center" wrapText="1"/>
    </xf>
    <xf numFmtId="9" fontId="4" fillId="2" borderId="26" xfId="19" applyNumberFormat="1" applyFont="1" applyFill="1" applyBorder="1" applyAlignment="1">
      <alignment horizontal="center" vertical="center" wrapText="1"/>
    </xf>
    <xf numFmtId="167" fontId="4" fillId="2" borderId="26" xfId="18" applyFont="1" applyFill="1" applyBorder="1" applyAlignment="1">
      <alignment horizontal="center" vertical="center" wrapText="1"/>
    </xf>
    <xf numFmtId="3" fontId="4" fillId="2" borderId="26" xfId="19" applyNumberFormat="1" applyFont="1" applyFill="1" applyBorder="1" applyAlignment="1">
      <alignment horizontal="center" vertical="center" wrapText="1"/>
    </xf>
    <xf numFmtId="0" fontId="44" fillId="0" borderId="0" xfId="0" applyFont="1"/>
    <xf numFmtId="0" fontId="87" fillId="8" borderId="0" xfId="19" applyFont="1" applyFill="1" applyBorder="1" applyAlignment="1">
      <alignment vertical="top"/>
    </xf>
    <xf numFmtId="0" fontId="96" fillId="8" borderId="0" xfId="19" applyFont="1" applyFill="1" applyBorder="1" applyAlignment="1">
      <alignment vertical="top"/>
    </xf>
    <xf numFmtId="167" fontId="44" fillId="0" borderId="0" xfId="18" applyFont="1"/>
    <xf numFmtId="0" fontId="33" fillId="0" borderId="36" xfId="19" applyFont="1" applyBorder="1" applyAlignment="1">
      <alignment horizontal="left" vertical="center" wrapText="1"/>
    </xf>
    <xf numFmtId="9" fontId="33" fillId="0" borderId="26" xfId="17" applyFont="1" applyFill="1" applyBorder="1" applyAlignment="1">
      <alignment horizontal="center" vertical="center" wrapText="1"/>
    </xf>
    <xf numFmtId="0" fontId="4" fillId="25" borderId="26" xfId="19" applyFont="1" applyFill="1" applyBorder="1" applyAlignment="1">
      <alignment horizontal="left" vertical="center" wrapText="1"/>
    </xf>
    <xf numFmtId="167" fontId="37" fillId="0" borderId="26" xfId="18" applyFont="1" applyBorder="1" applyAlignment="1">
      <alignment horizontal="left" vertical="center" wrapText="1"/>
    </xf>
    <xf numFmtId="9" fontId="37" fillId="0" borderId="26" xfId="17" applyFont="1" applyBorder="1" applyAlignment="1">
      <alignment horizontal="center" vertical="center" wrapText="1"/>
    </xf>
    <xf numFmtId="0" fontId="37" fillId="25" borderId="26" xfId="19" applyFont="1" applyFill="1" applyBorder="1" applyAlignment="1">
      <alignment vertical="center" wrapText="1"/>
    </xf>
    <xf numFmtId="0" fontId="33" fillId="2" borderId="26" xfId="19" applyFont="1" applyFill="1" applyBorder="1" applyAlignment="1">
      <alignment horizontal="left" vertical="center" wrapText="1"/>
    </xf>
    <xf numFmtId="0" fontId="33" fillId="25" borderId="36" xfId="19" applyFont="1" applyFill="1" applyBorder="1" applyAlignment="1">
      <alignment vertical="center" wrapText="1"/>
    </xf>
    <xf numFmtId="0" fontId="33" fillId="0" borderId="30" xfId="19" applyFont="1" applyFill="1" applyBorder="1" applyAlignment="1">
      <alignment horizontal="left" vertical="center" wrapText="1"/>
    </xf>
    <xf numFmtId="0" fontId="33" fillId="0" borderId="30" xfId="19" applyFont="1" applyFill="1" applyBorder="1" applyAlignment="1">
      <alignment horizontal="center" vertical="center" wrapText="1"/>
    </xf>
    <xf numFmtId="0" fontId="37" fillId="0" borderId="30" xfId="19" applyFont="1" applyBorder="1" applyAlignment="1">
      <alignment horizontal="left" vertical="center" wrapText="1"/>
    </xf>
    <xf numFmtId="167" fontId="33" fillId="0" borderId="26" xfId="18" applyFont="1" applyBorder="1" applyAlignment="1">
      <alignment horizontal="left" vertical="center" wrapText="1"/>
    </xf>
    <xf numFmtId="0" fontId="78" fillId="26" borderId="26" xfId="19" applyFont="1" applyFill="1" applyBorder="1" applyAlignment="1">
      <alignment horizontal="center" vertical="center" wrapText="1"/>
    </xf>
    <xf numFmtId="9" fontId="37" fillId="2" borderId="26" xfId="19" applyNumberFormat="1" applyFont="1" applyFill="1" applyBorder="1" applyAlignment="1">
      <alignment horizontal="center" vertical="center" wrapText="1"/>
    </xf>
    <xf numFmtId="167" fontId="37" fillId="2" borderId="26" xfId="18" applyFont="1" applyFill="1" applyBorder="1" applyAlignment="1">
      <alignment horizontal="center" vertical="center" wrapText="1"/>
    </xf>
    <xf numFmtId="0" fontId="37" fillId="2" borderId="26" xfId="19" applyFont="1" applyFill="1" applyBorder="1" applyAlignment="1">
      <alignment horizontal="justify" vertical="center" wrapText="1"/>
    </xf>
    <xf numFmtId="0" fontId="32" fillId="2" borderId="26" xfId="0" applyFont="1" applyFill="1" applyBorder="1" applyAlignment="1">
      <alignment horizontal="justify" vertical="center" wrapText="1"/>
    </xf>
    <xf numFmtId="0" fontId="37" fillId="2" borderId="26" xfId="19" applyFont="1" applyFill="1" applyBorder="1" applyAlignment="1">
      <alignment horizontal="left" vertical="center" wrapText="1"/>
    </xf>
    <xf numFmtId="0" fontId="32" fillId="2" borderId="26" xfId="0" applyFont="1" applyFill="1" applyBorder="1" applyAlignment="1">
      <alignment horizontal="left" vertical="center" wrapText="1"/>
    </xf>
    <xf numFmtId="0" fontId="4" fillId="0" borderId="26" xfId="19" applyFont="1" applyBorder="1" applyAlignment="1">
      <alignment horizontal="justify" vertical="center" wrapText="1"/>
    </xf>
    <xf numFmtId="0" fontId="3" fillId="26" borderId="26" xfId="19" applyFont="1" applyFill="1" applyBorder="1" applyAlignment="1">
      <alignment horizontal="center" vertical="center" wrapText="1"/>
    </xf>
    <xf numFmtId="0" fontId="4" fillId="25" borderId="26" xfId="19" applyFont="1" applyFill="1" applyBorder="1" applyAlignment="1">
      <alignment horizontal="justify" vertical="center" wrapText="1"/>
    </xf>
    <xf numFmtId="0" fontId="4" fillId="2" borderId="26" xfId="19" applyFont="1" applyFill="1" applyBorder="1" applyAlignment="1">
      <alignment horizontal="justify" vertical="center" wrapText="1"/>
    </xf>
    <xf numFmtId="0" fontId="20" fillId="2" borderId="26" xfId="0" applyFont="1" applyFill="1" applyBorder="1" applyAlignment="1">
      <alignment horizontal="justify" vertical="center" wrapText="1"/>
    </xf>
    <xf numFmtId="0" fontId="20" fillId="2" borderId="26" xfId="0" applyFont="1" applyFill="1" applyBorder="1" applyAlignment="1">
      <alignment horizontal="left" vertical="center" wrapText="1"/>
    </xf>
    <xf numFmtId="0" fontId="4" fillId="25" borderId="26" xfId="19" applyFont="1" applyFill="1" applyBorder="1" applyAlignment="1">
      <alignment vertical="center" wrapText="1"/>
    </xf>
    <xf numFmtId="9" fontId="4" fillId="2" borderId="26" xfId="19" applyNumberFormat="1" applyFont="1" applyFill="1" applyBorder="1" applyAlignment="1">
      <alignment horizontal="right" vertical="center" wrapText="1"/>
    </xf>
    <xf numFmtId="167" fontId="4" fillId="2" borderId="26" xfId="18" applyFont="1" applyFill="1" applyBorder="1" applyAlignment="1">
      <alignment horizontal="right" vertical="center" wrapText="1"/>
    </xf>
    <xf numFmtId="167" fontId="37" fillId="2" borderId="26" xfId="18" applyFont="1" applyFill="1" applyBorder="1" applyAlignment="1">
      <alignment horizontal="left" vertical="center" wrapText="1"/>
    </xf>
    <xf numFmtId="9" fontId="37" fillId="2" borderId="26" xfId="19" applyNumberFormat="1" applyFont="1" applyFill="1" applyBorder="1" applyAlignment="1">
      <alignment horizontal="left" vertical="center" wrapText="1"/>
    </xf>
    <xf numFmtId="0" fontId="37" fillId="2" borderId="26" xfId="19" applyFont="1" applyFill="1" applyBorder="1" applyAlignment="1">
      <alignment vertical="center" wrapText="1"/>
    </xf>
    <xf numFmtId="0" fontId="32" fillId="2" borderId="26" xfId="0" applyFont="1" applyFill="1" applyBorder="1" applyAlignment="1">
      <alignment vertical="center" wrapText="1"/>
    </xf>
    <xf numFmtId="0" fontId="37" fillId="2" borderId="30" xfId="19" applyFont="1" applyFill="1" applyBorder="1" applyAlignment="1">
      <alignment vertical="center" wrapText="1"/>
    </xf>
    <xf numFmtId="0" fontId="37" fillId="0" borderId="30" xfId="19" applyFont="1" applyBorder="1" applyAlignment="1">
      <alignment vertical="center" wrapText="1"/>
    </xf>
    <xf numFmtId="9" fontId="37" fillId="2" borderId="26" xfId="19" applyNumberFormat="1" applyFont="1" applyFill="1" applyBorder="1" applyAlignment="1">
      <alignment horizontal="right" vertical="center" wrapText="1"/>
    </xf>
    <xf numFmtId="167" fontId="37" fillId="2" borderId="26" xfId="18" applyFont="1" applyFill="1" applyBorder="1" applyAlignment="1">
      <alignment horizontal="right" vertical="center" wrapText="1"/>
    </xf>
    <xf numFmtId="0" fontId="37" fillId="17" borderId="30" xfId="19" applyFont="1" applyFill="1" applyBorder="1" applyAlignment="1">
      <alignment horizontal="left" vertical="center" wrapText="1"/>
    </xf>
    <xf numFmtId="0" fontId="78" fillId="17" borderId="26" xfId="19" applyFont="1" applyFill="1" applyBorder="1" applyAlignment="1">
      <alignment horizontal="center" vertical="center" wrapText="1"/>
    </xf>
    <xf numFmtId="0" fontId="37" fillId="17" borderId="26" xfId="19" applyFont="1" applyFill="1" applyBorder="1" applyAlignment="1">
      <alignment horizontal="left" vertical="center" wrapText="1"/>
    </xf>
    <xf numFmtId="9" fontId="37" fillId="17" borderId="26" xfId="19" applyNumberFormat="1" applyFont="1" applyFill="1" applyBorder="1" applyAlignment="1">
      <alignment horizontal="center" vertical="center" wrapText="1"/>
    </xf>
    <xf numFmtId="167" fontId="37" fillId="17" borderId="26" xfId="18" applyFont="1" applyFill="1" applyBorder="1" applyAlignment="1">
      <alignment horizontal="center" vertical="center" wrapText="1"/>
    </xf>
    <xf numFmtId="0" fontId="29" fillId="17" borderId="28" xfId="19" applyFont="1" applyFill="1" applyBorder="1" applyAlignment="1">
      <alignment horizontal="center" vertical="center" wrapText="1"/>
    </xf>
    <xf numFmtId="167" fontId="37" fillId="17" borderId="26" xfId="18" applyFont="1" applyFill="1" applyBorder="1" applyAlignment="1">
      <alignment horizontal="left" vertical="center" wrapText="1"/>
    </xf>
    <xf numFmtId="9" fontId="37" fillId="17" borderId="26" xfId="19" applyNumberFormat="1" applyFont="1" applyFill="1" applyBorder="1" applyAlignment="1">
      <alignment horizontal="left" vertical="center" wrapText="1"/>
    </xf>
    <xf numFmtId="0" fontId="34" fillId="17" borderId="42" xfId="19" applyFont="1" applyFill="1" applyBorder="1" applyAlignment="1">
      <alignment vertical="center" wrapText="1"/>
    </xf>
    <xf numFmtId="0" fontId="0" fillId="17" borderId="0" xfId="0" applyFill="1"/>
    <xf numFmtId="167" fontId="0" fillId="17" borderId="0" xfId="18" applyFont="1" applyFill="1"/>
    <xf numFmtId="167" fontId="0" fillId="17" borderId="0" xfId="0" applyNumberFormat="1" applyFill="1"/>
    <xf numFmtId="167" fontId="0" fillId="17" borderId="0" xfId="18" applyNumberFormat="1" applyFont="1" applyFill="1"/>
    <xf numFmtId="167" fontId="36" fillId="2" borderId="26" xfId="18" applyFont="1" applyFill="1" applyBorder="1" applyAlignment="1">
      <alignment horizontal="right" vertical="center" wrapText="1"/>
    </xf>
    <xf numFmtId="167" fontId="97" fillId="2" borderId="26" xfId="18" applyFont="1" applyFill="1" applyBorder="1" applyAlignment="1">
      <alignment horizontal="right" vertical="center" wrapText="1"/>
    </xf>
    <xf numFmtId="0" fontId="32" fillId="0" borderId="26" xfId="0" applyFont="1" applyFill="1" applyBorder="1" applyAlignment="1">
      <alignment vertical="center" wrapText="1"/>
    </xf>
    <xf numFmtId="0" fontId="37" fillId="25" borderId="30" xfId="19" applyFont="1" applyFill="1" applyBorder="1" applyAlignment="1">
      <alignment horizontal="left" vertical="center" wrapText="1"/>
    </xf>
    <xf numFmtId="0" fontId="37" fillId="2" borderId="27" xfId="0" applyFont="1" applyFill="1" applyBorder="1" applyAlignment="1">
      <alignment vertical="center" wrapText="1"/>
    </xf>
    <xf numFmtId="0" fontId="34" fillId="26" borderId="26" xfId="19" applyFont="1" applyFill="1" applyBorder="1" applyAlignment="1">
      <alignment horizontal="center" vertical="center" wrapText="1"/>
    </xf>
    <xf numFmtId="0" fontId="32" fillId="0" borderId="0" xfId="0" applyFont="1" applyAlignment="1">
      <alignment vertical="center" wrapText="1"/>
    </xf>
    <xf numFmtId="0" fontId="98" fillId="8" borderId="0" xfId="19" applyFont="1" applyFill="1" applyBorder="1" applyAlignment="1">
      <alignment vertical="top"/>
    </xf>
    <xf numFmtId="9" fontId="37" fillId="0" borderId="26" xfId="17" applyFont="1" applyFill="1" applyBorder="1" applyAlignment="1">
      <alignment horizontal="right" vertical="center" wrapText="1"/>
    </xf>
    <xf numFmtId="167" fontId="37" fillId="0" borderId="26" xfId="18" applyFont="1" applyFill="1" applyBorder="1" applyAlignment="1">
      <alignment horizontal="right" vertical="center" wrapText="1"/>
    </xf>
    <xf numFmtId="9" fontId="37" fillId="0" borderId="30" xfId="19" applyNumberFormat="1" applyFont="1" applyBorder="1" applyAlignment="1">
      <alignment horizontal="right" vertical="center" wrapText="1"/>
    </xf>
    <xf numFmtId="164" fontId="37" fillId="2" borderId="30" xfId="18" applyNumberFormat="1" applyFont="1" applyFill="1" applyBorder="1" applyAlignment="1">
      <alignment horizontal="right" vertical="center" wrapText="1"/>
    </xf>
    <xf numFmtId="164" fontId="37" fillId="0" borderId="30" xfId="18" applyNumberFormat="1" applyFont="1" applyBorder="1" applyAlignment="1">
      <alignment horizontal="right" vertical="center" wrapText="1"/>
    </xf>
    <xf numFmtId="0" fontId="16" fillId="26" borderId="26" xfId="19" applyFont="1" applyFill="1" applyBorder="1" applyAlignment="1">
      <alignment horizontal="center" vertical="center" wrapText="1"/>
    </xf>
    <xf numFmtId="0" fontId="39" fillId="25" borderId="26" xfId="19" applyFont="1" applyFill="1" applyBorder="1" applyAlignment="1">
      <alignment horizontal="left" vertical="center" wrapText="1"/>
    </xf>
    <xf numFmtId="0" fontId="95" fillId="0" borderId="26" xfId="0" applyFont="1" applyBorder="1" applyAlignment="1">
      <alignment vertical="center" wrapText="1"/>
    </xf>
    <xf numFmtId="0" fontId="37" fillId="2" borderId="26" xfId="0" applyFont="1" applyFill="1" applyBorder="1" applyAlignment="1">
      <alignment vertical="center" wrapText="1"/>
    </xf>
    <xf numFmtId="0" fontId="32" fillId="0" borderId="30" xfId="0" applyFont="1" applyBorder="1" applyAlignment="1">
      <alignment horizontal="left" vertical="center" wrapText="1"/>
    </xf>
    <xf numFmtId="0" fontId="32" fillId="25" borderId="30" xfId="0" applyFont="1" applyFill="1" applyBorder="1" applyAlignment="1">
      <alignment horizontal="left" vertical="center" wrapText="1"/>
    </xf>
    <xf numFmtId="0" fontId="32" fillId="0" borderId="30" xfId="0" applyFont="1" applyBorder="1" applyAlignment="1">
      <alignment vertical="center" wrapText="1"/>
    </xf>
    <xf numFmtId="0" fontId="32" fillId="17" borderId="26" xfId="0" applyFont="1" applyFill="1" applyBorder="1" applyAlignment="1">
      <alignment horizontal="center" vertical="center" wrapText="1"/>
    </xf>
    <xf numFmtId="9" fontId="32" fillId="0" borderId="30" xfId="0" applyNumberFormat="1" applyFont="1" applyBorder="1" applyAlignment="1">
      <alignment horizontal="center" vertical="center"/>
    </xf>
    <xf numFmtId="0" fontId="0" fillId="0" borderId="26" xfId="0" applyFont="1" applyBorder="1" applyAlignment="1">
      <alignment horizontal="left" vertical="center" wrapText="1"/>
    </xf>
    <xf numFmtId="0" fontId="0" fillId="25" borderId="26" xfId="0" applyFont="1" applyFill="1" applyBorder="1" applyAlignment="1">
      <alignment vertical="center" wrapText="1"/>
    </xf>
    <xf numFmtId="9" fontId="0" fillId="0" borderId="26" xfId="0" applyNumberFormat="1" applyFont="1" applyBorder="1" applyAlignment="1">
      <alignment horizontal="center" vertical="center" wrapText="1"/>
    </xf>
    <xf numFmtId="167" fontId="0" fillId="0" borderId="26" xfId="18" applyFont="1" applyBorder="1" applyAlignment="1">
      <alignment horizontal="center" vertical="center" wrapText="1"/>
    </xf>
    <xf numFmtId="0" fontId="0" fillId="0" borderId="26" xfId="0" applyFont="1" applyBorder="1" applyAlignment="1">
      <alignment horizontal="center" vertical="center" wrapText="1"/>
    </xf>
    <xf numFmtId="0" fontId="0" fillId="0" borderId="30" xfId="0" applyFont="1" applyBorder="1" applyAlignment="1">
      <alignment horizontal="left" vertical="center" wrapText="1"/>
    </xf>
    <xf numFmtId="0" fontId="0" fillId="25" borderId="30" xfId="0" applyFont="1" applyFill="1" applyBorder="1" applyAlignment="1">
      <alignment vertical="center" wrapText="1"/>
    </xf>
    <xf numFmtId="0" fontId="0" fillId="0" borderId="30" xfId="0" applyFont="1" applyBorder="1" applyAlignment="1">
      <alignment horizontal="center" vertical="center" wrapText="1"/>
    </xf>
    <xf numFmtId="9" fontId="0" fillId="0" borderId="26" xfId="0" applyNumberFormat="1" applyFont="1" applyBorder="1" applyAlignment="1">
      <alignment horizontal="right" vertical="center" wrapText="1"/>
    </xf>
    <xf numFmtId="167" fontId="0" fillId="0" borderId="26" xfId="18" applyFont="1" applyBorder="1" applyAlignment="1">
      <alignment horizontal="right" vertical="center" wrapText="1"/>
    </xf>
    <xf numFmtId="9" fontId="0" fillId="0" borderId="30" xfId="0" applyNumberFormat="1" applyFont="1" applyBorder="1" applyAlignment="1">
      <alignment vertical="center" wrapText="1"/>
    </xf>
    <xf numFmtId="167" fontId="0" fillId="0" borderId="26" xfId="18" applyFont="1" applyBorder="1" applyAlignment="1">
      <alignment vertical="center" wrapText="1"/>
    </xf>
    <xf numFmtId="9" fontId="0" fillId="0" borderId="26" xfId="0" applyNumberFormat="1" applyFont="1" applyBorder="1" applyAlignment="1">
      <alignment vertical="center" wrapText="1"/>
    </xf>
    <xf numFmtId="167" fontId="0" fillId="0" borderId="30" xfId="18" applyFont="1" applyBorder="1" applyAlignment="1">
      <alignment vertical="center" wrapText="1"/>
    </xf>
    <xf numFmtId="0" fontId="0" fillId="0" borderId="30" xfId="0" applyFont="1" applyBorder="1" applyAlignment="1">
      <alignment vertical="center" wrapText="1"/>
    </xf>
    <xf numFmtId="0" fontId="0" fillId="0" borderId="26" xfId="0" applyFont="1" applyBorder="1" applyAlignment="1">
      <alignment vertical="center" wrapText="1"/>
    </xf>
    <xf numFmtId="0" fontId="0" fillId="25" borderId="26" xfId="0" applyFont="1" applyFill="1" applyBorder="1" applyAlignment="1">
      <alignment horizontal="left" vertical="center" wrapText="1"/>
    </xf>
    <xf numFmtId="0" fontId="32" fillId="18" borderId="26" xfId="0" applyFont="1" applyFill="1" applyBorder="1" applyAlignment="1">
      <alignment vertical="center" wrapText="1"/>
    </xf>
    <xf numFmtId="0" fontId="32" fillId="18" borderId="26" xfId="0" applyFont="1" applyFill="1" applyBorder="1" applyAlignment="1">
      <alignment horizontal="center" vertical="center" wrapText="1"/>
    </xf>
    <xf numFmtId="9" fontId="32" fillId="18" borderId="26" xfId="0" applyNumberFormat="1" applyFont="1" applyFill="1" applyBorder="1" applyAlignment="1">
      <alignment horizontal="center" vertical="center" wrapText="1"/>
    </xf>
    <xf numFmtId="167" fontId="32" fillId="18" borderId="26" xfId="18" applyFont="1" applyFill="1" applyBorder="1" applyAlignment="1">
      <alignment horizontal="center" vertical="center" wrapText="1"/>
    </xf>
    <xf numFmtId="0" fontId="84" fillId="26" borderId="26" xfId="19" applyFont="1" applyFill="1" applyBorder="1" applyAlignment="1">
      <alignment horizontal="center" vertical="center" wrapText="1"/>
    </xf>
    <xf numFmtId="9" fontId="35" fillId="0" borderId="26" xfId="19" applyNumberFormat="1" applyFont="1" applyFill="1" applyBorder="1" applyAlignment="1">
      <alignment horizontal="center" vertical="center" wrapText="1"/>
    </xf>
    <xf numFmtId="167" fontId="35" fillId="0" borderId="26" xfId="18" applyFont="1" applyFill="1" applyBorder="1" applyAlignment="1">
      <alignment horizontal="center" vertical="center" wrapText="1"/>
    </xf>
    <xf numFmtId="167" fontId="35" fillId="0" borderId="26" xfId="18" applyNumberFormat="1" applyFont="1" applyFill="1" applyBorder="1" applyAlignment="1">
      <alignment horizontal="center" vertical="center" wrapText="1"/>
    </xf>
    <xf numFmtId="0" fontId="4" fillId="0" borderId="30" xfId="19" applyFont="1" applyFill="1" applyBorder="1" applyAlignment="1">
      <alignment vertical="center" wrapText="1"/>
    </xf>
    <xf numFmtId="0" fontId="4" fillId="25" borderId="30" xfId="19" applyFont="1" applyFill="1" applyBorder="1" applyAlignment="1">
      <alignment horizontal="left" vertical="center" wrapText="1"/>
    </xf>
    <xf numFmtId="9" fontId="4" fillId="0" borderId="30" xfId="19" applyNumberFormat="1" applyFont="1" applyFill="1" applyBorder="1" applyAlignment="1">
      <alignment horizontal="center" vertical="center" wrapText="1"/>
    </xf>
    <xf numFmtId="167" fontId="4" fillId="0" borderId="30" xfId="18" applyFont="1" applyFill="1" applyBorder="1" applyAlignment="1">
      <alignment vertical="center" wrapText="1"/>
    </xf>
    <xf numFmtId="0" fontId="4" fillId="0" borderId="26" xfId="19" applyFont="1" applyFill="1" applyBorder="1" applyAlignment="1">
      <alignment horizontal="left" vertical="center" wrapText="1"/>
    </xf>
    <xf numFmtId="0" fontId="4" fillId="0" borderId="30" xfId="19" applyFont="1" applyFill="1" applyBorder="1" applyAlignment="1">
      <alignment horizontal="left" vertical="center" wrapText="1"/>
    </xf>
    <xf numFmtId="9" fontId="4" fillId="0" borderId="30" xfId="19" applyNumberFormat="1" applyFont="1" applyFill="1" applyBorder="1" applyAlignment="1">
      <alignment horizontal="right" vertical="center" wrapText="1"/>
    </xf>
    <xf numFmtId="167" fontId="4" fillId="0" borderId="30" xfId="18" applyFont="1" applyFill="1" applyBorder="1" applyAlignment="1">
      <alignment horizontal="right" vertical="center" wrapText="1"/>
    </xf>
    <xf numFmtId="9" fontId="35" fillId="0" borderId="26" xfId="19" applyNumberFormat="1" applyFont="1" applyFill="1" applyBorder="1" applyAlignment="1">
      <alignment horizontal="right" vertical="center" wrapText="1"/>
    </xf>
    <xf numFmtId="0" fontId="20" fillId="0" borderId="0" xfId="0" applyFont="1" applyAlignment="1">
      <alignment wrapText="1"/>
    </xf>
    <xf numFmtId="0" fontId="35" fillId="0" borderId="26" xfId="19" applyFont="1" applyFill="1" applyBorder="1" applyAlignment="1">
      <alignment horizontal="justify" vertical="center" wrapText="1"/>
    </xf>
    <xf numFmtId="10" fontId="35" fillId="0" borderId="26" xfId="19" applyNumberFormat="1" applyFont="1" applyFill="1" applyBorder="1" applyAlignment="1">
      <alignment horizontal="right" vertical="center" wrapText="1"/>
    </xf>
    <xf numFmtId="9" fontId="35" fillId="0" borderId="26" xfId="17" applyFont="1" applyFill="1" applyBorder="1" applyAlignment="1">
      <alignment horizontal="right" vertical="center" wrapText="1"/>
    </xf>
    <xf numFmtId="0" fontId="37" fillId="0" borderId="26" xfId="0" applyFont="1" applyFill="1" applyBorder="1" applyAlignment="1">
      <alignment horizontal="left" vertical="center" wrapText="1"/>
    </xf>
    <xf numFmtId="0" fontId="29" fillId="18" borderId="26" xfId="19" applyFont="1" applyFill="1" applyBorder="1" applyAlignment="1">
      <alignment horizontal="center" vertical="center" wrapText="1"/>
    </xf>
    <xf numFmtId="0" fontId="33" fillId="18" borderId="26" xfId="19" applyFont="1" applyFill="1" applyBorder="1" applyAlignment="1">
      <alignment horizontal="center" vertical="center" wrapText="1"/>
    </xf>
    <xf numFmtId="167" fontId="33" fillId="18" borderId="26" xfId="18" applyFont="1" applyFill="1" applyBorder="1" applyAlignment="1">
      <alignment horizontal="center" vertical="center" wrapText="1"/>
    </xf>
    <xf numFmtId="167" fontId="33" fillId="18" borderId="26" xfId="19" applyNumberFormat="1" applyFont="1" applyFill="1" applyBorder="1" applyAlignment="1">
      <alignment horizontal="center" vertical="center" wrapText="1"/>
    </xf>
    <xf numFmtId="167" fontId="33" fillId="18" borderId="26" xfId="18" applyNumberFormat="1" applyFont="1" applyFill="1" applyBorder="1" applyAlignment="1">
      <alignment horizontal="center" vertical="center" wrapText="1"/>
    </xf>
    <xf numFmtId="0" fontId="38" fillId="18" borderId="26" xfId="19" applyFont="1" applyFill="1" applyBorder="1" applyAlignment="1">
      <alignment horizontal="center" vertical="center" wrapText="1"/>
    </xf>
    <xf numFmtId="0" fontId="84" fillId="0" borderId="26" xfId="19" applyFont="1" applyFill="1" applyBorder="1" applyAlignment="1">
      <alignment horizontal="left" vertical="center" wrapText="1"/>
    </xf>
    <xf numFmtId="0" fontId="29" fillId="18" borderId="27" xfId="19" applyFont="1" applyFill="1" applyBorder="1" applyAlignment="1">
      <alignment vertical="center" wrapText="1"/>
    </xf>
    <xf numFmtId="0" fontId="0" fillId="18" borderId="0" xfId="0" applyFill="1"/>
    <xf numFmtId="167" fontId="0" fillId="18" borderId="0" xfId="18" applyFont="1" applyFill="1"/>
    <xf numFmtId="0" fontId="34" fillId="0" borderId="26" xfId="19" applyFont="1" applyFill="1" applyBorder="1" applyAlignment="1">
      <alignment horizontal="left" vertical="center" wrapText="1"/>
    </xf>
    <xf numFmtId="9" fontId="33" fillId="0" borderId="26" xfId="17" applyFont="1" applyFill="1" applyBorder="1" applyAlignment="1">
      <alignment horizontal="right" vertical="center" wrapText="1"/>
    </xf>
    <xf numFmtId="0" fontId="32" fillId="0" borderId="26" xfId="0" applyFont="1" applyBorder="1" applyAlignment="1">
      <alignment horizontal="justify" vertical="center"/>
    </xf>
    <xf numFmtId="0" fontId="100" fillId="24" borderId="26" xfId="19" applyFont="1" applyFill="1" applyBorder="1" applyAlignment="1">
      <alignment horizontal="center" vertical="center" wrapText="1"/>
    </xf>
    <xf numFmtId="0" fontId="95" fillId="0" borderId="26" xfId="0" applyFont="1" applyBorder="1" applyAlignment="1">
      <alignment horizontal="justify" vertical="center"/>
    </xf>
    <xf numFmtId="0" fontId="32" fillId="25" borderId="0" xfId="0" applyFont="1" applyFill="1" applyAlignment="1">
      <alignment horizontal="justify" vertical="center" wrapText="1"/>
    </xf>
    <xf numFmtId="167" fontId="33" fillId="18" borderId="26" xfId="17" applyNumberFormat="1" applyFont="1" applyFill="1" applyBorder="1" applyAlignment="1">
      <alignment horizontal="center" vertical="center" wrapText="1"/>
    </xf>
    <xf numFmtId="10" fontId="33" fillId="18" borderId="26" xfId="19" applyNumberFormat="1" applyFont="1" applyFill="1" applyBorder="1" applyAlignment="1">
      <alignment horizontal="center" vertical="center" wrapText="1"/>
    </xf>
    <xf numFmtId="0" fontId="29" fillId="24" borderId="26" xfId="19" applyFont="1" applyFill="1" applyBorder="1" applyAlignment="1">
      <alignment horizontal="center" vertical="center" wrapText="1"/>
    </xf>
    <xf numFmtId="0" fontId="37" fillId="0" borderId="0" xfId="19" applyFont="1" applyFill="1" applyBorder="1" applyAlignment="1">
      <alignment vertical="center" wrapText="1"/>
    </xf>
    <xf numFmtId="0" fontId="29" fillId="18" borderId="27" xfId="19" applyFont="1" applyFill="1" applyBorder="1" applyAlignment="1">
      <alignment horizontal="center" vertical="center" wrapText="1"/>
    </xf>
    <xf numFmtId="0" fontId="32" fillId="18" borderId="27" xfId="0" applyFont="1" applyFill="1" applyBorder="1" applyAlignment="1">
      <alignment horizontal="justify" vertical="center"/>
    </xf>
    <xf numFmtId="0" fontId="37" fillId="18" borderId="26" xfId="19" applyFont="1" applyFill="1" applyBorder="1" applyAlignment="1">
      <alignment horizontal="left" vertical="center" wrapText="1"/>
    </xf>
    <xf numFmtId="0" fontId="100" fillId="18" borderId="26" xfId="19" applyFont="1" applyFill="1" applyBorder="1" applyAlignment="1">
      <alignment horizontal="center" vertical="center" wrapText="1"/>
    </xf>
    <xf numFmtId="9" fontId="37" fillId="18" borderId="26" xfId="19" applyNumberFormat="1" applyFont="1" applyFill="1" applyBorder="1" applyAlignment="1">
      <alignment horizontal="center" vertical="center" wrapText="1"/>
    </xf>
    <xf numFmtId="167" fontId="37" fillId="18" borderId="26" xfId="18" applyFont="1" applyFill="1" applyBorder="1" applyAlignment="1">
      <alignment horizontal="center" vertical="center" wrapText="1"/>
    </xf>
    <xf numFmtId="9" fontId="37" fillId="18" borderId="26" xfId="17" applyFont="1" applyFill="1" applyBorder="1" applyAlignment="1">
      <alignment horizontal="center" vertical="center" wrapText="1"/>
    </xf>
    <xf numFmtId="167" fontId="37" fillId="18" borderId="26" xfId="18" applyNumberFormat="1" applyFont="1" applyFill="1" applyBorder="1" applyAlignment="1">
      <alignment horizontal="center" vertical="center" wrapText="1"/>
    </xf>
    <xf numFmtId="0" fontId="37" fillId="18" borderId="26" xfId="19" applyFont="1" applyFill="1" applyBorder="1" applyAlignment="1">
      <alignment horizontal="center" vertical="center" wrapText="1"/>
    </xf>
    <xf numFmtId="0" fontId="0" fillId="0" borderId="26" xfId="0" applyFont="1" applyBorder="1" applyAlignment="1">
      <alignment horizontal="justify" vertical="center"/>
    </xf>
    <xf numFmtId="0" fontId="101" fillId="24" borderId="26" xfId="19" applyFont="1" applyFill="1" applyBorder="1" applyAlignment="1">
      <alignment horizontal="center" vertical="center" wrapText="1"/>
    </xf>
    <xf numFmtId="0" fontId="0" fillId="25" borderId="0" xfId="0" applyFont="1" applyFill="1" applyAlignment="1">
      <alignment wrapText="1"/>
    </xf>
    <xf numFmtId="0" fontId="77" fillId="25" borderId="26" xfId="0" applyFont="1" applyFill="1" applyBorder="1" applyAlignment="1">
      <alignment horizontal="left" vertical="center" wrapText="1"/>
    </xf>
    <xf numFmtId="9" fontId="37" fillId="0" borderId="26" xfId="19" applyNumberFormat="1" applyFont="1" applyFill="1" applyBorder="1" applyAlignment="1">
      <alignment horizontal="right" vertical="center" wrapText="1"/>
    </xf>
    <xf numFmtId="167" fontId="37" fillId="0" borderId="26" xfId="18" applyNumberFormat="1" applyFont="1" applyFill="1" applyBorder="1" applyAlignment="1">
      <alignment horizontal="right" vertical="center" wrapText="1"/>
    </xf>
    <xf numFmtId="0" fontId="33" fillId="18" borderId="26" xfId="19" applyFont="1" applyFill="1" applyBorder="1" applyAlignment="1">
      <alignment horizontal="right" vertical="center" wrapText="1"/>
    </xf>
    <xf numFmtId="167" fontId="33" fillId="18" borderId="26" xfId="18" applyFont="1" applyFill="1" applyBorder="1" applyAlignment="1">
      <alignment horizontal="right" vertical="center" wrapText="1"/>
    </xf>
    <xf numFmtId="167" fontId="33" fillId="18" borderId="26" xfId="17" applyNumberFormat="1" applyFont="1" applyFill="1" applyBorder="1" applyAlignment="1">
      <alignment horizontal="right" vertical="center" wrapText="1"/>
    </xf>
    <xf numFmtId="167" fontId="33" fillId="18" borderId="26" xfId="18" applyNumberFormat="1" applyFont="1" applyFill="1" applyBorder="1" applyAlignment="1">
      <alignment horizontal="right" vertical="center" wrapText="1"/>
    </xf>
    <xf numFmtId="167" fontId="33" fillId="0" borderId="26" xfId="18" applyNumberFormat="1" applyFont="1" applyFill="1" applyBorder="1" applyAlignment="1">
      <alignment horizontal="right" vertical="center" wrapText="1"/>
    </xf>
    <xf numFmtId="9" fontId="4" fillId="0" borderId="26" xfId="19" applyNumberFormat="1" applyFont="1" applyFill="1" applyBorder="1" applyAlignment="1">
      <alignment horizontal="right" vertical="center" wrapText="1"/>
    </xf>
    <xf numFmtId="167" fontId="4" fillId="0" borderId="26" xfId="18" applyFont="1" applyFill="1" applyBorder="1" applyAlignment="1">
      <alignment horizontal="right" vertical="center" wrapText="1"/>
    </xf>
    <xf numFmtId="9" fontId="4" fillId="0" borderId="26" xfId="17" applyFont="1" applyFill="1" applyBorder="1" applyAlignment="1">
      <alignment horizontal="right" vertical="center" wrapText="1"/>
    </xf>
    <xf numFmtId="167" fontId="4" fillId="0" borderId="26" xfId="18" applyNumberFormat="1" applyFont="1" applyFill="1" applyBorder="1" applyAlignment="1">
      <alignment horizontal="right" vertical="center" wrapText="1"/>
    </xf>
    <xf numFmtId="0" fontId="20" fillId="0" borderId="26" xfId="0" applyFont="1" applyFill="1" applyBorder="1" applyAlignment="1">
      <alignment horizontal="left" vertical="center" wrapText="1"/>
    </xf>
    <xf numFmtId="0" fontId="20" fillId="25" borderId="26" xfId="0" applyFont="1" applyFill="1" applyBorder="1" applyAlignment="1">
      <alignment horizontal="left" vertical="center" wrapText="1"/>
    </xf>
    <xf numFmtId="9" fontId="20" fillId="0" borderId="26" xfId="0" applyNumberFormat="1" applyFont="1" applyFill="1" applyBorder="1" applyAlignment="1">
      <alignment horizontal="center" vertical="center" wrapText="1"/>
    </xf>
    <xf numFmtId="167" fontId="20" fillId="0" borderId="26" xfId="18" applyFont="1" applyFill="1" applyBorder="1" applyAlignment="1">
      <alignment horizontal="center" vertical="center" wrapText="1"/>
    </xf>
    <xf numFmtId="0" fontId="20" fillId="0" borderId="0" xfId="0" applyFont="1"/>
    <xf numFmtId="9" fontId="20" fillId="0" borderId="26" xfId="0" applyNumberFormat="1" applyFont="1" applyFill="1" applyBorder="1" applyAlignment="1">
      <alignment horizontal="right" vertical="center" wrapText="1"/>
    </xf>
    <xf numFmtId="167" fontId="20" fillId="0" borderId="26" xfId="18" applyFont="1" applyFill="1" applyBorder="1" applyAlignment="1">
      <alignment horizontal="right" vertical="center" wrapText="1"/>
    </xf>
    <xf numFmtId="0" fontId="20" fillId="0" borderId="26" xfId="0" applyFont="1" applyFill="1" applyBorder="1" applyAlignment="1">
      <alignment vertical="center" wrapText="1"/>
    </xf>
    <xf numFmtId="0" fontId="3" fillId="0" borderId="26" xfId="0" applyFont="1" applyFill="1" applyBorder="1" applyAlignment="1">
      <alignment horizontal="left" vertical="center" wrapText="1"/>
    </xf>
    <xf numFmtId="0" fontId="0" fillId="0" borderId="26" xfId="0" applyFont="1" applyFill="1" applyBorder="1" applyAlignment="1">
      <alignment horizontal="left" vertical="center" wrapText="1"/>
    </xf>
    <xf numFmtId="0" fontId="0" fillId="0" borderId="26" xfId="0" applyFont="1" applyFill="1" applyBorder="1" applyAlignment="1">
      <alignment vertical="center" wrapText="1"/>
    </xf>
    <xf numFmtId="0" fontId="14" fillId="24" borderId="26" xfId="0" applyFont="1" applyFill="1" applyBorder="1" applyAlignment="1">
      <alignment horizontal="center" vertical="center" wrapText="1"/>
    </xf>
    <xf numFmtId="9" fontId="35" fillId="0" borderId="26" xfId="19" applyNumberFormat="1" applyFont="1" applyFill="1" applyBorder="1" applyAlignment="1">
      <alignment vertical="center" wrapText="1"/>
    </xf>
    <xf numFmtId="0" fontId="0" fillId="0" borderId="0" xfId="0" applyFont="1" applyAlignment="1">
      <alignment horizontal="left" vertical="center" wrapText="1"/>
    </xf>
    <xf numFmtId="167" fontId="0" fillId="0" borderId="26" xfId="18" applyFont="1" applyBorder="1" applyAlignment="1">
      <alignment horizontal="left" vertical="center" wrapText="1"/>
    </xf>
    <xf numFmtId="9" fontId="0" fillId="0" borderId="26" xfId="0" applyNumberFormat="1" applyFont="1" applyBorder="1" applyAlignment="1">
      <alignment horizontal="left" vertical="center" wrapText="1"/>
    </xf>
    <xf numFmtId="0" fontId="22" fillId="5" borderId="8" xfId="0" applyFont="1" applyFill="1" applyBorder="1" applyAlignment="1">
      <alignment horizontal="center" vertical="center"/>
    </xf>
    <xf numFmtId="0" fontId="9" fillId="0" borderId="26" xfId="19" applyFont="1" applyBorder="1" applyAlignment="1">
      <alignment horizontal="left" vertical="center" wrapText="1"/>
    </xf>
    <xf numFmtId="0" fontId="34" fillId="0" borderId="26" xfId="19" applyFont="1" applyBorder="1" applyAlignment="1">
      <alignment horizontal="left" vertical="center" wrapText="1"/>
    </xf>
    <xf numFmtId="9" fontId="32" fillId="0" borderId="30" xfId="0" applyNumberFormat="1" applyFont="1" applyBorder="1" applyAlignment="1">
      <alignment vertical="center"/>
    </xf>
    <xf numFmtId="0" fontId="32" fillId="0" borderId="26" xfId="0" applyFont="1" applyFill="1" applyBorder="1" applyAlignment="1">
      <alignment horizontal="left" vertical="center" wrapText="1"/>
    </xf>
    <xf numFmtId="0" fontId="79" fillId="0" borderId="26" xfId="0" applyFont="1" applyFill="1" applyBorder="1" applyAlignment="1">
      <alignment horizontal="left" vertical="center" wrapText="1"/>
    </xf>
    <xf numFmtId="0" fontId="102" fillId="25" borderId="0" xfId="0" applyFont="1" applyFill="1" applyAlignment="1">
      <alignment wrapText="1"/>
    </xf>
    <xf numFmtId="167" fontId="35" fillId="0" borderId="26" xfId="19" applyNumberFormat="1" applyFont="1" applyFill="1" applyBorder="1" applyAlignment="1">
      <alignment horizontal="center" vertical="center" wrapText="1"/>
    </xf>
    <xf numFmtId="0" fontId="84" fillId="23" borderId="27" xfId="0" applyFont="1" applyFill="1" applyBorder="1" applyAlignment="1" applyProtection="1">
      <alignment horizontal="center" vertical="center" wrapText="1"/>
      <protection locked="0"/>
    </xf>
    <xf numFmtId="0" fontId="64" fillId="23" borderId="27" xfId="0" applyFont="1" applyFill="1" applyBorder="1" applyAlignment="1" applyProtection="1">
      <alignment horizontal="center" vertical="center" wrapText="1"/>
      <protection locked="0"/>
    </xf>
    <xf numFmtId="0" fontId="35" fillId="23" borderId="27" xfId="0" applyFont="1" applyFill="1" applyBorder="1" applyAlignment="1" applyProtection="1">
      <alignment horizontal="center" vertical="center" wrapText="1"/>
      <protection locked="0"/>
    </xf>
    <xf numFmtId="9" fontId="64" fillId="23" borderId="26" xfId="0" applyNumberFormat="1" applyFont="1" applyFill="1" applyBorder="1" applyAlignment="1" applyProtection="1">
      <alignment horizontal="center" vertical="center" wrapText="1"/>
      <protection locked="0"/>
    </xf>
    <xf numFmtId="167" fontId="35" fillId="23" borderId="26" xfId="18" applyFont="1" applyFill="1" applyBorder="1" applyAlignment="1" applyProtection="1">
      <alignment horizontal="right" vertical="center" wrapText="1"/>
      <protection locked="0"/>
    </xf>
    <xf numFmtId="9" fontId="35" fillId="23" borderId="26" xfId="0" applyNumberFormat="1" applyFont="1" applyFill="1" applyBorder="1" applyAlignment="1" applyProtection="1">
      <alignment horizontal="right" vertical="center" wrapText="1"/>
      <protection locked="0"/>
    </xf>
    <xf numFmtId="167" fontId="64" fillId="23" borderId="26" xfId="0" applyNumberFormat="1" applyFont="1" applyFill="1" applyBorder="1" applyAlignment="1" applyProtection="1">
      <alignment horizontal="center" vertical="center" wrapText="1"/>
      <protection locked="0"/>
    </xf>
    <xf numFmtId="0" fontId="35" fillId="2" borderId="27" xfId="0" applyFont="1" applyFill="1" applyBorder="1" applyAlignment="1">
      <alignment horizontal="left" vertical="center" wrapText="1"/>
    </xf>
    <xf numFmtId="0" fontId="35" fillId="23" borderId="27" xfId="0" applyFont="1" applyFill="1" applyBorder="1" applyAlignment="1" applyProtection="1">
      <alignment horizontal="left" vertical="center" wrapText="1"/>
      <protection locked="0"/>
    </xf>
    <xf numFmtId="0" fontId="78" fillId="0" borderId="26" xfId="0" applyFont="1" applyBorder="1" applyAlignment="1">
      <alignment horizontal="left" vertical="center" wrapText="1"/>
    </xf>
    <xf numFmtId="9" fontId="35" fillId="23" borderId="26" xfId="0" applyNumberFormat="1" applyFont="1" applyFill="1" applyBorder="1" applyAlignment="1" applyProtection="1">
      <alignment horizontal="center" vertical="center" wrapText="1"/>
      <protection locked="0"/>
    </xf>
    <xf numFmtId="167" fontId="35" fillId="23" borderId="26" xfId="0" applyNumberFormat="1" applyFont="1" applyFill="1" applyBorder="1" applyAlignment="1" applyProtection="1">
      <alignment horizontal="center" vertical="center" wrapText="1"/>
      <protection locked="0"/>
    </xf>
    <xf numFmtId="0" fontId="103" fillId="24" borderId="0" xfId="0" applyFont="1" applyFill="1" applyAlignment="1">
      <alignment vertical="center"/>
    </xf>
    <xf numFmtId="166" fontId="103" fillId="24" borderId="0" xfId="10" applyFont="1" applyFill="1" applyAlignment="1">
      <alignment horizontal="center" vertical="center"/>
    </xf>
    <xf numFmtId="0" fontId="103" fillId="0" borderId="0" xfId="0" applyFont="1" applyFill="1" applyAlignment="1">
      <alignment vertical="center"/>
    </xf>
    <xf numFmtId="0" fontId="0" fillId="0" borderId="0" xfId="0" applyFill="1" applyAlignment="1">
      <alignment horizontal="center" vertical="center"/>
    </xf>
    <xf numFmtId="166" fontId="22" fillId="2" borderId="0" xfId="0" applyNumberFormat="1" applyFont="1" applyFill="1" applyAlignment="1">
      <alignment vertical="center"/>
    </xf>
    <xf numFmtId="168" fontId="0" fillId="0" borderId="0" xfId="0" applyNumberFormat="1" applyAlignment="1">
      <alignment vertical="center"/>
    </xf>
    <xf numFmtId="0" fontId="33" fillId="17" borderId="30" xfId="19" applyFont="1" applyFill="1" applyBorder="1" applyAlignment="1">
      <alignment horizontal="center" vertical="center" wrapText="1"/>
    </xf>
    <xf numFmtId="9" fontId="33" fillId="0" borderId="26" xfId="17" applyFont="1" applyBorder="1" applyAlignment="1">
      <alignment horizontal="center" vertical="center" wrapText="1"/>
    </xf>
    <xf numFmtId="0" fontId="23" fillId="11" borderId="26" xfId="0" applyFont="1" applyFill="1" applyBorder="1" applyAlignment="1">
      <alignment horizontal="center" vertical="center"/>
    </xf>
    <xf numFmtId="165" fontId="23" fillId="11" borderId="26" xfId="0" applyNumberFormat="1" applyFont="1" applyFill="1" applyBorder="1" applyAlignment="1">
      <alignment horizontal="center" vertical="center"/>
    </xf>
    <xf numFmtId="0" fontId="22" fillId="2" borderId="26" xfId="0" applyFont="1" applyFill="1" applyBorder="1" applyAlignment="1">
      <alignment vertical="center"/>
    </xf>
    <xf numFmtId="0" fontId="22" fillId="5" borderId="26" xfId="0" applyNumberFormat="1" applyFont="1" applyFill="1" applyBorder="1" applyAlignment="1">
      <alignment horizontal="center" vertical="center"/>
    </xf>
    <xf numFmtId="165" fontId="22" fillId="5" borderId="26" xfId="0" applyNumberFormat="1" applyFont="1" applyFill="1" applyBorder="1" applyAlignment="1">
      <alignment vertical="center"/>
    </xf>
    <xf numFmtId="165" fontId="22" fillId="2" borderId="26" xfId="0" applyNumberFormat="1" applyFont="1" applyFill="1" applyBorder="1" applyAlignment="1">
      <alignment vertical="center"/>
    </xf>
    <xf numFmtId="0" fontId="22" fillId="2" borderId="26" xfId="0" applyFont="1" applyFill="1" applyBorder="1" applyAlignment="1">
      <alignment horizontal="center" vertical="center"/>
    </xf>
    <xf numFmtId="0" fontId="49" fillId="14" borderId="26" xfId="0" applyFont="1" applyFill="1" applyBorder="1" applyAlignment="1">
      <alignment horizontal="center" vertical="center"/>
    </xf>
    <xf numFmtId="0" fontId="22" fillId="2" borderId="26" xfId="0" applyNumberFormat="1" applyFont="1" applyFill="1" applyBorder="1" applyAlignment="1">
      <alignment horizontal="center" vertical="center"/>
    </xf>
    <xf numFmtId="0" fontId="22" fillId="14" borderId="26" xfId="0" applyFont="1" applyFill="1" applyBorder="1" applyAlignment="1">
      <alignment horizontal="center" vertical="center"/>
    </xf>
    <xf numFmtId="0" fontId="52" fillId="24" borderId="0" xfId="0" applyFont="1" applyFill="1" applyAlignment="1">
      <alignment vertical="center"/>
    </xf>
    <xf numFmtId="166" fontId="52" fillId="24" borderId="0" xfId="10" applyFont="1" applyFill="1" applyAlignment="1">
      <alignment horizontal="center" vertical="center"/>
    </xf>
    <xf numFmtId="0" fontId="104" fillId="24" borderId="0" xfId="0" applyFont="1" applyFill="1" applyAlignment="1">
      <alignment vertical="center"/>
    </xf>
    <xf numFmtId="0" fontId="21" fillId="2" borderId="26" xfId="0" applyFont="1" applyFill="1" applyBorder="1" applyAlignment="1">
      <alignment vertical="center"/>
    </xf>
    <xf numFmtId="166" fontId="21" fillId="2" borderId="26" xfId="10" applyFont="1" applyFill="1" applyBorder="1" applyAlignment="1">
      <alignment horizontal="center" vertical="center"/>
    </xf>
    <xf numFmtId="0" fontId="22" fillId="0" borderId="26" xfId="0" applyFont="1" applyBorder="1" applyAlignment="1">
      <alignment vertical="center"/>
    </xf>
    <xf numFmtId="0" fontId="23" fillId="14" borderId="26" xfId="0" applyFont="1" applyFill="1" applyBorder="1" applyAlignment="1">
      <alignment vertical="center"/>
    </xf>
    <xf numFmtId="0" fontId="23" fillId="14" borderId="26" xfId="0" applyFont="1" applyFill="1" applyBorder="1" applyAlignment="1">
      <alignment horizontal="center" vertical="center"/>
    </xf>
    <xf numFmtId="0" fontId="23" fillId="14" borderId="26" xfId="0" applyNumberFormat="1" applyFont="1" applyFill="1" applyBorder="1" applyAlignment="1">
      <alignment horizontal="center" vertical="center"/>
    </xf>
    <xf numFmtId="0" fontId="85" fillId="0" borderId="26" xfId="19" applyFont="1" applyBorder="1" applyAlignment="1">
      <alignment vertical="center" wrapText="1"/>
    </xf>
    <xf numFmtId="0" fontId="105" fillId="0" borderId="26" xfId="19" applyFont="1" applyBorder="1" applyAlignment="1">
      <alignment horizontal="left" vertical="center" wrapText="1"/>
    </xf>
    <xf numFmtId="0" fontId="21" fillId="6" borderId="26" xfId="0" applyFont="1" applyFill="1" applyBorder="1" applyAlignment="1">
      <alignment vertical="center"/>
    </xf>
    <xf numFmtId="165" fontId="21" fillId="6" borderId="26" xfId="0" applyNumberFormat="1" applyFont="1" applyFill="1" applyBorder="1" applyAlignment="1">
      <alignment vertical="center"/>
    </xf>
    <xf numFmtId="165" fontId="21" fillId="6" borderId="26" xfId="0" applyNumberFormat="1" applyFont="1" applyFill="1" applyBorder="1" applyAlignment="1">
      <alignment horizontal="center" vertical="center"/>
    </xf>
    <xf numFmtId="0" fontId="22" fillId="6" borderId="26" xfId="0" applyFont="1" applyFill="1" applyBorder="1" applyAlignment="1">
      <alignment horizontal="center" vertical="center"/>
    </xf>
    <xf numFmtId="0" fontId="22" fillId="2" borderId="0" xfId="0" applyFont="1" applyFill="1" applyBorder="1" applyAlignment="1">
      <alignment vertical="center"/>
    </xf>
    <xf numFmtId="165" fontId="22" fillId="2" borderId="0" xfId="0" applyNumberFormat="1" applyFont="1" applyFill="1" applyBorder="1" applyAlignment="1">
      <alignment horizontal="center" vertical="center"/>
    </xf>
    <xf numFmtId="165" fontId="22" fillId="2" borderId="0" xfId="0" applyNumberFormat="1" applyFont="1" applyFill="1" applyBorder="1" applyAlignment="1">
      <alignment vertical="center"/>
    </xf>
    <xf numFmtId="0" fontId="22" fillId="2" borderId="0" xfId="0" applyFont="1" applyFill="1" applyBorder="1" applyAlignment="1">
      <alignment horizontal="center" vertical="center"/>
    </xf>
    <xf numFmtId="168" fontId="22" fillId="0" borderId="0" xfId="0" applyNumberFormat="1" applyFont="1" applyAlignment="1">
      <alignment vertical="center"/>
    </xf>
    <xf numFmtId="176" fontId="21" fillId="3" borderId="3" xfId="10" applyNumberFormat="1" applyFont="1" applyFill="1" applyBorder="1" applyAlignment="1">
      <alignment horizontal="center" vertical="center"/>
    </xf>
    <xf numFmtId="176" fontId="22" fillId="2" borderId="11" xfId="0" applyNumberFormat="1" applyFont="1" applyFill="1" applyBorder="1" applyAlignment="1">
      <alignment vertical="center"/>
    </xf>
    <xf numFmtId="179" fontId="22" fillId="2" borderId="17" xfId="0" applyNumberFormat="1" applyFont="1" applyFill="1" applyBorder="1" applyAlignment="1">
      <alignment vertical="center"/>
    </xf>
    <xf numFmtId="176" fontId="22" fillId="2" borderId="19" xfId="0" applyNumberFormat="1" applyFont="1" applyFill="1" applyBorder="1" applyAlignment="1">
      <alignment vertical="center"/>
    </xf>
    <xf numFmtId="0" fontId="0" fillId="26" borderId="0" xfId="0" applyFill="1" applyAlignment="1">
      <alignment vertical="center"/>
    </xf>
    <xf numFmtId="0" fontId="0" fillId="26" borderId="0" xfId="0" applyFill="1" applyAlignment="1">
      <alignment horizontal="center" vertical="center"/>
    </xf>
    <xf numFmtId="0" fontId="22" fillId="26" borderId="0" xfId="0" applyFont="1" applyFill="1" applyAlignment="1">
      <alignment vertical="center"/>
    </xf>
    <xf numFmtId="0" fontId="22" fillId="26" borderId="0" xfId="0" applyFont="1" applyFill="1" applyAlignment="1">
      <alignment horizontal="center" vertical="center"/>
    </xf>
    <xf numFmtId="0" fontId="0" fillId="24" borderId="0" xfId="0" applyFill="1" applyAlignment="1">
      <alignment vertical="center"/>
    </xf>
    <xf numFmtId="165" fontId="0" fillId="24" borderId="0" xfId="0" applyNumberFormat="1" applyFill="1" applyAlignment="1">
      <alignment vertical="center"/>
    </xf>
    <xf numFmtId="0" fontId="0" fillId="24" borderId="0" xfId="0" applyFill="1" applyAlignment="1">
      <alignment horizontal="center" vertical="center"/>
    </xf>
    <xf numFmtId="165" fontId="22" fillId="24" borderId="0" xfId="0" applyNumberFormat="1" applyFont="1" applyFill="1" applyBorder="1" applyAlignment="1">
      <alignment horizontal="center" vertical="center"/>
    </xf>
    <xf numFmtId="165" fontId="22" fillId="24" borderId="0" xfId="0" applyNumberFormat="1" applyFont="1" applyFill="1" applyBorder="1" applyAlignment="1">
      <alignment vertical="center"/>
    </xf>
    <xf numFmtId="0" fontId="22" fillId="24" borderId="0" xfId="0" applyFont="1" applyFill="1" applyBorder="1" applyAlignment="1">
      <alignment horizontal="center" vertical="center"/>
    </xf>
    <xf numFmtId="9" fontId="81" fillId="0" borderId="26" xfId="19" applyNumberFormat="1" applyFont="1" applyFill="1" applyBorder="1" applyAlignment="1">
      <alignment vertical="center"/>
    </xf>
    <xf numFmtId="167" fontId="81" fillId="0" borderId="26" xfId="18" applyFont="1" applyFill="1" applyBorder="1" applyAlignment="1">
      <alignment vertical="center"/>
    </xf>
    <xf numFmtId="0" fontId="81" fillId="0" borderId="0" xfId="19" applyFont="1" applyAlignment="1">
      <alignment vertical="center"/>
    </xf>
    <xf numFmtId="167" fontId="81" fillId="0" borderId="26" xfId="18" applyFont="1" applyBorder="1" applyAlignment="1">
      <alignment vertical="center" wrapText="1"/>
    </xf>
    <xf numFmtId="9" fontId="81" fillId="0" borderId="26" xfId="19" applyNumberFormat="1" applyFont="1" applyBorder="1" applyAlignment="1">
      <alignment vertical="center" wrapText="1"/>
    </xf>
    <xf numFmtId="0" fontId="57" fillId="25" borderId="26" xfId="19" applyFont="1" applyFill="1" applyBorder="1" applyAlignment="1">
      <alignment horizontal="left" vertical="center" wrapText="1"/>
    </xf>
    <xf numFmtId="0" fontId="35" fillId="0" borderId="30" xfId="19" applyFont="1" applyBorder="1" applyAlignment="1">
      <alignment vertical="center" wrapText="1"/>
    </xf>
    <xf numFmtId="0" fontId="9" fillId="25" borderId="30" xfId="19" applyFont="1" applyFill="1" applyBorder="1" applyAlignment="1">
      <alignment vertical="center" wrapText="1"/>
    </xf>
    <xf numFmtId="165" fontId="0" fillId="0" borderId="0" xfId="0" applyNumberFormat="1" applyAlignment="1">
      <alignment vertical="center"/>
    </xf>
    <xf numFmtId="0" fontId="0" fillId="2" borderId="0" xfId="0" applyFill="1" applyAlignment="1">
      <alignment vertical="center"/>
    </xf>
    <xf numFmtId="0" fontId="104" fillId="2" borderId="0" xfId="0" applyFont="1" applyFill="1" applyAlignment="1">
      <alignment vertical="center"/>
    </xf>
    <xf numFmtId="0" fontId="0" fillId="2" borderId="0" xfId="0" applyFill="1" applyAlignment="1">
      <alignment horizontal="center" vertical="center"/>
    </xf>
    <xf numFmtId="0" fontId="103" fillId="2" borderId="0" xfId="0" applyFont="1" applyFill="1" applyAlignment="1">
      <alignment vertical="center"/>
    </xf>
    <xf numFmtId="0" fontId="0" fillId="2" borderId="0" xfId="0" applyFill="1" applyBorder="1" applyAlignment="1">
      <alignment vertical="center"/>
    </xf>
    <xf numFmtId="168" fontId="44" fillId="24" borderId="0" xfId="0" applyNumberFormat="1" applyFont="1" applyFill="1" applyAlignment="1">
      <alignment vertical="center"/>
    </xf>
    <xf numFmtId="165" fontId="107" fillId="24" borderId="0" xfId="0" applyNumberFormat="1" applyFont="1" applyFill="1" applyAlignment="1">
      <alignment vertical="center"/>
    </xf>
    <xf numFmtId="168" fontId="106" fillId="24" borderId="0" xfId="0" applyNumberFormat="1" applyFont="1" applyFill="1" applyAlignment="1">
      <alignment vertical="center"/>
    </xf>
    <xf numFmtId="165" fontId="43" fillId="24" borderId="0" xfId="0" applyNumberFormat="1" applyFont="1" applyFill="1" applyAlignment="1">
      <alignment vertical="center"/>
    </xf>
    <xf numFmtId="165" fontId="44" fillId="24" borderId="0" xfId="0" applyNumberFormat="1" applyFont="1" applyFill="1" applyAlignment="1">
      <alignment vertical="center"/>
    </xf>
    <xf numFmtId="165" fontId="0" fillId="24" borderId="0" xfId="0" applyNumberFormat="1" applyFill="1" applyAlignment="1">
      <alignment horizontal="center" vertical="center"/>
    </xf>
    <xf numFmtId="0" fontId="0" fillId="0" borderId="0" xfId="0" applyAlignment="1">
      <alignment horizontal="right" vertical="center"/>
    </xf>
    <xf numFmtId="168" fontId="43" fillId="24" borderId="0" xfId="0" applyNumberFormat="1" applyFont="1" applyFill="1" applyAlignment="1">
      <alignment vertical="center"/>
    </xf>
    <xf numFmtId="0" fontId="35" fillId="27" borderId="27" xfId="0" applyFont="1" applyFill="1" applyBorder="1" applyAlignment="1" applyProtection="1">
      <alignment horizontal="center" vertical="center" wrapText="1"/>
      <protection locked="0"/>
    </xf>
    <xf numFmtId="166" fontId="0" fillId="0" borderId="0" xfId="0" applyNumberFormat="1" applyFill="1" applyAlignment="1">
      <alignment vertical="center"/>
    </xf>
    <xf numFmtId="0" fontId="22" fillId="28" borderId="15" xfId="0" applyFont="1" applyFill="1" applyBorder="1" applyAlignment="1">
      <alignment horizontal="center" vertical="center"/>
    </xf>
    <xf numFmtId="0" fontId="22" fillId="28" borderId="47" xfId="0" applyFont="1" applyFill="1" applyBorder="1" applyAlignment="1">
      <alignment horizontal="center" vertical="center"/>
    </xf>
    <xf numFmtId="0" fontId="22" fillId="2" borderId="8" xfId="0" applyFont="1" applyFill="1" applyBorder="1" applyAlignment="1">
      <alignment vertical="center"/>
    </xf>
    <xf numFmtId="0" fontId="22" fillId="5" borderId="5" xfId="0" applyNumberFormat="1" applyFont="1" applyFill="1" applyBorder="1" applyAlignment="1">
      <alignment horizontal="center" vertical="center"/>
    </xf>
    <xf numFmtId="165" fontId="22" fillId="5" borderId="50" xfId="0" applyNumberFormat="1" applyFont="1" applyFill="1" applyBorder="1" applyAlignment="1">
      <alignment vertical="center"/>
    </xf>
    <xf numFmtId="165" fontId="22" fillId="2" borderId="8" xfId="0" applyNumberFormat="1" applyFont="1" applyFill="1" applyBorder="1" applyAlignment="1">
      <alignment vertical="center"/>
    </xf>
    <xf numFmtId="165" fontId="22" fillId="2" borderId="32" xfId="0" applyNumberFormat="1" applyFont="1" applyFill="1" applyBorder="1" applyAlignment="1">
      <alignment horizontal="center" vertical="center"/>
    </xf>
    <xf numFmtId="165" fontId="22" fillId="2" borderId="4" xfId="0" applyNumberFormat="1" applyFont="1" applyFill="1" applyBorder="1" applyAlignment="1">
      <alignment horizontal="center" vertical="center"/>
    </xf>
    <xf numFmtId="0" fontId="22" fillId="2" borderId="1" xfId="0" applyFont="1" applyFill="1" applyBorder="1" applyAlignment="1">
      <alignment vertical="center"/>
    </xf>
    <xf numFmtId="0" fontId="22" fillId="2" borderId="0" xfId="0" applyNumberFormat="1" applyFont="1" applyFill="1" applyBorder="1" applyAlignment="1">
      <alignment horizontal="center" vertical="center"/>
    </xf>
    <xf numFmtId="165" fontId="22" fillId="2" borderId="58" xfId="0" applyNumberFormat="1" applyFont="1" applyFill="1" applyBorder="1" applyAlignment="1">
      <alignment vertical="center"/>
    </xf>
    <xf numFmtId="0" fontId="23" fillId="14" borderId="2" xfId="0" applyFont="1" applyFill="1" applyBorder="1" applyAlignment="1">
      <alignment vertical="center"/>
    </xf>
    <xf numFmtId="0" fontId="23" fillId="14" borderId="48" xfId="0" applyNumberFormat="1" applyFont="1" applyFill="1" applyBorder="1" applyAlignment="1">
      <alignment horizontal="center" vertical="center"/>
    </xf>
    <xf numFmtId="165" fontId="22" fillId="2" borderId="49" xfId="0" applyNumberFormat="1" applyFont="1" applyFill="1" applyBorder="1" applyAlignment="1">
      <alignment vertical="center"/>
    </xf>
    <xf numFmtId="165" fontId="22" fillId="2" borderId="2" xfId="0" applyNumberFormat="1" applyFont="1" applyFill="1" applyBorder="1" applyAlignment="1">
      <alignment vertical="center"/>
    </xf>
    <xf numFmtId="0" fontId="22" fillId="5" borderId="0" xfId="0" applyNumberFormat="1" applyFont="1" applyFill="1" applyBorder="1" applyAlignment="1">
      <alignment horizontal="center" vertical="center"/>
    </xf>
    <xf numFmtId="165" fontId="22" fillId="5" borderId="58" xfId="0" applyNumberFormat="1" applyFont="1" applyFill="1" applyBorder="1" applyAlignment="1">
      <alignment vertical="center"/>
    </xf>
    <xf numFmtId="0" fontId="22" fillId="5" borderId="26" xfId="0" applyFont="1" applyFill="1" applyBorder="1" applyAlignment="1">
      <alignment horizontal="center" vertical="center"/>
    </xf>
    <xf numFmtId="0" fontId="3" fillId="0" borderId="30" xfId="0" applyFont="1" applyFill="1" applyBorder="1" applyAlignment="1">
      <alignment horizontal="center" vertical="center" wrapText="1"/>
    </xf>
    <xf numFmtId="0" fontId="34" fillId="29" borderId="26" xfId="19" applyFont="1" applyFill="1" applyBorder="1" applyAlignment="1">
      <alignment horizontal="center" vertical="center" wrapText="1"/>
    </xf>
    <xf numFmtId="0" fontId="84" fillId="29" borderId="26" xfId="19" applyFont="1" applyFill="1" applyBorder="1" applyAlignment="1">
      <alignment horizontal="center" vertical="center" wrapText="1"/>
    </xf>
    <xf numFmtId="9" fontId="35" fillId="0" borderId="26" xfId="16" applyNumberFormat="1" applyFont="1" applyBorder="1" applyAlignment="1">
      <alignment horizontal="right" vertical="center" wrapText="1"/>
    </xf>
    <xf numFmtId="4" fontId="35" fillId="0" borderId="26" xfId="16" applyNumberFormat="1" applyFont="1" applyBorder="1" applyAlignment="1">
      <alignment horizontal="right" vertical="center" wrapText="1"/>
    </xf>
    <xf numFmtId="167" fontId="35" fillId="0" borderId="26" xfId="16" applyNumberFormat="1" applyFont="1" applyBorder="1" applyAlignment="1">
      <alignment horizontal="right" vertical="center" wrapText="1"/>
    </xf>
    <xf numFmtId="0" fontId="91" fillId="29" borderId="26" xfId="19" applyFont="1" applyFill="1" applyBorder="1" applyAlignment="1">
      <alignment horizontal="center" vertical="center" wrapText="1"/>
    </xf>
    <xf numFmtId="0" fontId="83" fillId="29" borderId="26" xfId="19" applyFont="1" applyFill="1" applyBorder="1" applyAlignment="1">
      <alignment horizontal="center" vertical="center" wrapText="1"/>
    </xf>
    <xf numFmtId="0" fontId="82" fillId="29" borderId="26" xfId="19" applyFont="1" applyFill="1" applyBorder="1" applyAlignment="1">
      <alignment horizontal="center" vertical="center" wrapText="1"/>
    </xf>
    <xf numFmtId="0" fontId="3" fillId="29" borderId="26" xfId="19" applyFont="1" applyFill="1" applyBorder="1" applyAlignment="1">
      <alignment horizontal="center" vertical="center" wrapText="1"/>
    </xf>
    <xf numFmtId="0" fontId="78" fillId="29" borderId="26" xfId="19" applyFont="1" applyFill="1" applyBorder="1" applyAlignment="1">
      <alignment horizontal="center" vertical="center" wrapText="1"/>
    </xf>
    <xf numFmtId="167" fontId="36" fillId="2" borderId="26" xfId="18" applyFont="1" applyFill="1" applyBorder="1" applyAlignment="1">
      <alignment vertical="center" wrapText="1"/>
    </xf>
    <xf numFmtId="0" fontId="79" fillId="29" borderId="26" xfId="0" applyFont="1" applyFill="1" applyBorder="1" applyAlignment="1">
      <alignment horizontal="center" vertical="center" wrapText="1"/>
    </xf>
    <xf numFmtId="0" fontId="14" fillId="29" borderId="26" xfId="0" applyFont="1" applyFill="1" applyBorder="1" applyAlignment="1">
      <alignment horizontal="center" vertical="center" wrapText="1"/>
    </xf>
    <xf numFmtId="0" fontId="0" fillId="0" borderId="26" xfId="0" applyFont="1" applyBorder="1" applyAlignment="1">
      <alignment vertical="center"/>
    </xf>
    <xf numFmtId="0" fontId="90" fillId="0" borderId="26" xfId="19" applyFont="1" applyBorder="1" applyAlignment="1">
      <alignment vertical="top" wrapText="1"/>
    </xf>
    <xf numFmtId="9" fontId="0" fillId="0" borderId="26" xfId="0" applyNumberFormat="1" applyFont="1" applyBorder="1" applyAlignment="1">
      <alignment horizontal="right" vertical="center"/>
    </xf>
    <xf numFmtId="167" fontId="0" fillId="0" borderId="26" xfId="18" applyFont="1" applyBorder="1" applyAlignment="1">
      <alignment horizontal="right" vertical="center"/>
    </xf>
    <xf numFmtId="9" fontId="4" fillId="0" borderId="26" xfId="19" applyNumberFormat="1" applyFont="1" applyFill="1" applyBorder="1" applyAlignment="1">
      <alignment horizontal="right" vertical="center"/>
    </xf>
    <xf numFmtId="167" fontId="4" fillId="0" borderId="26" xfId="18" applyFont="1" applyFill="1" applyBorder="1" applyAlignment="1">
      <alignment horizontal="right" vertical="center"/>
    </xf>
    <xf numFmtId="3" fontId="4" fillId="0" borderId="26" xfId="19" applyNumberFormat="1" applyFont="1" applyBorder="1" applyAlignment="1">
      <alignment horizontal="right" vertical="center" wrapText="1"/>
    </xf>
    <xf numFmtId="167" fontId="0" fillId="0" borderId="26" xfId="18" applyFont="1" applyFill="1" applyBorder="1" applyAlignment="1">
      <alignment horizontal="right" vertical="center"/>
    </xf>
    <xf numFmtId="9" fontId="4" fillId="2" borderId="26" xfId="19" applyNumberFormat="1" applyFont="1" applyFill="1" applyBorder="1" applyAlignment="1">
      <alignment horizontal="right" vertical="center"/>
    </xf>
    <xf numFmtId="0" fontId="4" fillId="0" borderId="36" xfId="19" applyFont="1" applyBorder="1" applyAlignment="1">
      <alignment vertical="center" wrapText="1"/>
    </xf>
    <xf numFmtId="9" fontId="0" fillId="0" borderId="26" xfId="0" applyNumberFormat="1" applyFont="1" applyBorder="1" applyAlignment="1">
      <alignment horizontal="center" vertical="center"/>
    </xf>
    <xf numFmtId="167" fontId="0" fillId="0" borderId="26" xfId="18" applyFont="1" applyBorder="1" applyAlignment="1">
      <alignment horizontal="center" vertical="center"/>
    </xf>
    <xf numFmtId="9" fontId="4" fillId="0" borderId="26" xfId="19" applyNumberFormat="1" applyFont="1" applyFill="1" applyBorder="1" applyAlignment="1">
      <alignment horizontal="center" vertical="center"/>
    </xf>
    <xf numFmtId="0" fontId="20" fillId="0" borderId="26" xfId="0" applyFont="1" applyBorder="1" applyAlignment="1">
      <alignment vertical="center" wrapText="1"/>
    </xf>
    <xf numFmtId="0" fontId="0" fillId="18" borderId="26" xfId="0" applyFont="1" applyFill="1" applyBorder="1" applyAlignment="1">
      <alignment vertical="center" wrapText="1"/>
    </xf>
    <xf numFmtId="0" fontId="0" fillId="18" borderId="26" xfId="0" applyFont="1" applyFill="1" applyBorder="1" applyAlignment="1">
      <alignment horizontal="center" vertical="center" wrapText="1"/>
    </xf>
    <xf numFmtId="9" fontId="0" fillId="18" borderId="26" xfId="0" applyNumberFormat="1" applyFont="1" applyFill="1" applyBorder="1" applyAlignment="1">
      <alignment horizontal="center" vertical="center" wrapText="1"/>
    </xf>
    <xf numFmtId="167" fontId="0" fillId="18" borderId="26" xfId="18" applyFont="1" applyFill="1" applyBorder="1" applyAlignment="1">
      <alignment horizontal="center" vertical="center" wrapText="1"/>
    </xf>
    <xf numFmtId="167" fontId="0" fillId="18" borderId="26" xfId="0" applyNumberFormat="1" applyFont="1" applyFill="1" applyBorder="1" applyAlignment="1">
      <alignment horizontal="center" vertical="center" wrapText="1"/>
    </xf>
    <xf numFmtId="167" fontId="0" fillId="18" borderId="26" xfId="18" applyNumberFormat="1" applyFont="1" applyFill="1" applyBorder="1" applyAlignment="1">
      <alignment horizontal="center" vertical="center" wrapText="1"/>
    </xf>
    <xf numFmtId="0" fontId="108" fillId="25" borderId="26" xfId="0" applyFont="1" applyFill="1" applyBorder="1" applyAlignment="1">
      <alignment horizontal="justify" vertical="center"/>
    </xf>
    <xf numFmtId="167" fontId="0" fillId="2" borderId="26" xfId="18" applyFont="1" applyFill="1" applyBorder="1" applyAlignment="1">
      <alignment horizontal="center" vertical="center" wrapText="1"/>
    </xf>
    <xf numFmtId="0" fontId="108" fillId="0" borderId="26" xfId="0" applyFont="1" applyBorder="1" applyAlignment="1">
      <alignment horizontal="left" vertical="center" wrapText="1"/>
    </xf>
    <xf numFmtId="0" fontId="20" fillId="0" borderId="0" xfId="0" applyFont="1" applyAlignment="1">
      <alignment vertical="center" wrapText="1"/>
    </xf>
    <xf numFmtId="0" fontId="0" fillId="0" borderId="27" xfId="0" applyFont="1" applyFill="1" applyBorder="1" applyAlignment="1">
      <alignment vertical="center" wrapText="1"/>
    </xf>
    <xf numFmtId="0" fontId="20" fillId="0" borderId="27" xfId="0" applyFont="1" applyFill="1" applyBorder="1" applyAlignment="1">
      <alignment vertical="center" wrapText="1"/>
    </xf>
    <xf numFmtId="0" fontId="32" fillId="30" borderId="26" xfId="0" applyFont="1" applyFill="1" applyBorder="1" applyAlignment="1">
      <alignment horizontal="center" vertical="center" wrapText="1"/>
    </xf>
    <xf numFmtId="9" fontId="32" fillId="30" borderId="26" xfId="0" applyNumberFormat="1" applyFont="1" applyFill="1" applyBorder="1" applyAlignment="1">
      <alignment horizontal="center" vertical="center" wrapText="1"/>
    </xf>
    <xf numFmtId="167" fontId="32" fillId="30" borderId="26" xfId="18" applyFont="1" applyFill="1" applyBorder="1" applyAlignment="1">
      <alignment horizontal="center" vertical="center" wrapText="1"/>
    </xf>
    <xf numFmtId="167" fontId="33" fillId="30" borderId="26" xfId="19" applyNumberFormat="1" applyFont="1" applyFill="1" applyBorder="1" applyAlignment="1">
      <alignment horizontal="center" vertical="center" wrapText="1"/>
    </xf>
    <xf numFmtId="167" fontId="35" fillId="30" borderId="26" xfId="18" applyFont="1" applyFill="1" applyBorder="1" applyAlignment="1">
      <alignment horizontal="center" vertical="center" wrapText="1"/>
    </xf>
    <xf numFmtId="0" fontId="14" fillId="29" borderId="26" xfId="0" applyFont="1" applyFill="1" applyBorder="1" applyAlignment="1">
      <alignment horizontal="center" vertical="center"/>
    </xf>
    <xf numFmtId="9" fontId="4" fillId="0" borderId="26" xfId="19" applyNumberFormat="1" applyFont="1" applyFill="1" applyBorder="1" applyAlignment="1">
      <alignment horizontal="center" vertical="center" wrapText="1"/>
    </xf>
    <xf numFmtId="167" fontId="4" fillId="0" borderId="26" xfId="18" applyNumberFormat="1" applyFont="1" applyFill="1" applyBorder="1" applyAlignment="1">
      <alignment horizontal="center" vertical="center" wrapText="1"/>
    </xf>
    <xf numFmtId="0" fontId="0" fillId="0" borderId="26" xfId="0" applyBorder="1" applyAlignment="1">
      <alignment vertical="center" wrapText="1"/>
    </xf>
    <xf numFmtId="0" fontId="22" fillId="2" borderId="4" xfId="0" applyFont="1" applyFill="1" applyBorder="1" applyAlignment="1">
      <alignment horizontal="center" vertical="center"/>
    </xf>
    <xf numFmtId="0" fontId="49" fillId="14" borderId="4" xfId="0" applyFont="1" applyFill="1" applyBorder="1" applyAlignment="1">
      <alignment horizontal="center" vertical="center"/>
    </xf>
    <xf numFmtId="0" fontId="22" fillId="2" borderId="13" xfId="0" applyNumberFormat="1" applyFont="1" applyFill="1" applyBorder="1" applyAlignment="1">
      <alignment horizontal="center" vertical="center"/>
    </xf>
    <xf numFmtId="165" fontId="22" fillId="2" borderId="33" xfId="0" applyNumberFormat="1" applyFont="1" applyFill="1" applyBorder="1" applyAlignment="1">
      <alignment vertical="center"/>
    </xf>
    <xf numFmtId="0" fontId="23" fillId="2" borderId="0" xfId="0" applyFont="1" applyFill="1" applyBorder="1" applyAlignment="1">
      <alignment vertical="center"/>
    </xf>
    <xf numFmtId="0" fontId="23" fillId="2" borderId="0" xfId="0" applyFont="1" applyFill="1" applyBorder="1" applyAlignment="1">
      <alignment horizontal="center" vertical="center"/>
    </xf>
    <xf numFmtId="0" fontId="23" fillId="2" borderId="0" xfId="0" applyNumberFormat="1" applyFont="1" applyFill="1" applyBorder="1" applyAlignment="1">
      <alignment horizontal="center" vertical="center"/>
    </xf>
    <xf numFmtId="0" fontId="9" fillId="0" borderId="26" xfId="19" applyFont="1" applyBorder="1" applyAlignment="1">
      <alignment horizontal="left" vertical="center" wrapText="1"/>
    </xf>
    <xf numFmtId="0" fontId="4" fillId="3" borderId="0" xfId="0" applyFont="1" applyFill="1" applyAlignment="1">
      <alignment horizontal="left" vertical="center" wrapText="1"/>
    </xf>
    <xf numFmtId="0" fontId="4" fillId="3" borderId="26" xfId="19" applyFont="1" applyFill="1" applyBorder="1" applyAlignment="1">
      <alignment horizontal="left" vertical="center" wrapText="1"/>
    </xf>
    <xf numFmtId="9" fontId="35" fillId="2" borderId="26" xfId="16" applyNumberFormat="1" applyFont="1" applyFill="1" applyBorder="1" applyAlignment="1">
      <alignment vertical="center" wrapText="1"/>
    </xf>
    <xf numFmtId="4" fontId="35" fillId="2" borderId="26" xfId="16" applyNumberFormat="1" applyFont="1" applyFill="1" applyBorder="1" applyAlignment="1">
      <alignment vertical="center" wrapText="1"/>
    </xf>
    <xf numFmtId="167" fontId="35" fillId="2" borderId="26" xfId="16" applyNumberFormat="1" applyFont="1" applyFill="1" applyBorder="1" applyAlignment="1">
      <alignment horizontal="right" vertical="center" wrapText="1"/>
    </xf>
    <xf numFmtId="0" fontId="35" fillId="2" borderId="26" xfId="19" applyFont="1" applyFill="1" applyBorder="1" applyAlignment="1">
      <alignment vertical="center" wrapText="1"/>
    </xf>
    <xf numFmtId="167" fontId="33" fillId="0" borderId="26" xfId="19" applyNumberFormat="1" applyFont="1" applyBorder="1" applyAlignment="1">
      <alignment horizontal="right" vertical="center" wrapText="1"/>
    </xf>
    <xf numFmtId="0" fontId="109" fillId="0" borderId="26" xfId="19" applyFont="1" applyBorder="1" applyAlignment="1">
      <alignment horizontal="left" vertical="center" wrapText="1"/>
    </xf>
    <xf numFmtId="0" fontId="81" fillId="0" borderId="26" xfId="19" applyFont="1" applyBorder="1" applyAlignment="1">
      <alignment horizontal="left" vertical="center" wrapText="1"/>
    </xf>
    <xf numFmtId="0" fontId="110" fillId="29" borderId="26" xfId="19" applyFont="1" applyFill="1" applyBorder="1" applyAlignment="1">
      <alignment horizontal="center" vertical="center" wrapText="1"/>
    </xf>
    <xf numFmtId="0" fontId="109" fillId="25" borderId="26" xfId="19" applyFont="1" applyFill="1" applyBorder="1" applyAlignment="1">
      <alignment horizontal="left" vertical="center" wrapText="1"/>
    </xf>
    <xf numFmtId="9" fontId="4" fillId="0" borderId="26" xfId="19" applyNumberFormat="1" applyFont="1" applyBorder="1" applyAlignment="1">
      <alignment horizontal="center" vertical="center" wrapText="1"/>
    </xf>
    <xf numFmtId="167" fontId="4" fillId="0" borderId="26" xfId="18" applyFont="1" applyBorder="1" applyAlignment="1">
      <alignment horizontal="center" vertical="center" wrapText="1"/>
    </xf>
    <xf numFmtId="9" fontId="4" fillId="0" borderId="26" xfId="17" applyFont="1" applyBorder="1" applyAlignment="1">
      <alignment horizontal="center" vertical="center" wrapText="1"/>
    </xf>
    <xf numFmtId="0" fontId="14" fillId="0" borderId="26" xfId="0" applyFont="1" applyBorder="1" applyAlignment="1">
      <alignment vertical="center" wrapText="1"/>
    </xf>
    <xf numFmtId="0" fontId="40" fillId="20" borderId="26" xfId="19" applyFont="1" applyFill="1" applyBorder="1" applyAlignment="1">
      <alignment horizontal="left" vertical="center" wrapText="1"/>
    </xf>
    <xf numFmtId="0" fontId="89" fillId="29" borderId="26" xfId="19" applyFont="1" applyFill="1" applyBorder="1" applyAlignment="1">
      <alignment horizontal="center" vertical="center" wrapText="1"/>
    </xf>
    <xf numFmtId="0" fontId="20" fillId="25" borderId="26" xfId="0" applyFont="1" applyFill="1" applyBorder="1" applyAlignment="1">
      <alignment vertical="center" wrapText="1"/>
    </xf>
    <xf numFmtId="167" fontId="4" fillId="0" borderId="26" xfId="18" applyFont="1" applyBorder="1" applyAlignment="1">
      <alignment horizontal="left" vertical="center" wrapText="1"/>
    </xf>
    <xf numFmtId="0" fontId="4" fillId="0" borderId="26" xfId="19" applyFont="1" applyBorder="1" applyAlignment="1">
      <alignment horizontal="center" vertical="center" wrapText="1"/>
    </xf>
    <xf numFmtId="3" fontId="4" fillId="0" borderId="26" xfId="19" applyNumberFormat="1" applyFont="1" applyBorder="1" applyAlignment="1">
      <alignment horizontal="center" vertical="center" wrapText="1"/>
    </xf>
    <xf numFmtId="0" fontId="4" fillId="0" borderId="37" xfId="19" applyFont="1" applyBorder="1" applyAlignment="1">
      <alignment horizontal="left" vertical="center" wrapText="1"/>
    </xf>
    <xf numFmtId="0" fontId="20" fillId="0" borderId="26" xfId="0" applyFont="1" applyBorder="1"/>
    <xf numFmtId="167" fontId="35" fillId="0" borderId="26" xfId="18" applyFont="1" applyBorder="1" applyAlignment="1">
      <alignment horizontal="center" vertical="center" wrapText="1"/>
    </xf>
    <xf numFmtId="9" fontId="35" fillId="0" borderId="26" xfId="17" applyFont="1" applyBorder="1" applyAlignment="1">
      <alignment horizontal="center" vertical="center" wrapText="1"/>
    </xf>
    <xf numFmtId="167" fontId="20" fillId="0" borderId="26" xfId="18" applyNumberFormat="1" applyFont="1" applyBorder="1"/>
    <xf numFmtId="9" fontId="20" fillId="0" borderId="26" xfId="0" applyNumberFormat="1" applyFont="1" applyBorder="1" applyAlignment="1">
      <alignment horizontal="right" vertical="center"/>
    </xf>
    <xf numFmtId="167" fontId="20" fillId="0" borderId="26" xfId="18" applyFont="1" applyBorder="1" applyAlignment="1">
      <alignment horizontal="right" vertical="center"/>
    </xf>
    <xf numFmtId="0" fontId="32" fillId="11" borderId="26" xfId="0" applyFont="1" applyFill="1" applyBorder="1" applyAlignment="1">
      <alignment horizontal="center" vertical="center" wrapText="1"/>
    </xf>
    <xf numFmtId="0" fontId="0" fillId="11" borderId="0" xfId="0" applyFill="1"/>
    <xf numFmtId="0" fontId="32" fillId="11" borderId="26" xfId="0" applyFont="1" applyFill="1" applyBorder="1" applyAlignment="1">
      <alignment horizontal="right" vertical="center"/>
    </xf>
    <xf numFmtId="167" fontId="32" fillId="11" borderId="26" xfId="18" applyFont="1" applyFill="1" applyBorder="1" applyAlignment="1">
      <alignment horizontal="right" vertical="center"/>
    </xf>
    <xf numFmtId="167" fontId="39" fillId="11" borderId="26" xfId="19" applyNumberFormat="1" applyFont="1" applyFill="1" applyBorder="1" applyAlignment="1">
      <alignment horizontal="right" vertical="center"/>
    </xf>
    <xf numFmtId="167" fontId="39" fillId="11" borderId="26" xfId="18" applyNumberFormat="1" applyFont="1" applyFill="1" applyBorder="1" applyAlignment="1">
      <alignment horizontal="right" vertical="center"/>
    </xf>
    <xf numFmtId="0" fontId="4" fillId="26" borderId="26" xfId="19" applyFont="1" applyFill="1" applyBorder="1" applyAlignment="1">
      <alignment horizontal="left" vertical="center" wrapText="1"/>
    </xf>
    <xf numFmtId="9" fontId="4" fillId="3" borderId="26" xfId="19" applyNumberFormat="1" applyFont="1" applyFill="1" applyBorder="1" applyAlignment="1">
      <alignment horizontal="center" vertical="center" wrapText="1"/>
    </xf>
    <xf numFmtId="167" fontId="4" fillId="3" borderId="26" xfId="18" applyFont="1" applyFill="1" applyBorder="1" applyAlignment="1">
      <alignment horizontal="left" vertical="center" wrapText="1"/>
    </xf>
    <xf numFmtId="167" fontId="4" fillId="3" borderId="26" xfId="18" applyFont="1" applyFill="1" applyBorder="1" applyAlignment="1">
      <alignment horizontal="center" vertical="center" wrapText="1"/>
    </xf>
    <xf numFmtId="0" fontId="35" fillId="31" borderId="27" xfId="0" applyFont="1" applyFill="1" applyBorder="1" applyAlignment="1" applyProtection="1">
      <alignment horizontal="center" vertical="center" wrapText="1"/>
      <protection locked="0"/>
    </xf>
    <xf numFmtId="0" fontId="0" fillId="0" borderId="26" xfId="0" applyFont="1" applyBorder="1"/>
    <xf numFmtId="0" fontId="0" fillId="3" borderId="26" xfId="0" applyFont="1" applyFill="1" applyBorder="1" applyAlignment="1">
      <alignment vertical="center" wrapText="1"/>
    </xf>
    <xf numFmtId="9" fontId="32" fillId="3" borderId="26" xfId="0" applyNumberFormat="1" applyFont="1" applyFill="1" applyBorder="1" applyAlignment="1">
      <alignment horizontal="center" vertical="center" wrapText="1"/>
    </xf>
    <xf numFmtId="167" fontId="32" fillId="3" borderId="26" xfId="18" applyFont="1" applyFill="1" applyBorder="1" applyAlignment="1">
      <alignment horizontal="center" vertical="center" wrapText="1"/>
    </xf>
    <xf numFmtId="0" fontId="32" fillId="3" borderId="26" xfId="0" applyFont="1" applyFill="1" applyBorder="1" applyAlignment="1">
      <alignment horizontal="center" vertical="center" wrapText="1"/>
    </xf>
    <xf numFmtId="167" fontId="33" fillId="3" borderId="26" xfId="18" applyNumberFormat="1" applyFont="1" applyFill="1" applyBorder="1" applyAlignment="1">
      <alignment horizontal="center" vertical="center" wrapText="1"/>
    </xf>
    <xf numFmtId="0" fontId="32" fillId="3" borderId="26" xfId="0" applyFont="1" applyFill="1" applyBorder="1" applyAlignment="1">
      <alignment horizontal="left" vertical="center" wrapText="1"/>
    </xf>
    <xf numFmtId="167" fontId="33" fillId="3" borderId="26" xfId="18"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26" xfId="0" applyFont="1" applyFill="1" applyBorder="1" applyAlignment="1">
      <alignment horizontal="center" vertical="center"/>
    </xf>
    <xf numFmtId="0" fontId="3" fillId="0" borderId="30" xfId="0" applyFont="1" applyFill="1" applyBorder="1" applyAlignment="1">
      <alignment horizontal="left" vertical="center" wrapText="1"/>
    </xf>
    <xf numFmtId="0" fontId="23" fillId="11" borderId="36" xfId="0" applyFont="1" applyFill="1" applyBorder="1" applyAlignment="1">
      <alignment horizontal="center" vertical="center"/>
    </xf>
    <xf numFmtId="0" fontId="22" fillId="2" borderId="36" xfId="0" applyNumberFormat="1" applyFont="1" applyFill="1" applyBorder="1" applyAlignment="1">
      <alignment horizontal="center" vertical="center"/>
    </xf>
    <xf numFmtId="165" fontId="22" fillId="2" borderId="0" xfId="0" applyNumberFormat="1" applyFont="1" applyFill="1" applyAlignment="1">
      <alignment vertical="center"/>
    </xf>
    <xf numFmtId="167" fontId="22" fillId="2" borderId="0" xfId="18" applyFont="1" applyFill="1" applyAlignment="1">
      <alignment vertical="center"/>
    </xf>
    <xf numFmtId="0" fontId="34" fillId="29" borderId="27" xfId="19" applyFont="1" applyFill="1" applyBorder="1" applyAlignment="1">
      <alignment horizontal="center" vertical="center" wrapText="1"/>
    </xf>
    <xf numFmtId="0" fontId="79" fillId="29" borderId="26" xfId="0" applyFont="1" applyFill="1" applyBorder="1" applyAlignment="1">
      <alignment horizontal="center" vertical="center"/>
    </xf>
    <xf numFmtId="180" fontId="104" fillId="24" borderId="0" xfId="10" applyNumberFormat="1" applyFont="1" applyFill="1" applyAlignment="1">
      <alignment horizontal="center" vertical="center"/>
    </xf>
    <xf numFmtId="181" fontId="22" fillId="0" borderId="0" xfId="0" applyNumberFormat="1" applyFont="1" applyAlignment="1">
      <alignment vertical="center"/>
    </xf>
    <xf numFmtId="176" fontId="21" fillId="2" borderId="0" xfId="0" applyNumberFormat="1" applyFont="1" applyFill="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167" fontId="68"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2" fillId="5" borderId="26" xfId="0" applyFont="1" applyFill="1" applyBorder="1" applyAlignment="1">
      <alignment horizontal="center" vertical="center"/>
    </xf>
    <xf numFmtId="167" fontId="33" fillId="11" borderId="37" xfId="16" applyNumberFormat="1" applyFont="1" applyFill="1" applyBorder="1" applyAlignment="1">
      <alignment horizontal="center" vertical="center" wrapText="1"/>
    </xf>
    <xf numFmtId="167" fontId="33" fillId="11" borderId="16" xfId="16" applyNumberFormat="1" applyFont="1" applyFill="1" applyBorder="1" applyAlignment="1">
      <alignment horizontal="center" vertical="center" wrapText="1"/>
    </xf>
    <xf numFmtId="167" fontId="33" fillId="11" borderId="36" xfId="16" applyNumberFormat="1" applyFont="1" applyFill="1" applyBorder="1" applyAlignment="1">
      <alignment horizontal="center" vertical="center" wrapText="1"/>
    </xf>
    <xf numFmtId="0" fontId="35" fillId="0" borderId="30" xfId="19" applyFont="1" applyBorder="1" applyAlignment="1">
      <alignment horizontal="center" vertical="center" wrapText="1"/>
    </xf>
    <xf numFmtId="0" fontId="35" fillId="0" borderId="28" xfId="19" applyFont="1" applyBorder="1" applyAlignment="1">
      <alignment horizontal="center" vertical="center" wrapText="1"/>
    </xf>
    <xf numFmtId="0" fontId="35" fillId="0" borderId="27" xfId="19" applyFont="1" applyBorder="1" applyAlignment="1">
      <alignment horizontal="center" vertical="center" wrapText="1"/>
    </xf>
    <xf numFmtId="0" fontId="0" fillId="0" borderId="30" xfId="0" applyBorder="1" applyAlignment="1">
      <alignment horizontal="center" vertical="center"/>
    </xf>
    <xf numFmtId="0" fontId="0" fillId="0" borderId="28" xfId="0" applyBorder="1" applyAlignment="1">
      <alignment horizontal="center" vertical="center"/>
    </xf>
    <xf numFmtId="0" fontId="0" fillId="0" borderId="27" xfId="0" applyBorder="1" applyAlignment="1">
      <alignment horizontal="center" vertical="center"/>
    </xf>
    <xf numFmtId="0" fontId="71" fillId="19" borderId="30" xfId="0" applyFont="1" applyFill="1" applyBorder="1" applyAlignment="1" applyProtection="1">
      <alignment horizontal="center" vertical="center" wrapText="1"/>
      <protection locked="0"/>
    </xf>
    <xf numFmtId="0" fontId="71" fillId="19" borderId="28" xfId="0" applyFont="1" applyFill="1" applyBorder="1" applyAlignment="1" applyProtection="1">
      <alignment horizontal="center" vertical="center" wrapText="1"/>
      <protection locked="0"/>
    </xf>
    <xf numFmtId="0" fontId="71" fillId="19" borderId="27" xfId="0" applyFont="1" applyFill="1" applyBorder="1" applyAlignment="1" applyProtection="1">
      <alignment horizontal="center" vertical="center" wrapText="1"/>
      <protection locked="0"/>
    </xf>
    <xf numFmtId="0" fontId="70" fillId="18" borderId="30" xfId="0" applyFont="1" applyFill="1" applyBorder="1" applyAlignment="1">
      <alignment horizontal="center" vertical="center" wrapText="1"/>
    </xf>
    <xf numFmtId="0" fontId="70" fillId="18" borderId="28" xfId="0" applyFont="1" applyFill="1" applyBorder="1" applyAlignment="1">
      <alignment horizontal="center" vertical="center" wrapText="1"/>
    </xf>
    <xf numFmtId="0" fontId="70"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70" fillId="18" borderId="37" xfId="0" applyFont="1" applyFill="1" applyBorder="1" applyAlignment="1">
      <alignment horizontal="center" vertical="center" wrapText="1"/>
    </xf>
    <xf numFmtId="0" fontId="70" fillId="18" borderId="36" xfId="0" applyFont="1" applyFill="1" applyBorder="1" applyAlignment="1">
      <alignment horizontal="center" vertical="center" wrapText="1"/>
    </xf>
    <xf numFmtId="0" fontId="70" fillId="19" borderId="29" xfId="0" applyFont="1" applyFill="1" applyBorder="1" applyAlignment="1" applyProtection="1">
      <alignment horizontal="center" vertical="center" wrapText="1"/>
      <protection locked="0"/>
    </xf>
    <xf numFmtId="0" fontId="70" fillId="19" borderId="31" xfId="0" applyFont="1" applyFill="1" applyBorder="1" applyAlignment="1" applyProtection="1">
      <alignment horizontal="center" vertical="center" wrapText="1"/>
      <protection locked="0"/>
    </xf>
    <xf numFmtId="0" fontId="70" fillId="19" borderId="42" xfId="0" applyFont="1" applyFill="1" applyBorder="1" applyAlignment="1" applyProtection="1">
      <alignment horizontal="center" vertical="center" wrapText="1"/>
      <protection locked="0"/>
    </xf>
    <xf numFmtId="0" fontId="70" fillId="19" borderId="43" xfId="0" applyFont="1" applyFill="1" applyBorder="1" applyAlignment="1" applyProtection="1">
      <alignment horizontal="center" vertical="center" wrapText="1"/>
      <protection locked="0"/>
    </xf>
    <xf numFmtId="0" fontId="70" fillId="18" borderId="16" xfId="0" applyFont="1" applyFill="1" applyBorder="1" applyAlignment="1">
      <alignment horizontal="center" vertical="center" wrapText="1"/>
    </xf>
    <xf numFmtId="0" fontId="9" fillId="0" borderId="30" xfId="19" applyFont="1" applyFill="1" applyBorder="1" applyAlignment="1">
      <alignment horizontal="left" vertical="center" wrapText="1"/>
    </xf>
    <xf numFmtId="0" fontId="9" fillId="0" borderId="28" xfId="19" applyFont="1" applyFill="1" applyBorder="1" applyAlignment="1">
      <alignment horizontal="left" vertical="center" wrapText="1"/>
    </xf>
    <xf numFmtId="0" fontId="9" fillId="0" borderId="27" xfId="19" applyFont="1" applyFill="1" applyBorder="1" applyAlignment="1">
      <alignment horizontal="left" vertical="center" wrapText="1"/>
    </xf>
    <xf numFmtId="0" fontId="27" fillId="0" borderId="30" xfId="19" applyFont="1" applyBorder="1" applyAlignment="1">
      <alignment horizontal="left" vertical="center" wrapText="1"/>
    </xf>
    <xf numFmtId="0" fontId="27" fillId="0" borderId="28" xfId="19" applyFont="1" applyBorder="1" applyAlignment="1">
      <alignment horizontal="left" vertical="center" wrapText="1"/>
    </xf>
    <xf numFmtId="0" fontId="27" fillId="0" borderId="27" xfId="19" applyFont="1" applyBorder="1" applyAlignment="1">
      <alignment horizontal="left" vertical="center" wrapText="1"/>
    </xf>
    <xf numFmtId="0" fontId="27" fillId="0" borderId="26" xfId="19" applyFont="1" applyBorder="1" applyAlignment="1">
      <alignment horizontal="left" vertical="center" wrapText="1"/>
    </xf>
    <xf numFmtId="0" fontId="9" fillId="0" borderId="30" xfId="19" applyFont="1" applyFill="1" applyBorder="1" applyAlignment="1">
      <alignment vertical="center" wrapText="1"/>
    </xf>
    <xf numFmtId="0" fontId="9" fillId="0" borderId="28" xfId="19" applyFont="1" applyFill="1" applyBorder="1" applyAlignment="1">
      <alignment vertical="center" wrapText="1"/>
    </xf>
    <xf numFmtId="0" fontId="9" fillId="0" borderId="27" xfId="19" applyFont="1" applyFill="1" applyBorder="1" applyAlignment="1">
      <alignment vertical="center" wrapText="1"/>
    </xf>
    <xf numFmtId="0" fontId="9" fillId="0" borderId="26" xfId="19" applyFont="1" applyBorder="1" applyAlignment="1">
      <alignment horizontal="left" vertical="center" wrapText="1"/>
    </xf>
    <xf numFmtId="0" fontId="9" fillId="0" borderId="30" xfId="19" applyFont="1" applyBorder="1" applyAlignment="1">
      <alignment horizontal="left" vertical="center" wrapText="1"/>
    </xf>
    <xf numFmtId="0" fontId="27" fillId="18" borderId="26" xfId="19" applyFont="1" applyFill="1" applyBorder="1" applyAlignment="1">
      <alignment horizontal="center" vertical="center" wrapText="1"/>
    </xf>
    <xf numFmtId="0" fontId="27" fillId="18" borderId="37" xfId="19" applyFont="1" applyFill="1" applyBorder="1" applyAlignment="1">
      <alignment horizontal="center" vertical="center" wrapText="1"/>
    </xf>
    <xf numFmtId="0" fontId="27" fillId="18" borderId="16" xfId="19" applyFont="1" applyFill="1" applyBorder="1" applyAlignment="1">
      <alignment horizontal="center" vertical="center" wrapText="1"/>
    </xf>
    <xf numFmtId="0" fontId="27" fillId="18" borderId="36" xfId="19" applyFont="1" applyFill="1" applyBorder="1" applyAlignment="1">
      <alignment horizontal="center" vertical="center" wrapText="1"/>
    </xf>
    <xf numFmtId="0" fontId="9" fillId="18" borderId="37" xfId="19" applyFont="1" applyFill="1" applyBorder="1" applyAlignment="1">
      <alignment horizontal="center" vertical="center" wrapText="1"/>
    </xf>
    <xf numFmtId="0" fontId="9" fillId="18" borderId="16" xfId="19" applyFont="1" applyFill="1" applyBorder="1" applyAlignment="1">
      <alignment horizontal="center" vertical="center" wrapText="1"/>
    </xf>
    <xf numFmtId="0" fontId="9" fillId="18" borderId="36" xfId="19" applyFont="1" applyFill="1" applyBorder="1" applyAlignment="1">
      <alignment horizontal="center" vertical="center" wrapText="1"/>
    </xf>
    <xf numFmtId="0" fontId="29" fillId="0" borderId="29" xfId="19" applyFont="1" applyBorder="1" applyAlignment="1">
      <alignment horizontal="center" vertical="center" wrapText="1"/>
    </xf>
    <xf numFmtId="0" fontId="29" fillId="0" borderId="28" xfId="19" applyFont="1" applyBorder="1" applyAlignment="1">
      <alignment horizontal="center" vertical="center" wrapText="1"/>
    </xf>
    <xf numFmtId="0" fontId="82" fillId="0" borderId="30" xfId="19" applyFont="1" applyBorder="1" applyAlignment="1">
      <alignment horizontal="left" vertical="center" wrapText="1"/>
    </xf>
    <xf numFmtId="0" fontId="82" fillId="0" borderId="28" xfId="19" applyFont="1" applyBorder="1" applyAlignment="1">
      <alignment horizontal="left" vertical="center" wrapText="1"/>
    </xf>
    <xf numFmtId="0" fontId="82" fillId="0" borderId="27" xfId="19" applyFont="1" applyBorder="1" applyAlignment="1">
      <alignment horizontal="left" vertical="center" wrapText="1"/>
    </xf>
    <xf numFmtId="0" fontId="29" fillId="0" borderId="30" xfId="19" applyFont="1" applyBorder="1" applyAlignment="1">
      <alignment horizontal="center" vertical="center" wrapText="1"/>
    </xf>
    <xf numFmtId="0" fontId="83" fillId="0" borderId="30" xfId="19" applyFont="1" applyBorder="1" applyAlignment="1">
      <alignment horizontal="left" vertical="center" wrapText="1"/>
    </xf>
    <xf numFmtId="0" fontId="83" fillId="0" borderId="28" xfId="19" applyFont="1" applyBorder="1" applyAlignment="1">
      <alignment horizontal="left" vertical="center" wrapText="1"/>
    </xf>
    <xf numFmtId="0" fontId="83" fillId="0" borderId="27" xfId="19" applyFont="1" applyBorder="1" applyAlignment="1">
      <alignment horizontal="left" vertical="center" wrapText="1"/>
    </xf>
    <xf numFmtId="0" fontId="66" fillId="0" borderId="30" xfId="0" applyFont="1" applyBorder="1" applyAlignment="1">
      <alignment horizontal="center" vertical="center" wrapText="1"/>
    </xf>
    <xf numFmtId="0" fontId="66" fillId="0" borderId="28" xfId="0" applyFont="1" applyBorder="1" applyAlignment="1">
      <alignment horizontal="center" vertical="center"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29" fillId="0" borderId="26" xfId="19" applyFont="1" applyBorder="1" applyAlignment="1">
      <alignment horizontal="center" vertical="center" wrapText="1"/>
    </xf>
    <xf numFmtId="0" fontId="93" fillId="0" borderId="30" xfId="19" applyFont="1" applyFill="1" applyBorder="1" applyAlignment="1">
      <alignment horizontal="left" vertical="center" wrapText="1"/>
    </xf>
    <xf numFmtId="0" fontId="93" fillId="0" borderId="28" xfId="19" applyFont="1" applyFill="1" applyBorder="1" applyAlignment="1">
      <alignment horizontal="left" vertical="center" wrapText="1"/>
    </xf>
    <xf numFmtId="0" fontId="93" fillId="0" borderId="27" xfId="19" applyFont="1" applyFill="1" applyBorder="1" applyAlignment="1">
      <alignment horizontal="left" vertical="center" wrapText="1"/>
    </xf>
    <xf numFmtId="0" fontId="8" fillId="17" borderId="37" xfId="19" applyFill="1" applyBorder="1" applyAlignment="1">
      <alignment horizontal="center" vertical="top"/>
    </xf>
    <xf numFmtId="0" fontId="8" fillId="17" borderId="16" xfId="19" applyFill="1" applyBorder="1" applyAlignment="1">
      <alignment horizontal="center" vertical="top"/>
    </xf>
    <xf numFmtId="0" fontId="27" fillId="9" borderId="13" xfId="19" applyFont="1" applyFill="1" applyBorder="1" applyAlignment="1" applyProtection="1">
      <alignment horizontal="left" vertical="center" wrapText="1"/>
      <protection locked="0"/>
    </xf>
    <xf numFmtId="0" fontId="34" fillId="0" borderId="26" xfId="19" applyFont="1" applyBorder="1" applyAlignment="1">
      <alignment horizontal="left" vertical="center" wrapText="1"/>
    </xf>
    <xf numFmtId="0" fontId="34" fillId="0" borderId="30" xfId="19" applyFont="1" applyBorder="1" applyAlignment="1">
      <alignment horizontal="left" vertical="center" wrapText="1"/>
    </xf>
    <xf numFmtId="0" fontId="34" fillId="0" borderId="28" xfId="19" applyFont="1" applyBorder="1" applyAlignment="1">
      <alignment horizontal="left" vertical="center" wrapText="1"/>
    </xf>
    <xf numFmtId="0" fontId="34" fillId="0" borderId="27" xfId="19" applyFont="1" applyBorder="1" applyAlignment="1">
      <alignment horizontal="left" vertical="center" wrapText="1"/>
    </xf>
    <xf numFmtId="0" fontId="34" fillId="0" borderId="30" xfId="19" applyFont="1" applyBorder="1" applyAlignment="1">
      <alignment horizontal="center" vertical="center" wrapText="1"/>
    </xf>
    <xf numFmtId="0" fontId="34" fillId="0" borderId="28" xfId="19" applyFont="1" applyBorder="1" applyAlignment="1">
      <alignment horizontal="center" vertical="center" wrapText="1"/>
    </xf>
    <xf numFmtId="0" fontId="34" fillId="0" borderId="27" xfId="19" applyFont="1" applyBorder="1" applyAlignment="1">
      <alignment horizontal="center" vertical="center" wrapText="1"/>
    </xf>
    <xf numFmtId="0" fontId="99" fillId="10" borderId="37" xfId="19" applyFont="1" applyFill="1" applyBorder="1" applyAlignment="1">
      <alignment horizontal="center" vertical="center" wrapText="1"/>
    </xf>
    <xf numFmtId="0" fontId="99" fillId="10" borderId="16" xfId="19" applyFont="1" applyFill="1" applyBorder="1" applyAlignment="1">
      <alignment horizontal="center" vertical="center" wrapText="1"/>
    </xf>
    <xf numFmtId="0" fontId="99" fillId="10" borderId="36" xfId="19" applyFont="1" applyFill="1" applyBorder="1" applyAlignment="1">
      <alignment horizontal="center" vertical="center" wrapText="1"/>
    </xf>
    <xf numFmtId="0" fontId="29" fillId="0" borderId="26" xfId="19" applyFont="1" applyBorder="1" applyAlignment="1">
      <alignment horizontal="left" vertical="center" wrapText="1"/>
    </xf>
    <xf numFmtId="0" fontId="41" fillId="0" borderId="30" xfId="0" applyFont="1" applyBorder="1" applyAlignment="1">
      <alignment horizontal="left" vertical="center" wrapText="1"/>
    </xf>
    <xf numFmtId="0" fontId="41" fillId="0" borderId="28" xfId="0" applyFont="1" applyBorder="1" applyAlignment="1">
      <alignment horizontal="left" vertical="center" wrapText="1"/>
    </xf>
    <xf numFmtId="0" fontId="41" fillId="0" borderId="27" xfId="0" applyFont="1" applyBorder="1" applyAlignment="1">
      <alignment horizontal="left" vertical="center" wrapText="1"/>
    </xf>
    <xf numFmtId="0" fontId="79" fillId="0" borderId="30" xfId="0" applyFont="1" applyBorder="1" applyAlignment="1">
      <alignment horizontal="left" vertical="center" wrapText="1"/>
    </xf>
    <xf numFmtId="0" fontId="79" fillId="0" borderId="28" xfId="0" applyFont="1" applyBorder="1" applyAlignment="1">
      <alignment horizontal="left" vertical="center" wrapText="1"/>
    </xf>
    <xf numFmtId="0" fontId="79" fillId="0" borderId="27" xfId="0" applyFont="1" applyBorder="1" applyAlignment="1">
      <alignment horizontal="left" vertical="center" wrapText="1"/>
    </xf>
    <xf numFmtId="0" fontId="14" fillId="0" borderId="30" xfId="0" applyFont="1" applyBorder="1" applyAlignment="1">
      <alignment horizontal="left" vertical="center" wrapText="1"/>
    </xf>
    <xf numFmtId="0" fontId="14" fillId="0" borderId="28" xfId="0" applyFont="1" applyBorder="1" applyAlignment="1">
      <alignment horizontal="left" vertical="center" wrapText="1"/>
    </xf>
    <xf numFmtId="0" fontId="14" fillId="0" borderId="27" xfId="0" applyFont="1" applyBorder="1" applyAlignment="1">
      <alignment horizontal="left" vertical="center" wrapText="1"/>
    </xf>
    <xf numFmtId="0" fontId="14" fillId="0" borderId="30" xfId="0" applyFont="1" applyBorder="1" applyAlignment="1">
      <alignment horizontal="center" vertical="center" wrapText="1"/>
    </xf>
    <xf numFmtId="0" fontId="14" fillId="0" borderId="27" xfId="0" applyFont="1" applyBorder="1" applyAlignment="1">
      <alignment horizontal="center" vertical="center" wrapText="1"/>
    </xf>
    <xf numFmtId="0" fontId="29" fillId="0" borderId="30" xfId="19" applyFont="1" applyFill="1" applyBorder="1" applyAlignment="1">
      <alignment horizontal="left" vertical="center" wrapText="1"/>
    </xf>
    <xf numFmtId="0" fontId="29" fillId="0" borderId="28" xfId="19" applyFont="1" applyFill="1" applyBorder="1" applyAlignment="1">
      <alignment horizontal="left" vertical="center" wrapText="1"/>
    </xf>
    <xf numFmtId="0" fontId="29" fillId="0" borderId="27" xfId="19" applyFont="1" applyFill="1" applyBorder="1" applyAlignment="1">
      <alignment horizontal="left" vertical="center" wrapText="1"/>
    </xf>
    <xf numFmtId="0" fontId="84" fillId="0" borderId="30" xfId="19" applyFont="1" applyFill="1" applyBorder="1" applyAlignment="1">
      <alignment horizontal="left" vertical="center" wrapText="1"/>
    </xf>
    <xf numFmtId="0" fontId="84" fillId="0" borderId="28" xfId="19" applyFont="1" applyFill="1" applyBorder="1" applyAlignment="1">
      <alignment horizontal="left" vertical="center" wrapText="1"/>
    </xf>
    <xf numFmtId="0" fontId="84" fillId="0" borderId="27" xfId="19" applyFont="1" applyFill="1" applyBorder="1" applyAlignment="1">
      <alignment horizontal="left"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left"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34" fillId="0" borderId="30" xfId="19" applyFont="1" applyFill="1" applyBorder="1" applyAlignment="1">
      <alignment horizontal="left" vertical="center" wrapText="1"/>
    </xf>
    <xf numFmtId="0" fontId="34" fillId="0" borderId="28" xfId="19" applyFont="1" applyFill="1" applyBorder="1" applyAlignment="1">
      <alignment horizontal="left" vertical="center" wrapText="1"/>
    </xf>
    <xf numFmtId="0" fontId="34" fillId="0" borderId="27" xfId="19" applyFont="1" applyFill="1" applyBorder="1" applyAlignment="1">
      <alignment horizontal="left" vertical="center" wrapText="1"/>
    </xf>
    <xf numFmtId="0" fontId="29" fillId="0" borderId="27" xfId="19" applyFont="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78" fillId="0" borderId="30" xfId="0" applyFont="1" applyBorder="1" applyAlignment="1">
      <alignment horizontal="left" vertical="center" wrapText="1"/>
    </xf>
    <xf numFmtId="0" fontId="78" fillId="0" borderId="28" xfId="0" applyFont="1" applyBorder="1" applyAlignment="1">
      <alignment horizontal="left" vertical="center" wrapText="1"/>
    </xf>
    <xf numFmtId="0" fontId="78" fillId="0" borderId="27" xfId="0" applyFont="1" applyBorder="1" applyAlignment="1">
      <alignment horizontal="left"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87" fillId="8" borderId="0" xfId="19" applyFont="1" applyFill="1" applyBorder="1" applyAlignment="1">
      <alignment horizontal="center"/>
    </xf>
    <xf numFmtId="0" fontId="27" fillId="8" borderId="0" xfId="19" applyFont="1" applyFill="1" applyBorder="1" applyAlignment="1">
      <alignment horizontal="left" vertical="top"/>
    </xf>
    <xf numFmtId="0" fontId="64" fillId="0" borderId="26" xfId="19" applyFont="1" applyBorder="1" applyAlignment="1">
      <alignment horizontal="center" vertical="center" wrapText="1"/>
    </xf>
    <xf numFmtId="0" fontId="79" fillId="0" borderId="30" xfId="0" applyFont="1" applyFill="1" applyBorder="1" applyAlignment="1">
      <alignment horizontal="left" vertical="center" wrapText="1"/>
    </xf>
    <xf numFmtId="0" fontId="79" fillId="0" borderId="28" xfId="0" applyFont="1" applyFill="1" applyBorder="1" applyAlignment="1">
      <alignment horizontal="left" vertical="center" wrapText="1"/>
    </xf>
    <xf numFmtId="0" fontId="79" fillId="0" borderId="27" xfId="0" applyFont="1" applyFill="1" applyBorder="1" applyAlignment="1">
      <alignment horizontal="left" vertical="center" wrapText="1"/>
    </xf>
    <xf numFmtId="0" fontId="111" fillId="19" borderId="30" xfId="0" applyFont="1" applyFill="1" applyBorder="1" applyAlignment="1" applyProtection="1">
      <alignment horizontal="center" vertical="center" wrapText="1"/>
      <protection locked="0"/>
    </xf>
    <xf numFmtId="0" fontId="111" fillId="19" borderId="28" xfId="0" applyFont="1" applyFill="1" applyBorder="1" applyAlignment="1" applyProtection="1">
      <alignment horizontal="center" vertical="center" wrapText="1"/>
      <protection locked="0"/>
    </xf>
    <xf numFmtId="0" fontId="111" fillId="19" borderId="27" xfId="0" applyFont="1" applyFill="1" applyBorder="1" applyAlignment="1" applyProtection="1">
      <alignment horizontal="center" vertical="center" wrapText="1"/>
      <protection locked="0"/>
    </xf>
    <xf numFmtId="0" fontId="87"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1" fillId="0" borderId="0" xfId="16" applyFont="1" applyFill="1" applyBorder="1" applyAlignment="1">
      <alignment horizontal="center" vertical="top" wrapText="1"/>
    </xf>
    <xf numFmtId="0" fontId="72" fillId="0" borderId="30" xfId="0" applyFont="1" applyBorder="1" applyAlignment="1">
      <alignment horizontal="left" vertical="center" wrapText="1"/>
    </xf>
    <xf numFmtId="0" fontId="72" fillId="0" borderId="28" xfId="0" applyFont="1" applyBorder="1" applyAlignment="1">
      <alignment horizontal="left" vertical="center" wrapText="1"/>
    </xf>
    <xf numFmtId="0" fontId="72" fillId="0" borderId="27" xfId="0" applyFont="1" applyBorder="1" applyAlignment="1">
      <alignment horizontal="left" vertical="center" wrapText="1"/>
    </xf>
    <xf numFmtId="0" fontId="29" fillId="0" borderId="30" xfId="16" applyFont="1" applyBorder="1" applyAlignment="1">
      <alignment horizontal="left" vertical="center" wrapText="1"/>
    </xf>
    <xf numFmtId="0" fontId="29" fillId="0" borderId="28" xfId="16" applyFont="1" applyBorder="1" applyAlignment="1">
      <alignment horizontal="left" vertical="center" wrapText="1"/>
    </xf>
    <xf numFmtId="0" fontId="29" fillId="0" borderId="27" xfId="16" applyFont="1" applyBorder="1" applyAlignment="1">
      <alignment horizontal="left"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61">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66"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166"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166"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7" formatCode="_ * #,##0_ ;_ * \-#,##0_ ;_ * &quot;-&quot;??_ ;_ @_ "/>
      <alignment horizontal="general" vertical="center" textRotation="0" wrapText="0" indent="0" justifyLastLine="0" shrinkToFit="0" readingOrder="0"/>
    </dxf>
    <dxf>
      <font>
        <sz val="14"/>
      </font>
      <numFmt numFmtId="177"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7"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7"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67"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7"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7"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3</c:v>
                </c:pt>
                <c:pt idx="15">
                  <c:v>1</c:v>
                </c:pt>
                <c:pt idx="16">
                  <c:v>0</c:v>
                </c:pt>
              </c:numCache>
            </c:numRef>
          </c:val>
          <c:extLst>
            <c:ext xmlns:c16="http://schemas.microsoft.com/office/drawing/2014/chart" uri="{C3380CC4-5D6E-409C-BE32-E72D297353CC}">
              <c16:uniqueId val="{00000000-45AE-4704-A6E8-5FB864128DB6}"/>
            </c:ext>
          </c:extLst>
        </c:ser>
        <c:dLbls>
          <c:showLegendKey val="0"/>
          <c:showVal val="0"/>
          <c:showCatName val="0"/>
          <c:showSerName val="0"/>
          <c:showPercent val="0"/>
          <c:showBubbleSize val="0"/>
        </c:dLbls>
        <c:gapWidth val="150"/>
        <c:shape val="box"/>
        <c:axId val="311862784"/>
        <c:axId val="312579976"/>
        <c:axId val="0"/>
      </c:bar3DChart>
      <c:catAx>
        <c:axId val="311862784"/>
        <c:scaling>
          <c:orientation val="minMax"/>
        </c:scaling>
        <c:delete val="0"/>
        <c:axPos val="b"/>
        <c:numFmt formatCode="General" sourceLinked="0"/>
        <c:majorTickMark val="none"/>
        <c:minorTickMark val="none"/>
        <c:tickLblPos val="nextTo"/>
        <c:txPr>
          <a:bodyPr/>
          <a:lstStyle/>
          <a:p>
            <a:pPr>
              <a:defRPr lang="es-HN"/>
            </a:pPr>
            <a:endParaRPr lang="es-HN"/>
          </a:p>
        </c:txPr>
        <c:crossAx val="312579976"/>
        <c:crosses val="autoZero"/>
        <c:auto val="1"/>
        <c:lblAlgn val="ctr"/>
        <c:lblOffset val="100"/>
        <c:noMultiLvlLbl val="0"/>
      </c:catAx>
      <c:valAx>
        <c:axId val="31257997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1186278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10</c:v>
                </c:pt>
                <c:pt idx="1">
                  <c:v>10</c:v>
                </c:pt>
                <c:pt idx="2">
                  <c:v>10</c:v>
                </c:pt>
                <c:pt idx="3">
                  <c:v>15</c:v>
                </c:pt>
                <c:pt idx="4">
                  <c:v>10</c:v>
                </c:pt>
                <c:pt idx="5">
                  <c:v>10</c:v>
                </c:pt>
                <c:pt idx="6">
                  <c:v>10</c:v>
                </c:pt>
                <c:pt idx="7">
                  <c:v>10</c:v>
                </c:pt>
                <c:pt idx="8">
                  <c:v>8</c:v>
                </c:pt>
                <c:pt idx="9">
                  <c:v>2</c:v>
                </c:pt>
              </c:numCache>
            </c:numRef>
          </c:val>
          <c:extLst>
            <c:ext xmlns:c16="http://schemas.microsoft.com/office/drawing/2014/chart" uri="{C3380CC4-5D6E-409C-BE32-E72D297353CC}">
              <c16:uniqueId val="{00000000-ED0D-4797-965F-89224F2F2158}"/>
            </c:ext>
          </c:extLst>
        </c:ser>
        <c:dLbls>
          <c:showLegendKey val="0"/>
          <c:showVal val="0"/>
          <c:showCatName val="0"/>
          <c:showSerName val="0"/>
          <c:showPercent val="0"/>
          <c:showBubbleSize val="0"/>
        </c:dLbls>
        <c:gapWidth val="150"/>
        <c:shape val="box"/>
        <c:axId val="312624192"/>
        <c:axId val="312961768"/>
        <c:axId val="0"/>
      </c:bar3DChart>
      <c:catAx>
        <c:axId val="312624192"/>
        <c:scaling>
          <c:orientation val="minMax"/>
        </c:scaling>
        <c:delete val="0"/>
        <c:axPos val="b"/>
        <c:numFmt formatCode="General" sourceLinked="0"/>
        <c:majorTickMark val="none"/>
        <c:minorTickMark val="none"/>
        <c:tickLblPos val="nextTo"/>
        <c:txPr>
          <a:bodyPr/>
          <a:lstStyle/>
          <a:p>
            <a:pPr>
              <a:defRPr lang="es-HN"/>
            </a:pPr>
            <a:endParaRPr lang="es-HN"/>
          </a:p>
        </c:txPr>
        <c:crossAx val="312961768"/>
        <c:crosses val="autoZero"/>
        <c:auto val="1"/>
        <c:lblAlgn val="ctr"/>
        <c:lblOffset val="100"/>
        <c:noMultiLvlLbl val="0"/>
      </c:catAx>
      <c:valAx>
        <c:axId val="31296176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1262419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10</c:v>
                </c:pt>
                <c:pt idx="1">
                  <c:v>0</c:v>
                </c:pt>
                <c:pt idx="2">
                  <c:v>0</c:v>
                </c:pt>
                <c:pt idx="3">
                  <c:v>15</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9692-4126-9BF7-0BBAA9522410}"/>
            </c:ext>
          </c:extLst>
        </c:ser>
        <c:dLbls>
          <c:showLegendKey val="0"/>
          <c:showVal val="0"/>
          <c:showCatName val="0"/>
          <c:showSerName val="0"/>
          <c:showPercent val="0"/>
          <c:showBubbleSize val="0"/>
        </c:dLbls>
        <c:gapWidth val="150"/>
        <c:shape val="box"/>
        <c:axId val="313025448"/>
        <c:axId val="313025832"/>
        <c:axId val="0"/>
      </c:bar3DChart>
      <c:catAx>
        <c:axId val="313025448"/>
        <c:scaling>
          <c:orientation val="minMax"/>
        </c:scaling>
        <c:delete val="0"/>
        <c:axPos val="b"/>
        <c:numFmt formatCode="General" sourceLinked="0"/>
        <c:majorTickMark val="none"/>
        <c:minorTickMark val="none"/>
        <c:tickLblPos val="nextTo"/>
        <c:txPr>
          <a:bodyPr/>
          <a:lstStyle/>
          <a:p>
            <a:pPr>
              <a:defRPr lang="es-HN"/>
            </a:pPr>
            <a:endParaRPr lang="es-HN"/>
          </a:p>
        </c:txPr>
        <c:crossAx val="313025832"/>
        <c:crosses val="autoZero"/>
        <c:auto val="1"/>
        <c:lblAlgn val="ctr"/>
        <c:lblOffset val="100"/>
        <c:noMultiLvlLbl val="0"/>
      </c:catAx>
      <c:valAx>
        <c:axId val="31302583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1302544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241941</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1989399</xdr:colOff>
      <xdr:row>8</xdr:row>
      <xdr:rowOff>9465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60" dataDxfId="59">
  <autoFilter ref="B3:C13"/>
  <tableColumns count="2">
    <tableColumn id="1" name="Descripción" dataDxfId="58"/>
    <tableColumn id="2" name="Monto" dataDxfId="57"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56" dataDxfId="55">
  <autoFilter ref="B39:D57"/>
  <tableColumns count="3">
    <tableColumn id="1" name="Descripción" dataDxfId="54"/>
    <tableColumn id="2" name="Cantidad" dataDxfId="53" dataCellStyle="Millares"/>
    <tableColumn id="3" name="Montos" dataDxfId="52">
      <calculatedColumnFormula>SUMIF('2. CONTRATACION DE PERSONAL'!C:C,'2. CONTRATACION DE PERSONAL'!#REF!,'2.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51" dataDxfId="50">
  <autoFilter ref="B68:D80"/>
  <tableColumns count="3">
    <tableColumn id="1" name="Descripción" dataDxfId="49"/>
    <tableColumn id="2" name="Cantidad" dataDxfId="48" dataCellStyle="Millares"/>
    <tableColumn id="3" name="Montos" dataDxfId="47">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46">
  <autoFilter ref="B85:D103"/>
  <tableColumns count="3">
    <tableColumn id="1" name="Descripción " dataDxfId="45"/>
    <tableColumn id="2" name="Cantidad" dataDxfId="44" dataCellStyle="Millares"/>
    <tableColumn id="3" name="Montos" dataDxfId="43">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42" tableBorderDxfId="41">
  <autoFilter ref="H3:I14"/>
  <tableColumns count="2">
    <tableColumn id="1" name="Dimensión" dataDxfId="40"/>
    <tableColumn id="2" name="Monto" dataDxfId="39"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38" tableBorderDxfId="37">
  <autoFilter ref="H17:I25"/>
  <tableColumns count="2">
    <tableColumn id="1" name="Dimensión" dataDxfId="36"/>
    <tableColumn id="2" name="Monto" dataDxfId="35"/>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34" headerRowBorderDxfId="33" tableBorderDxfId="32">
  <autoFilter ref="E7:F11"/>
  <tableColumns count="2">
    <tableColumn id="1" name="Presupuesto" dataDxfId="31"/>
    <tableColumn id="2" name=" Monto " dataDxfId="30">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53125" defaultRowHeight="14.5" x14ac:dyDescent="0.35"/>
  <cols>
    <col min="1" max="1" width="1.81640625" style="1" customWidth="1"/>
    <col min="2" max="4" width="40.7265625" style="1" hidden="1" customWidth="1"/>
    <col min="5" max="6" width="34.26953125" style="1" hidden="1" customWidth="1"/>
    <col min="7" max="7" width="29" style="1" customWidth="1"/>
    <col min="8" max="9" width="25.7265625" style="1" hidden="1" customWidth="1"/>
    <col min="10" max="11" width="8.81640625" style="1" hidden="1" customWidth="1"/>
    <col min="12" max="12" width="13" style="1" hidden="1" customWidth="1"/>
    <col min="13" max="13" width="11.453125" style="1" hidden="1" customWidth="1"/>
    <col min="14" max="14" width="13" style="1" hidden="1" customWidth="1"/>
    <col min="15" max="15" width="11.453125" style="1" hidden="1" customWidth="1"/>
    <col min="16" max="16" width="13" style="1" hidden="1" customWidth="1"/>
    <col min="17" max="17" width="11.453125" style="1" hidden="1" customWidth="1"/>
    <col min="18" max="18" width="13.1796875" style="1" hidden="1" customWidth="1"/>
    <col min="19" max="19" width="3.54296875" style="1" hidden="1" customWidth="1"/>
    <col min="20" max="20" width="25.81640625" style="1" customWidth="1"/>
    <col min="21" max="21" width="25.81640625" style="1" hidden="1" customWidth="1"/>
    <col min="22" max="22" width="10.54296875" style="1" hidden="1" customWidth="1"/>
    <col min="23" max="23" width="30.81640625" style="1" hidden="1" customWidth="1"/>
    <col min="24" max="24" width="25.81640625" style="1" hidden="1" customWidth="1"/>
    <col min="25" max="25" width="10.54296875" style="1" hidden="1" customWidth="1"/>
    <col min="26" max="26" width="30.81640625" style="1" hidden="1" customWidth="1"/>
    <col min="27" max="36" width="25.81640625" style="1" hidden="1" customWidth="1"/>
    <col min="37" max="37" width="1.81640625" style="1" customWidth="1"/>
    <col min="38" max="38" width="11.453125" style="1" customWidth="1"/>
    <col min="39" max="16384" width="11.453125" style="1"/>
  </cols>
  <sheetData>
    <row r="2" spans="2:36" ht="21.75" customHeight="1" x14ac:dyDescent="0.35">
      <c r="B2" s="33" t="s">
        <v>30</v>
      </c>
      <c r="C2" s="33"/>
      <c r="D2" s="33"/>
      <c r="E2" s="33"/>
      <c r="F2" s="33"/>
      <c r="G2" s="33"/>
      <c r="H2" s="33"/>
      <c r="I2" s="33"/>
      <c r="J2" s="33"/>
      <c r="K2" s="33"/>
      <c r="L2" s="33"/>
      <c r="M2" s="33"/>
      <c r="N2" s="33"/>
      <c r="O2" s="33"/>
      <c r="P2" s="33"/>
      <c r="Q2" s="33"/>
      <c r="R2" s="33"/>
      <c r="S2" s="33"/>
      <c r="T2" s="1145"/>
      <c r="U2" s="1145"/>
      <c r="V2" s="1145"/>
      <c r="W2" s="1145"/>
      <c r="X2" s="1145"/>
      <c r="Y2" s="1145"/>
      <c r="Z2" s="1145"/>
      <c r="AA2" s="1145"/>
      <c r="AB2" s="1145"/>
      <c r="AC2" s="1145" t="s">
        <v>25</v>
      </c>
      <c r="AD2" s="1145"/>
      <c r="AE2" s="1145"/>
      <c r="AF2" s="1145"/>
      <c r="AG2" s="1145"/>
      <c r="AH2" s="1145"/>
      <c r="AI2" s="1145"/>
      <c r="AJ2" s="1145"/>
    </row>
    <row r="3" spans="2:36" ht="16.5" customHeight="1" x14ac:dyDescent="0.35">
      <c r="B3" s="33" t="s">
        <v>7</v>
      </c>
      <c r="C3" s="33"/>
      <c r="D3" s="33"/>
      <c r="E3" s="33"/>
      <c r="F3" s="33"/>
      <c r="G3" s="33"/>
      <c r="H3" s="33"/>
      <c r="I3" s="33"/>
      <c r="J3" s="33"/>
      <c r="K3" s="33"/>
      <c r="L3" s="33"/>
      <c r="M3" s="33"/>
      <c r="N3" s="33"/>
      <c r="O3" s="33"/>
      <c r="P3" s="33"/>
      <c r="Q3" s="33"/>
      <c r="R3" s="33"/>
      <c r="S3" s="33"/>
      <c r="T3" s="1145"/>
      <c r="U3" s="1145"/>
      <c r="V3" s="1145"/>
      <c r="W3" s="1145"/>
      <c r="X3" s="1145"/>
      <c r="Y3" s="1145"/>
      <c r="Z3" s="1145"/>
      <c r="AA3" s="1145"/>
      <c r="AB3" s="1145"/>
      <c r="AC3" s="1145" t="s">
        <v>7</v>
      </c>
      <c r="AD3" s="1145"/>
      <c r="AE3" s="1145"/>
      <c r="AF3" s="1145"/>
      <c r="AG3" s="1145"/>
      <c r="AH3" s="1145"/>
      <c r="AI3" s="1145"/>
      <c r="AJ3" s="1145"/>
    </row>
    <row r="4" spans="2:36" ht="12.75" customHeight="1" x14ac:dyDescent="0.35">
      <c r="B4" s="33" t="s">
        <v>36</v>
      </c>
      <c r="C4" s="33"/>
      <c r="D4" s="33"/>
      <c r="E4" s="33"/>
      <c r="F4" s="33"/>
      <c r="G4" s="33"/>
      <c r="H4" s="33"/>
      <c r="I4" s="33"/>
      <c r="J4" s="33"/>
      <c r="K4" s="33"/>
      <c r="L4" s="33"/>
      <c r="M4" s="33"/>
      <c r="N4" s="33"/>
      <c r="O4" s="33"/>
      <c r="P4" s="33"/>
      <c r="Q4" s="33"/>
      <c r="R4" s="33"/>
      <c r="S4" s="33"/>
      <c r="T4" s="1145"/>
      <c r="U4" s="1145"/>
      <c r="V4" s="1145"/>
      <c r="W4" s="1145"/>
      <c r="X4" s="1145"/>
      <c r="Y4" s="1145"/>
      <c r="Z4" s="1145"/>
      <c r="AA4" s="1145"/>
      <c r="AB4" s="1145"/>
      <c r="AC4" s="1145" t="s">
        <v>36</v>
      </c>
      <c r="AD4" s="1145"/>
      <c r="AE4" s="1145"/>
      <c r="AF4" s="1145"/>
      <c r="AG4" s="1145"/>
      <c r="AH4" s="1145"/>
      <c r="AI4" s="1145"/>
      <c r="AJ4" s="1145"/>
    </row>
    <row r="5" spans="2:36" ht="15.5" x14ac:dyDescent="0.35">
      <c r="B5" s="2"/>
      <c r="C5" s="2"/>
      <c r="D5" s="2"/>
    </row>
    <row r="6" spans="2:36" ht="16" thickBot="1" x14ac:dyDescent="0.4">
      <c r="B6" s="2"/>
      <c r="C6" s="2"/>
      <c r="D6" s="2"/>
    </row>
    <row r="7" spans="2:36" ht="75.75" customHeight="1" x14ac:dyDescent="0.35">
      <c r="B7" s="1142" t="s">
        <v>20</v>
      </c>
      <c r="C7" s="1142" t="s">
        <v>38</v>
      </c>
      <c r="D7" s="1142" t="s">
        <v>39</v>
      </c>
      <c r="E7" s="1151" t="s">
        <v>40</v>
      </c>
      <c r="F7" s="1142" t="s">
        <v>37</v>
      </c>
      <c r="G7" s="1151" t="s">
        <v>9</v>
      </c>
      <c r="H7" s="1140" t="s">
        <v>0</v>
      </c>
      <c r="I7" s="1140" t="s">
        <v>8</v>
      </c>
      <c r="J7" s="1140" t="s">
        <v>16</v>
      </c>
      <c r="K7" s="1140"/>
      <c r="L7" s="1140" t="s">
        <v>13</v>
      </c>
      <c r="M7" s="1140"/>
      <c r="N7" s="1140"/>
      <c r="O7" s="1140"/>
      <c r="P7" s="1140"/>
      <c r="Q7" s="1140"/>
      <c r="R7" s="1140"/>
      <c r="S7" s="1140"/>
      <c r="T7" s="1142" t="s">
        <v>14</v>
      </c>
      <c r="U7" s="1140" t="s">
        <v>18</v>
      </c>
      <c r="V7" s="1140" t="s">
        <v>26</v>
      </c>
      <c r="W7" s="1140"/>
      <c r="X7" s="1140" t="s">
        <v>15</v>
      </c>
      <c r="Y7" s="1140" t="s">
        <v>17</v>
      </c>
      <c r="Z7" s="1140"/>
      <c r="AA7" s="1140" t="s">
        <v>22</v>
      </c>
      <c r="AB7" s="1140" t="s">
        <v>32</v>
      </c>
      <c r="AC7" s="1146" t="s">
        <v>31</v>
      </c>
      <c r="AD7" s="1146"/>
      <c r="AE7" s="1146"/>
      <c r="AF7" s="1146"/>
      <c r="AG7" s="1140" t="s">
        <v>28</v>
      </c>
      <c r="AH7" s="1140" t="s">
        <v>29</v>
      </c>
      <c r="AI7" s="1140" t="s">
        <v>1</v>
      </c>
      <c r="AJ7" s="1140" t="s">
        <v>2</v>
      </c>
    </row>
    <row r="8" spans="2:36" ht="15.75" customHeight="1" x14ac:dyDescent="0.35">
      <c r="B8" s="1143"/>
      <c r="C8" s="1143"/>
      <c r="D8" s="1143"/>
      <c r="E8" s="1152"/>
      <c r="F8" s="1143"/>
      <c r="G8" s="1152"/>
      <c r="H8" s="1141"/>
      <c r="I8" s="1141"/>
      <c r="J8" s="1141" t="s">
        <v>33</v>
      </c>
      <c r="K8" s="1141" t="s">
        <v>19</v>
      </c>
      <c r="L8" s="1144" t="s">
        <v>3</v>
      </c>
      <c r="M8" s="1144"/>
      <c r="N8" s="1144" t="s">
        <v>4</v>
      </c>
      <c r="O8" s="1144"/>
      <c r="P8" s="1144" t="s">
        <v>5</v>
      </c>
      <c r="Q8" s="1144"/>
      <c r="R8" s="1144" t="s">
        <v>6</v>
      </c>
      <c r="S8" s="1144"/>
      <c r="T8" s="1143"/>
      <c r="U8" s="1141"/>
      <c r="V8" s="1141" t="s">
        <v>23</v>
      </c>
      <c r="W8" s="1141" t="s">
        <v>21</v>
      </c>
      <c r="X8" s="1141"/>
      <c r="Y8" s="1141" t="s">
        <v>23</v>
      </c>
      <c r="Z8" s="1141" t="s">
        <v>21</v>
      </c>
      <c r="AA8" s="1141"/>
      <c r="AB8" s="1141"/>
      <c r="AC8" s="14" t="s">
        <v>3</v>
      </c>
      <c r="AD8" s="14" t="s">
        <v>4</v>
      </c>
      <c r="AE8" s="14" t="s">
        <v>5</v>
      </c>
      <c r="AF8" s="14" t="s">
        <v>6</v>
      </c>
      <c r="AG8" s="1141"/>
      <c r="AH8" s="1141"/>
      <c r="AI8" s="1141"/>
      <c r="AJ8" s="1141"/>
    </row>
    <row r="9" spans="2:36" ht="60" x14ac:dyDescent="0.35">
      <c r="B9" s="1143"/>
      <c r="C9" s="1143"/>
      <c r="D9" s="1143"/>
      <c r="E9" s="1152"/>
      <c r="F9" s="1143"/>
      <c r="G9" s="1152"/>
      <c r="H9" s="1141"/>
      <c r="I9" s="1141"/>
      <c r="J9" s="1141"/>
      <c r="K9" s="1141"/>
      <c r="L9" s="32" t="s">
        <v>11</v>
      </c>
      <c r="M9" s="32" t="s">
        <v>12</v>
      </c>
      <c r="N9" s="32" t="s">
        <v>11</v>
      </c>
      <c r="O9" s="32" t="s">
        <v>12</v>
      </c>
      <c r="P9" s="32" t="s">
        <v>11</v>
      </c>
      <c r="Q9" s="32" t="s">
        <v>12</v>
      </c>
      <c r="R9" s="32" t="s">
        <v>11</v>
      </c>
      <c r="S9" s="32" t="s">
        <v>12</v>
      </c>
      <c r="T9" s="1143"/>
      <c r="U9" s="1141"/>
      <c r="V9" s="1141"/>
      <c r="W9" s="1141"/>
      <c r="X9" s="1141"/>
      <c r="Y9" s="1141"/>
      <c r="Z9" s="1141"/>
      <c r="AA9" s="1141"/>
      <c r="AB9" s="1141"/>
      <c r="AC9" s="14" t="s">
        <v>24</v>
      </c>
      <c r="AD9" s="14" t="s">
        <v>24</v>
      </c>
      <c r="AE9" s="14" t="s">
        <v>24</v>
      </c>
      <c r="AF9" s="14" t="s">
        <v>24</v>
      </c>
      <c r="AG9" s="1141"/>
      <c r="AH9" s="1141"/>
      <c r="AI9" s="1141"/>
      <c r="AJ9" s="1141"/>
    </row>
    <row r="10" spans="2:36" ht="136.5" customHeight="1" x14ac:dyDescent="0.3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3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3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3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3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3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3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3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3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3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3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3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3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3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3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3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3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3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3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3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4">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4">
      <c r="B31" s="3"/>
      <c r="C31" s="3"/>
      <c r="D31" s="3"/>
      <c r="E31" s="10"/>
      <c r="F31" s="10"/>
      <c r="G31" s="4"/>
      <c r="H31" s="4"/>
      <c r="I31" s="5"/>
      <c r="J31" s="1149" t="s">
        <v>10</v>
      </c>
      <c r="K31" s="1150"/>
      <c r="L31" s="1147"/>
      <c r="M31" s="1148"/>
      <c r="N31" s="1147"/>
      <c r="O31" s="1148"/>
      <c r="P31" s="1147"/>
      <c r="Q31" s="1148"/>
      <c r="R31" s="1147"/>
      <c r="S31" s="1148"/>
      <c r="T31" s="38" t="e">
        <f>SUM(T10:T30)</f>
        <v>#REF!</v>
      </c>
      <c r="U31" s="13"/>
      <c r="V31" s="13"/>
      <c r="W31" s="13"/>
      <c r="X31" s="13"/>
      <c r="Y31" s="13"/>
      <c r="Z31" s="13"/>
      <c r="AA31" s="13"/>
      <c r="AB31" s="13"/>
      <c r="AC31" s="13"/>
      <c r="AD31" s="13"/>
      <c r="AE31" s="13"/>
      <c r="AF31" s="13"/>
      <c r="AG31" s="13"/>
      <c r="AH31" s="13"/>
      <c r="AI31" s="11"/>
      <c r="AJ31" s="12"/>
    </row>
    <row r="32" spans="1:37" ht="8.25" customHeight="1" x14ac:dyDescent="0.35">
      <c r="B32" s="6"/>
      <c r="C32" s="6"/>
      <c r="D32" s="6"/>
      <c r="E32" s="10"/>
      <c r="F32" s="10"/>
    </row>
    <row r="36" spans="13:19" x14ac:dyDescent="0.35">
      <c r="S36" s="7"/>
    </row>
    <row r="39" spans="13:19" x14ac:dyDescent="0.35">
      <c r="S39" s="7"/>
    </row>
    <row r="40" spans="13:19" x14ac:dyDescent="0.35">
      <c r="S40" s="7"/>
    </row>
    <row r="42" spans="13:19" x14ac:dyDescent="0.35">
      <c r="M42" s="7"/>
      <c r="N42" s="7"/>
      <c r="O42" s="7"/>
      <c r="P42" s="7"/>
      <c r="Q42" s="7"/>
      <c r="R42" s="7"/>
    </row>
    <row r="44" spans="13:19" x14ac:dyDescent="0.35">
      <c r="M44" s="7"/>
      <c r="N44" s="7"/>
      <c r="O44" s="7"/>
      <c r="P44" s="7"/>
    </row>
    <row r="45" spans="13:19" x14ac:dyDescent="0.35">
      <c r="S45" s="7"/>
    </row>
    <row r="47" spans="13:19" x14ac:dyDescent="0.35">
      <c r="S47" s="7"/>
    </row>
    <row r="52" spans="12:16" x14ac:dyDescent="0.35">
      <c r="L52" s="7"/>
      <c r="M52" s="7"/>
      <c r="N52" s="7"/>
      <c r="O52" s="7"/>
      <c r="P52" s="7"/>
    </row>
    <row r="53" spans="12:16" x14ac:dyDescent="0.3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E23" sqref="E23"/>
    </sheetView>
  </sheetViews>
  <sheetFormatPr baseColWidth="10" defaultColWidth="11.54296875" defaultRowHeight="14.5" x14ac:dyDescent="0.35"/>
  <cols>
    <col min="1" max="1" width="3" style="86" customWidth="1"/>
    <col min="2" max="2" width="7.81640625" style="86" customWidth="1"/>
    <col min="3" max="3" width="51.7265625" style="86" customWidth="1"/>
    <col min="4" max="4" width="26.81640625" style="86" bestFit="1" customWidth="1"/>
    <col min="5" max="5" width="36.7265625" style="86" bestFit="1" customWidth="1"/>
    <col min="6" max="6" width="21.81640625" style="86" customWidth="1"/>
    <col min="7" max="7" width="16.54296875" style="77" customWidth="1"/>
    <col min="8" max="8" width="24.1796875" style="86" bestFit="1" customWidth="1"/>
    <col min="9" max="9" width="36" style="86" bestFit="1" customWidth="1"/>
    <col min="10" max="10" width="28.1796875" style="86" bestFit="1" customWidth="1"/>
    <col min="11" max="11" width="19.81640625" style="86" bestFit="1" customWidth="1"/>
    <col min="12" max="12" width="12.7265625" style="86" bestFit="1" customWidth="1"/>
    <col min="13" max="16384" width="11.54296875" style="86"/>
  </cols>
  <sheetData>
    <row r="1" spans="1:555" ht="26" hidden="1" x14ac:dyDescent="0.35">
      <c r="A1" s="187" t="s">
        <v>249</v>
      </c>
      <c r="B1" s="190" t="s">
        <v>250</v>
      </c>
      <c r="C1" s="181" t="s">
        <v>251</v>
      </c>
      <c r="D1" s="181" t="s">
        <v>494</v>
      </c>
      <c r="E1" s="181" t="s">
        <v>496</v>
      </c>
      <c r="F1" s="181" t="s">
        <v>498</v>
      </c>
      <c r="G1" s="181" t="s">
        <v>500</v>
      </c>
      <c r="H1" s="181" t="s">
        <v>502</v>
      </c>
      <c r="I1" s="181" t="s">
        <v>504</v>
      </c>
      <c r="J1" s="181" t="s">
        <v>252</v>
      </c>
      <c r="K1" s="181" t="s">
        <v>507</v>
      </c>
      <c r="L1" s="181" t="s">
        <v>253</v>
      </c>
      <c r="M1" s="181" t="s">
        <v>509</v>
      </c>
      <c r="N1" s="181" t="s">
        <v>511</v>
      </c>
      <c r="O1" s="181" t="s">
        <v>513</v>
      </c>
      <c r="P1" s="181" t="s">
        <v>254</v>
      </c>
      <c r="Q1" s="181" t="s">
        <v>514</v>
      </c>
      <c r="R1" s="181" t="s">
        <v>517</v>
      </c>
      <c r="S1" s="181" t="s">
        <v>255</v>
      </c>
      <c r="T1" s="181" t="s">
        <v>519</v>
      </c>
      <c r="U1" s="181" t="s">
        <v>256</v>
      </c>
      <c r="V1" s="181" t="s">
        <v>520</v>
      </c>
      <c r="W1" s="181" t="s">
        <v>521</v>
      </c>
      <c r="X1" s="181" t="s">
        <v>525</v>
      </c>
      <c r="Y1" s="181" t="s">
        <v>272</v>
      </c>
      <c r="Z1" s="181" t="s">
        <v>526</v>
      </c>
      <c r="AA1" s="181" t="s">
        <v>528</v>
      </c>
      <c r="AB1" s="181" t="s">
        <v>530</v>
      </c>
      <c r="AC1" s="181" t="s">
        <v>273</v>
      </c>
      <c r="AD1" s="181" t="s">
        <v>532</v>
      </c>
      <c r="AE1" s="181" t="s">
        <v>534</v>
      </c>
      <c r="AF1" s="181" t="s">
        <v>536</v>
      </c>
      <c r="AG1" s="181" t="s">
        <v>538</v>
      </c>
      <c r="AH1" s="181" t="s">
        <v>248</v>
      </c>
      <c r="AI1" s="181" t="s">
        <v>540</v>
      </c>
      <c r="AJ1" s="190" t="s">
        <v>257</v>
      </c>
      <c r="AK1" s="181" t="s">
        <v>542</v>
      </c>
      <c r="AL1" s="181" t="s">
        <v>258</v>
      </c>
      <c r="AM1" s="181" t="s">
        <v>544</v>
      </c>
      <c r="AN1" s="181" t="s">
        <v>546</v>
      </c>
      <c r="AO1" s="181" t="s">
        <v>259</v>
      </c>
      <c r="AP1" s="181" t="s">
        <v>548</v>
      </c>
      <c r="AQ1" s="181" t="s">
        <v>550</v>
      </c>
      <c r="AR1" s="181" t="s">
        <v>260</v>
      </c>
      <c r="AS1" s="181" t="s">
        <v>551</v>
      </c>
      <c r="AT1" s="181" t="s">
        <v>553</v>
      </c>
      <c r="AU1" s="181" t="s">
        <v>554</v>
      </c>
      <c r="AV1" s="181" t="s">
        <v>555</v>
      </c>
      <c r="AW1" s="181" t="s">
        <v>557</v>
      </c>
      <c r="AX1" s="181" t="s">
        <v>559</v>
      </c>
      <c r="AY1" s="181" t="s">
        <v>560</v>
      </c>
      <c r="AZ1" s="181" t="s">
        <v>261</v>
      </c>
      <c r="BA1" s="181" t="s">
        <v>562</v>
      </c>
      <c r="BB1" s="181" t="s">
        <v>564</v>
      </c>
      <c r="BC1" s="181" t="s">
        <v>566</v>
      </c>
      <c r="BD1" s="181" t="s">
        <v>568</v>
      </c>
      <c r="BE1" s="181" t="s">
        <v>570</v>
      </c>
      <c r="BF1" s="181" t="s">
        <v>572</v>
      </c>
      <c r="BG1" s="181" t="s">
        <v>574</v>
      </c>
      <c r="BH1" s="181" t="s">
        <v>576</v>
      </c>
      <c r="BI1" s="181" t="s">
        <v>274</v>
      </c>
      <c r="BJ1" s="181" t="s">
        <v>578</v>
      </c>
      <c r="BK1" s="181" t="s">
        <v>580</v>
      </c>
      <c r="BL1" s="181" t="s">
        <v>582</v>
      </c>
      <c r="BM1" s="181" t="s">
        <v>584</v>
      </c>
      <c r="BN1" s="181" t="s">
        <v>586</v>
      </c>
      <c r="BO1" s="181" t="s">
        <v>588</v>
      </c>
      <c r="BP1" s="181" t="s">
        <v>590</v>
      </c>
      <c r="BQ1" s="181" t="s">
        <v>592</v>
      </c>
      <c r="BR1" s="181" t="s">
        <v>594</v>
      </c>
      <c r="BS1" s="181" t="s">
        <v>596</v>
      </c>
      <c r="BT1" s="190" t="s">
        <v>262</v>
      </c>
      <c r="BU1" s="181" t="s">
        <v>263</v>
      </c>
      <c r="BV1" s="181" t="s">
        <v>598</v>
      </c>
      <c r="BW1" s="181" t="s">
        <v>264</v>
      </c>
      <c r="BX1" s="181" t="s">
        <v>600</v>
      </c>
      <c r="BY1" s="181" t="s">
        <v>602</v>
      </c>
      <c r="BZ1" s="190" t="s">
        <v>265</v>
      </c>
      <c r="CA1" s="181" t="s">
        <v>266</v>
      </c>
      <c r="CB1" s="181" t="s">
        <v>604</v>
      </c>
      <c r="CC1" s="181" t="s">
        <v>267</v>
      </c>
      <c r="CD1" s="181" t="s">
        <v>606</v>
      </c>
      <c r="CE1" s="181" t="s">
        <v>608</v>
      </c>
      <c r="CF1" s="181" t="s">
        <v>610</v>
      </c>
      <c r="CG1" s="190" t="s">
        <v>268</v>
      </c>
      <c r="CH1" s="181" t="s">
        <v>616</v>
      </c>
      <c r="CI1" s="181" t="s">
        <v>618</v>
      </c>
      <c r="CJ1" s="181" t="s">
        <v>269</v>
      </c>
      <c r="CK1" s="181" t="s">
        <v>612</v>
      </c>
      <c r="CL1" s="181" t="s">
        <v>614</v>
      </c>
      <c r="CM1" s="181" t="s">
        <v>270</v>
      </c>
      <c r="CN1" s="181" t="s">
        <v>620</v>
      </c>
      <c r="CO1" s="181" t="s">
        <v>271</v>
      </c>
      <c r="CP1" s="181" t="s">
        <v>621</v>
      </c>
      <c r="CQ1" s="178" t="s">
        <v>275</v>
      </c>
      <c r="CR1" s="190" t="s">
        <v>276</v>
      </c>
      <c r="CS1" s="181" t="s">
        <v>622</v>
      </c>
      <c r="CT1" s="181" t="s">
        <v>623</v>
      </c>
      <c r="CU1" s="181" t="s">
        <v>625</v>
      </c>
      <c r="CV1" s="181" t="s">
        <v>277</v>
      </c>
      <c r="CW1" s="181" t="s">
        <v>627</v>
      </c>
      <c r="CX1" s="181" t="s">
        <v>629</v>
      </c>
      <c r="CY1" s="181" t="s">
        <v>631</v>
      </c>
      <c r="CZ1" s="181" t="s">
        <v>633</v>
      </c>
      <c r="DA1" s="181" t="s">
        <v>635</v>
      </c>
      <c r="DB1" s="181" t="s">
        <v>637</v>
      </c>
      <c r="DC1" s="190" t="s">
        <v>278</v>
      </c>
      <c r="DD1" s="181" t="s">
        <v>279</v>
      </c>
      <c r="DE1" s="181" t="s">
        <v>639</v>
      </c>
      <c r="DF1" s="181" t="s">
        <v>280</v>
      </c>
      <c r="DG1" s="181" t="s">
        <v>641</v>
      </c>
      <c r="DH1" s="181" t="s">
        <v>643</v>
      </c>
      <c r="DI1" s="181" t="s">
        <v>645</v>
      </c>
      <c r="DJ1" s="181" t="s">
        <v>647</v>
      </c>
      <c r="DK1" s="181" t="s">
        <v>649</v>
      </c>
      <c r="DL1" s="181" t="s">
        <v>651</v>
      </c>
      <c r="DM1" s="181" t="s">
        <v>653</v>
      </c>
      <c r="DN1" s="181" t="s">
        <v>281</v>
      </c>
      <c r="DO1" s="181" t="s">
        <v>655</v>
      </c>
      <c r="DP1" s="181" t="s">
        <v>657</v>
      </c>
      <c r="DQ1" s="181" t="s">
        <v>659</v>
      </c>
      <c r="DR1" s="190" t="s">
        <v>282</v>
      </c>
      <c r="DS1" s="181" t="s">
        <v>661</v>
      </c>
      <c r="DT1" s="181" t="s">
        <v>283</v>
      </c>
      <c r="DU1" s="181" t="s">
        <v>663</v>
      </c>
      <c r="DV1" s="181" t="s">
        <v>284</v>
      </c>
      <c r="DW1" s="181" t="s">
        <v>665</v>
      </c>
      <c r="DX1" s="181" t="s">
        <v>667</v>
      </c>
      <c r="DY1" s="181" t="s">
        <v>669</v>
      </c>
      <c r="DZ1" s="181" t="s">
        <v>671</v>
      </c>
      <c r="EA1" s="181" t="s">
        <v>673</v>
      </c>
      <c r="EB1" s="181" t="s">
        <v>675</v>
      </c>
      <c r="EC1" s="181" t="s">
        <v>677</v>
      </c>
      <c r="ED1" s="181" t="s">
        <v>679</v>
      </c>
      <c r="EE1" s="181" t="s">
        <v>681</v>
      </c>
      <c r="EF1" s="181" t="s">
        <v>683</v>
      </c>
      <c r="EG1" s="181" t="s">
        <v>685</v>
      </c>
      <c r="EH1" s="190" t="s">
        <v>285</v>
      </c>
      <c r="EI1" s="181" t="s">
        <v>687</v>
      </c>
      <c r="EJ1" s="181" t="s">
        <v>286</v>
      </c>
      <c r="EK1" s="181" t="s">
        <v>689</v>
      </c>
      <c r="EL1" s="181" t="s">
        <v>691</v>
      </c>
      <c r="EM1" s="181" t="s">
        <v>287</v>
      </c>
      <c r="EN1" s="181" t="s">
        <v>693</v>
      </c>
      <c r="EO1" s="181" t="s">
        <v>695</v>
      </c>
      <c r="EP1" s="181" t="s">
        <v>288</v>
      </c>
      <c r="EQ1" s="181" t="s">
        <v>697</v>
      </c>
      <c r="ER1" s="181" t="s">
        <v>699</v>
      </c>
      <c r="ES1" s="181" t="s">
        <v>701</v>
      </c>
      <c r="ET1" s="181" t="s">
        <v>289</v>
      </c>
      <c r="EU1" s="181" t="s">
        <v>703</v>
      </c>
      <c r="EV1" s="181" t="s">
        <v>705</v>
      </c>
      <c r="EW1" s="190" t="s">
        <v>290</v>
      </c>
      <c r="EX1" s="181" t="s">
        <v>291</v>
      </c>
      <c r="EY1" s="181" t="s">
        <v>707</v>
      </c>
      <c r="EZ1" s="181" t="s">
        <v>709</v>
      </c>
      <c r="FA1" s="181" t="s">
        <v>711</v>
      </c>
      <c r="FB1" s="181" t="s">
        <v>713</v>
      </c>
      <c r="FC1" s="181" t="s">
        <v>292</v>
      </c>
      <c r="FD1" s="181" t="s">
        <v>715</v>
      </c>
      <c r="FE1" s="181" t="s">
        <v>717</v>
      </c>
      <c r="FF1" s="181" t="s">
        <v>719</v>
      </c>
      <c r="FG1" s="181" t="s">
        <v>721</v>
      </c>
      <c r="FH1" s="181" t="s">
        <v>723</v>
      </c>
      <c r="FI1" s="181" t="s">
        <v>293</v>
      </c>
      <c r="FJ1" s="181" t="s">
        <v>726</v>
      </c>
      <c r="FK1" s="181" t="s">
        <v>294</v>
      </c>
      <c r="FL1" s="181" t="s">
        <v>729</v>
      </c>
      <c r="FM1" s="181" t="s">
        <v>730</v>
      </c>
      <c r="FN1" s="181" t="s">
        <v>732</v>
      </c>
      <c r="FO1" s="181" t="s">
        <v>295</v>
      </c>
      <c r="FP1" s="181" t="s">
        <v>735</v>
      </c>
      <c r="FQ1" s="181" t="s">
        <v>736</v>
      </c>
      <c r="FR1" s="181" t="s">
        <v>738</v>
      </c>
      <c r="FS1" s="181" t="s">
        <v>296</v>
      </c>
      <c r="FT1" s="181" t="s">
        <v>741</v>
      </c>
      <c r="FU1" s="181" t="s">
        <v>743</v>
      </c>
      <c r="FV1" s="181" t="s">
        <v>745</v>
      </c>
      <c r="FW1" s="190" t="s">
        <v>297</v>
      </c>
      <c r="FX1" s="190" t="s">
        <v>298</v>
      </c>
      <c r="FY1" s="181" t="s">
        <v>304</v>
      </c>
      <c r="FZ1" s="181" t="s">
        <v>747</v>
      </c>
      <c r="GA1" s="181" t="s">
        <v>749</v>
      </c>
      <c r="GB1" s="181" t="s">
        <v>751</v>
      </c>
      <c r="GC1" s="181" t="s">
        <v>753</v>
      </c>
      <c r="GD1" s="181" t="s">
        <v>755</v>
      </c>
      <c r="GE1" s="181" t="s">
        <v>757</v>
      </c>
      <c r="GF1" s="190" t="s">
        <v>299</v>
      </c>
      <c r="GG1" s="181" t="s">
        <v>305</v>
      </c>
      <c r="GH1" s="181" t="s">
        <v>759</v>
      </c>
      <c r="GI1" s="181" t="s">
        <v>761</v>
      </c>
      <c r="GJ1" s="181" t="s">
        <v>762</v>
      </c>
      <c r="GK1" s="181" t="s">
        <v>306</v>
      </c>
      <c r="GL1" s="181" t="s">
        <v>765</v>
      </c>
      <c r="GM1" s="181" t="s">
        <v>766</v>
      </c>
      <c r="GN1" s="190" t="s">
        <v>300</v>
      </c>
      <c r="GO1" s="181" t="s">
        <v>301</v>
      </c>
      <c r="GP1" s="181" t="s">
        <v>768</v>
      </c>
      <c r="GQ1" s="181" t="s">
        <v>770</v>
      </c>
      <c r="GR1" s="181" t="s">
        <v>772</v>
      </c>
      <c r="GS1" s="181" t="s">
        <v>774</v>
      </c>
      <c r="GT1" s="181" t="s">
        <v>776</v>
      </c>
      <c r="GU1" s="190" t="s">
        <v>302</v>
      </c>
      <c r="GV1" s="181" t="s">
        <v>303</v>
      </c>
      <c r="GW1" s="181" t="s">
        <v>778</v>
      </c>
      <c r="GX1" s="181" t="s">
        <v>780</v>
      </c>
      <c r="GY1" s="181" t="s">
        <v>782</v>
      </c>
      <c r="GZ1" s="181" t="s">
        <v>784</v>
      </c>
      <c r="HA1" s="181" t="s">
        <v>786</v>
      </c>
      <c r="HB1" s="181" t="s">
        <v>788</v>
      </c>
      <c r="HC1" s="178" t="s">
        <v>307</v>
      </c>
      <c r="HD1" s="190" t="s">
        <v>308</v>
      </c>
      <c r="HE1" s="181" t="s">
        <v>309</v>
      </c>
      <c r="HF1" s="181" t="s">
        <v>790</v>
      </c>
      <c r="HG1" s="181" t="s">
        <v>792</v>
      </c>
      <c r="HH1" s="181" t="s">
        <v>794</v>
      </c>
      <c r="HI1" s="181" t="s">
        <v>796</v>
      </c>
      <c r="HJ1" s="181" t="s">
        <v>310</v>
      </c>
      <c r="HK1" s="181" t="s">
        <v>799</v>
      </c>
      <c r="HL1" s="181" t="s">
        <v>327</v>
      </c>
      <c r="HM1" s="181" t="s">
        <v>837</v>
      </c>
      <c r="HN1" s="181" t="s">
        <v>839</v>
      </c>
      <c r="HO1" s="181" t="s">
        <v>841</v>
      </c>
      <c r="HP1" s="190" t="s">
        <v>311</v>
      </c>
      <c r="HQ1" s="181" t="s">
        <v>801</v>
      </c>
      <c r="HR1" s="181" t="s">
        <v>803</v>
      </c>
      <c r="HS1" s="181" t="s">
        <v>312</v>
      </c>
      <c r="HT1" s="181" t="s">
        <v>806</v>
      </c>
      <c r="HU1" s="181" t="s">
        <v>808</v>
      </c>
      <c r="HV1" s="181" t="s">
        <v>809</v>
      </c>
      <c r="HW1" s="181" t="s">
        <v>811</v>
      </c>
      <c r="HX1" s="190" t="s">
        <v>313</v>
      </c>
      <c r="HY1" s="181" t="s">
        <v>813</v>
      </c>
      <c r="HZ1" s="181" t="s">
        <v>815</v>
      </c>
      <c r="IA1" s="181" t="s">
        <v>817</v>
      </c>
      <c r="IB1" s="181" t="s">
        <v>314</v>
      </c>
      <c r="IC1" s="181" t="s">
        <v>819</v>
      </c>
      <c r="ID1" s="181" t="s">
        <v>821</v>
      </c>
      <c r="IE1" s="181" t="s">
        <v>315</v>
      </c>
      <c r="IF1" s="181" t="s">
        <v>823</v>
      </c>
      <c r="IG1" s="181" t="s">
        <v>825</v>
      </c>
      <c r="IH1" s="181" t="s">
        <v>316</v>
      </c>
      <c r="II1" s="181" t="s">
        <v>827</v>
      </c>
      <c r="IJ1" s="181" t="s">
        <v>829</v>
      </c>
      <c r="IK1" s="181" t="s">
        <v>831</v>
      </c>
      <c r="IL1" s="181" t="s">
        <v>833</v>
      </c>
      <c r="IM1" s="181" t="s">
        <v>317</v>
      </c>
      <c r="IN1" s="181" t="s">
        <v>835</v>
      </c>
      <c r="IO1" s="190" t="s">
        <v>318</v>
      </c>
      <c r="IP1" s="181" t="s">
        <v>843</v>
      </c>
      <c r="IQ1" s="181" t="s">
        <v>845</v>
      </c>
      <c r="IR1" s="181" t="s">
        <v>319</v>
      </c>
      <c r="IS1" s="181" t="s">
        <v>847</v>
      </c>
      <c r="IT1" s="181" t="s">
        <v>849</v>
      </c>
      <c r="IU1" s="181" t="s">
        <v>851</v>
      </c>
      <c r="IV1" s="190" t="s">
        <v>320</v>
      </c>
      <c r="IW1" s="181" t="s">
        <v>853</v>
      </c>
      <c r="IX1" s="181" t="s">
        <v>321</v>
      </c>
      <c r="IY1" s="181" t="s">
        <v>856</v>
      </c>
      <c r="IZ1" s="181" t="s">
        <v>858</v>
      </c>
      <c r="JA1" s="181" t="s">
        <v>860</v>
      </c>
      <c r="JB1" s="181" t="s">
        <v>862</v>
      </c>
      <c r="JC1" s="181" t="s">
        <v>864</v>
      </c>
      <c r="JD1" s="181" t="s">
        <v>866</v>
      </c>
      <c r="JE1" s="181" t="s">
        <v>322</v>
      </c>
      <c r="JF1" s="181" t="s">
        <v>869</v>
      </c>
      <c r="JG1" s="181" t="s">
        <v>871</v>
      </c>
      <c r="JH1" s="181" t="s">
        <v>873</v>
      </c>
      <c r="JI1" s="181" t="s">
        <v>875</v>
      </c>
      <c r="JJ1" s="181" t="s">
        <v>877</v>
      </c>
      <c r="JK1" s="181" t="s">
        <v>879</v>
      </c>
      <c r="JL1" s="181" t="s">
        <v>881</v>
      </c>
      <c r="JM1" s="181" t="s">
        <v>883</v>
      </c>
      <c r="JN1" s="181" t="s">
        <v>323</v>
      </c>
      <c r="JO1" s="181" t="s">
        <v>886</v>
      </c>
      <c r="JP1" s="181" t="s">
        <v>888</v>
      </c>
      <c r="JQ1" s="181" t="s">
        <v>890</v>
      </c>
      <c r="JR1" s="181" t="s">
        <v>892</v>
      </c>
      <c r="JS1" s="181" t="s">
        <v>893</v>
      </c>
      <c r="JT1" s="181" t="s">
        <v>895</v>
      </c>
      <c r="JU1" s="181" t="s">
        <v>897</v>
      </c>
      <c r="JV1" s="181" t="s">
        <v>899</v>
      </c>
      <c r="JW1" s="181" t="s">
        <v>901</v>
      </c>
      <c r="JX1" s="181" t="s">
        <v>903</v>
      </c>
      <c r="JY1" s="181" t="s">
        <v>905</v>
      </c>
      <c r="JZ1" s="181" t="s">
        <v>907</v>
      </c>
      <c r="KA1" s="181" t="s">
        <v>909</v>
      </c>
      <c r="KB1" s="181" t="s">
        <v>911</v>
      </c>
      <c r="KC1" s="181" t="s">
        <v>913</v>
      </c>
      <c r="KD1" s="181" t="s">
        <v>915</v>
      </c>
      <c r="KE1" s="181" t="s">
        <v>917</v>
      </c>
      <c r="KF1" s="181" t="s">
        <v>919</v>
      </c>
      <c r="KG1" s="181" t="s">
        <v>921</v>
      </c>
      <c r="KH1" s="181" t="s">
        <v>923</v>
      </c>
      <c r="KI1" s="181" t="s">
        <v>925</v>
      </c>
      <c r="KJ1" s="181" t="s">
        <v>927</v>
      </c>
      <c r="KK1" s="181" t="s">
        <v>929</v>
      </c>
      <c r="KL1" s="181" t="s">
        <v>931</v>
      </c>
      <c r="KM1" s="181" t="s">
        <v>933</v>
      </c>
      <c r="KN1" s="181" t="s">
        <v>935</v>
      </c>
      <c r="KO1" s="190" t="s">
        <v>324</v>
      </c>
      <c r="KP1" s="181" t="s">
        <v>937</v>
      </c>
      <c r="KQ1" s="181" t="s">
        <v>325</v>
      </c>
      <c r="KR1" s="181" t="s">
        <v>940</v>
      </c>
      <c r="KS1" s="181" t="s">
        <v>942</v>
      </c>
      <c r="KT1" s="181" t="s">
        <v>944</v>
      </c>
      <c r="KU1" s="181" t="s">
        <v>946</v>
      </c>
      <c r="KV1" s="181" t="s">
        <v>326</v>
      </c>
      <c r="KW1" s="181" t="s">
        <v>949</v>
      </c>
      <c r="KX1" s="181" t="s">
        <v>951</v>
      </c>
      <c r="KY1" s="181" t="s">
        <v>953</v>
      </c>
      <c r="KZ1" s="181" t="s">
        <v>955</v>
      </c>
      <c r="LA1" s="181" t="s">
        <v>957</v>
      </c>
      <c r="LB1" s="181" t="s">
        <v>959</v>
      </c>
      <c r="LC1" s="181" t="s">
        <v>961</v>
      </c>
      <c r="LD1" s="178" t="s">
        <v>328</v>
      </c>
      <c r="LE1" s="190" t="s">
        <v>329</v>
      </c>
      <c r="LF1" s="181" t="s">
        <v>330</v>
      </c>
      <c r="LG1" s="181" t="s">
        <v>344</v>
      </c>
      <c r="LH1" s="181" t="s">
        <v>963</v>
      </c>
      <c r="LI1" s="181" t="s">
        <v>965</v>
      </c>
      <c r="LJ1" s="181" t="s">
        <v>967</v>
      </c>
      <c r="LK1" s="181" t="s">
        <v>969</v>
      </c>
      <c r="LL1" s="181" t="s">
        <v>345</v>
      </c>
      <c r="LM1" s="181" t="s">
        <v>971</v>
      </c>
      <c r="LN1" s="181" t="s">
        <v>346</v>
      </c>
      <c r="LO1" s="181" t="s">
        <v>973</v>
      </c>
      <c r="LP1" s="181" t="s">
        <v>331</v>
      </c>
      <c r="LQ1" s="181" t="s">
        <v>975</v>
      </c>
      <c r="LR1" s="181" t="s">
        <v>347</v>
      </c>
      <c r="LS1" s="181" t="s">
        <v>977</v>
      </c>
      <c r="LT1" s="181" t="s">
        <v>979</v>
      </c>
      <c r="LU1" s="181" t="s">
        <v>348</v>
      </c>
      <c r="LV1" s="190" t="s">
        <v>332</v>
      </c>
      <c r="LW1" s="181" t="s">
        <v>333</v>
      </c>
      <c r="LX1" s="181" t="s">
        <v>981</v>
      </c>
      <c r="LY1" s="181" t="s">
        <v>983</v>
      </c>
      <c r="LZ1" s="181" t="s">
        <v>984</v>
      </c>
      <c r="MA1" s="181" t="s">
        <v>986</v>
      </c>
      <c r="MB1" s="181" t="s">
        <v>987</v>
      </c>
      <c r="MC1" s="181" t="s">
        <v>989</v>
      </c>
      <c r="MD1" s="181" t="s">
        <v>991</v>
      </c>
      <c r="ME1" s="181" t="s">
        <v>993</v>
      </c>
      <c r="MF1" s="181" t="s">
        <v>995</v>
      </c>
      <c r="MG1" s="181" t="s">
        <v>334</v>
      </c>
      <c r="MH1" s="181" t="s">
        <v>998</v>
      </c>
      <c r="MI1" s="181" t="s">
        <v>999</v>
      </c>
      <c r="MJ1" s="181" t="s">
        <v>1001</v>
      </c>
      <c r="MK1" s="181" t="s">
        <v>335</v>
      </c>
      <c r="ML1" s="181" t="s">
        <v>1004</v>
      </c>
      <c r="MM1" s="181" t="s">
        <v>1005</v>
      </c>
      <c r="MN1" s="181" t="s">
        <v>1007</v>
      </c>
      <c r="MO1" s="181" t="s">
        <v>1009</v>
      </c>
      <c r="MP1" s="181" t="s">
        <v>336</v>
      </c>
      <c r="MQ1" s="181" t="s">
        <v>1012</v>
      </c>
      <c r="MR1" s="181" t="s">
        <v>1014</v>
      </c>
      <c r="MS1" s="181" t="s">
        <v>1016</v>
      </c>
      <c r="MT1" s="181" t="s">
        <v>1018</v>
      </c>
      <c r="MU1" s="181" t="s">
        <v>337</v>
      </c>
      <c r="MV1" s="181" t="s">
        <v>1021</v>
      </c>
      <c r="MW1" s="181" t="s">
        <v>1023</v>
      </c>
      <c r="MX1" s="181" t="s">
        <v>1025</v>
      </c>
      <c r="MY1" s="181" t="s">
        <v>1027</v>
      </c>
      <c r="MZ1" s="181" t="s">
        <v>1029</v>
      </c>
      <c r="NA1" s="181" t="s">
        <v>1031</v>
      </c>
      <c r="NB1" s="181" t="s">
        <v>1033</v>
      </c>
      <c r="NC1" s="181" t="s">
        <v>1035</v>
      </c>
      <c r="ND1" s="181" t="s">
        <v>1037</v>
      </c>
      <c r="NE1" s="181" t="s">
        <v>1039</v>
      </c>
      <c r="NF1" s="181" t="s">
        <v>1041</v>
      </c>
      <c r="NG1" s="181" t="s">
        <v>1042</v>
      </c>
      <c r="NH1" s="190" t="s">
        <v>338</v>
      </c>
      <c r="NI1" s="181" t="s">
        <v>339</v>
      </c>
      <c r="NJ1" s="181" t="s">
        <v>1044</v>
      </c>
      <c r="NK1" s="181" t="s">
        <v>1046</v>
      </c>
      <c r="NL1" s="181" t="s">
        <v>1048</v>
      </c>
      <c r="NM1" s="181" t="s">
        <v>1050</v>
      </c>
      <c r="NN1" s="190" t="s">
        <v>340</v>
      </c>
      <c r="NO1" s="181" t="s">
        <v>341</v>
      </c>
      <c r="NP1" s="181" t="s">
        <v>1051</v>
      </c>
      <c r="NQ1" s="181" t="s">
        <v>342</v>
      </c>
      <c r="NR1" s="181" t="s">
        <v>1053</v>
      </c>
      <c r="NS1" s="181" t="s">
        <v>1055</v>
      </c>
      <c r="NT1" s="181" t="s">
        <v>343</v>
      </c>
      <c r="NU1" s="181" t="s">
        <v>1057</v>
      </c>
      <c r="NV1" s="178" t="s">
        <v>349</v>
      </c>
      <c r="NW1" s="190" t="s">
        <v>350</v>
      </c>
      <c r="NX1" s="181" t="s">
        <v>351</v>
      </c>
      <c r="NY1" s="181" t="s">
        <v>1060</v>
      </c>
      <c r="NZ1" s="181" t="s">
        <v>1062</v>
      </c>
      <c r="OA1" s="181" t="s">
        <v>352</v>
      </c>
      <c r="OB1" s="181" t="s">
        <v>362</v>
      </c>
      <c r="OC1" s="181" t="s">
        <v>1064</v>
      </c>
      <c r="OD1" s="181" t="s">
        <v>1066</v>
      </c>
      <c r="OE1" s="181" t="s">
        <v>1068</v>
      </c>
      <c r="OF1" s="181" t="s">
        <v>1070</v>
      </c>
      <c r="OG1" s="181" t="s">
        <v>1072</v>
      </c>
      <c r="OH1" s="181" t="s">
        <v>1074</v>
      </c>
      <c r="OI1" s="181" t="s">
        <v>1076</v>
      </c>
      <c r="OJ1" s="181" t="s">
        <v>1078</v>
      </c>
      <c r="OK1" s="181" t="s">
        <v>1080</v>
      </c>
      <c r="OL1" s="181" t="s">
        <v>1082</v>
      </c>
      <c r="OM1" s="181" t="s">
        <v>1084</v>
      </c>
      <c r="ON1" s="181" t="s">
        <v>1086</v>
      </c>
      <c r="OO1" s="181" t="s">
        <v>1088</v>
      </c>
      <c r="OP1" s="181" t="s">
        <v>1090</v>
      </c>
      <c r="OQ1" s="181" t="s">
        <v>1092</v>
      </c>
      <c r="OR1" s="181" t="s">
        <v>1094</v>
      </c>
      <c r="OS1" s="181" t="s">
        <v>1096</v>
      </c>
      <c r="OT1" s="181" t="s">
        <v>1098</v>
      </c>
      <c r="OU1" s="181" t="s">
        <v>1100</v>
      </c>
      <c r="OV1" s="181" t="s">
        <v>1102</v>
      </c>
      <c r="OW1" s="181" t="s">
        <v>1104</v>
      </c>
      <c r="OX1" s="181" t="s">
        <v>1106</v>
      </c>
      <c r="OY1" s="181" t="s">
        <v>363</v>
      </c>
      <c r="OZ1" s="181" t="s">
        <v>1109</v>
      </c>
      <c r="PA1" s="181" t="s">
        <v>1111</v>
      </c>
      <c r="PB1" s="181" t="s">
        <v>1112</v>
      </c>
      <c r="PC1" s="181" t="s">
        <v>1114</v>
      </c>
      <c r="PD1" s="181" t="s">
        <v>1116</v>
      </c>
      <c r="PE1" s="181" t="s">
        <v>1118</v>
      </c>
      <c r="PF1" s="181" t="s">
        <v>1120</v>
      </c>
      <c r="PG1" s="181" t="s">
        <v>1122</v>
      </c>
      <c r="PH1" s="181" t="s">
        <v>1124</v>
      </c>
      <c r="PI1" s="181" t="s">
        <v>1126</v>
      </c>
      <c r="PJ1" s="181" t="s">
        <v>1128</v>
      </c>
      <c r="PK1" s="181" t="s">
        <v>1130</v>
      </c>
      <c r="PL1" s="181" t="s">
        <v>1132</v>
      </c>
      <c r="PM1" s="181" t="s">
        <v>1134</v>
      </c>
      <c r="PN1" s="181" t="s">
        <v>1136</v>
      </c>
      <c r="PO1" s="181" t="s">
        <v>1138</v>
      </c>
      <c r="PP1" s="181" t="s">
        <v>1140</v>
      </c>
      <c r="PQ1" s="181" t="s">
        <v>1142</v>
      </c>
      <c r="PR1" s="181" t="s">
        <v>1144</v>
      </c>
      <c r="PS1" s="181" t="s">
        <v>1146</v>
      </c>
      <c r="PT1" s="181" t="s">
        <v>1148</v>
      </c>
      <c r="PU1" s="181" t="s">
        <v>1150</v>
      </c>
      <c r="PV1" s="181" t="s">
        <v>1152</v>
      </c>
      <c r="PW1" s="181" t="s">
        <v>1154</v>
      </c>
      <c r="PX1" s="181" t="s">
        <v>1156</v>
      </c>
      <c r="PY1" s="181" t="s">
        <v>1158</v>
      </c>
      <c r="PZ1" s="181" t="s">
        <v>353</v>
      </c>
      <c r="QA1" s="181" t="s">
        <v>1160</v>
      </c>
      <c r="QB1" s="181" t="s">
        <v>1162</v>
      </c>
      <c r="QC1" s="181" t="s">
        <v>1164</v>
      </c>
      <c r="QD1" s="181" t="s">
        <v>1166</v>
      </c>
      <c r="QE1" s="181" t="s">
        <v>1168</v>
      </c>
      <c r="QF1" s="190" t="s">
        <v>354</v>
      </c>
      <c r="QG1" s="181" t="s">
        <v>355</v>
      </c>
      <c r="QH1" s="181" t="s">
        <v>1170</v>
      </c>
      <c r="QI1" s="181" t="s">
        <v>1172</v>
      </c>
      <c r="QJ1" s="181" t="s">
        <v>1174</v>
      </c>
      <c r="QK1" s="181" t="s">
        <v>1176</v>
      </c>
      <c r="QL1" s="181" t="s">
        <v>1178</v>
      </c>
      <c r="QM1" s="181" t="s">
        <v>1180</v>
      </c>
      <c r="QN1" s="190" t="s">
        <v>356</v>
      </c>
      <c r="QO1" s="181" t="s">
        <v>1182</v>
      </c>
      <c r="QP1" s="181" t="s">
        <v>357</v>
      </c>
      <c r="QQ1" s="181" t="s">
        <v>364</v>
      </c>
      <c r="QR1" s="181" t="s">
        <v>1184</v>
      </c>
      <c r="QS1" s="181" t="s">
        <v>1186</v>
      </c>
      <c r="QT1" s="181" t="s">
        <v>1188</v>
      </c>
      <c r="QU1" s="181" t="s">
        <v>1190</v>
      </c>
      <c r="QV1" s="181" t="s">
        <v>1192</v>
      </c>
      <c r="QW1" s="181" t="s">
        <v>1194</v>
      </c>
      <c r="QX1" s="181" t="s">
        <v>1196</v>
      </c>
      <c r="QY1" s="181" t="s">
        <v>1198</v>
      </c>
      <c r="QZ1" s="181" t="s">
        <v>1200</v>
      </c>
      <c r="RA1" s="181" t="s">
        <v>1202</v>
      </c>
      <c r="RB1" s="181" t="s">
        <v>1204</v>
      </c>
      <c r="RC1" s="181" t="s">
        <v>1206</v>
      </c>
      <c r="RD1" s="181" t="s">
        <v>1208</v>
      </c>
      <c r="RE1" s="181" t="s">
        <v>1210</v>
      </c>
      <c r="RF1" s="190" t="s">
        <v>358</v>
      </c>
      <c r="RG1" s="181" t="s">
        <v>359</v>
      </c>
      <c r="RH1" s="181" t="s">
        <v>1212</v>
      </c>
      <c r="RI1" s="181" t="s">
        <v>1214</v>
      </c>
      <c r="RJ1" s="190" t="s">
        <v>360</v>
      </c>
      <c r="RK1" s="181" t="s">
        <v>361</v>
      </c>
      <c r="RL1" s="181" t="s">
        <v>1216</v>
      </c>
      <c r="RM1" s="181" t="s">
        <v>1217</v>
      </c>
      <c r="RN1" s="181" t="s">
        <v>1218</v>
      </c>
      <c r="RO1" s="181" t="s">
        <v>1219</v>
      </c>
      <c r="RP1" s="181" t="s">
        <v>1221</v>
      </c>
      <c r="RQ1" s="181" t="s">
        <v>1222</v>
      </c>
      <c r="RR1" s="181" t="s">
        <v>1224</v>
      </c>
      <c r="RS1" s="181" t="s">
        <v>1225</v>
      </c>
      <c r="RT1" s="178" t="s">
        <v>365</v>
      </c>
      <c r="RU1" s="190" t="s">
        <v>366</v>
      </c>
      <c r="RV1" s="181" t="s">
        <v>367</v>
      </c>
      <c r="RW1" s="181" t="s">
        <v>1227</v>
      </c>
      <c r="RX1" s="181" t="s">
        <v>1229</v>
      </c>
      <c r="RY1" s="181" t="s">
        <v>368</v>
      </c>
      <c r="RZ1" s="181" t="s">
        <v>1231</v>
      </c>
      <c r="SA1" s="181" t="s">
        <v>1233</v>
      </c>
      <c r="SB1" s="181" t="s">
        <v>1235</v>
      </c>
      <c r="SC1" s="181" t="s">
        <v>1237</v>
      </c>
      <c r="SD1" s="190" t="s">
        <v>369</v>
      </c>
      <c r="SE1" s="181" t="s">
        <v>370</v>
      </c>
      <c r="SF1" s="181" t="s">
        <v>1239</v>
      </c>
      <c r="SG1" s="181" t="s">
        <v>1241</v>
      </c>
      <c r="SH1" s="181" t="s">
        <v>1243</v>
      </c>
      <c r="SI1" s="181" t="s">
        <v>1245</v>
      </c>
      <c r="SJ1" s="181" t="s">
        <v>1247</v>
      </c>
      <c r="SK1" s="181" t="s">
        <v>1249</v>
      </c>
      <c r="SL1" s="181" t="s">
        <v>1251</v>
      </c>
      <c r="SM1" s="181" t="s">
        <v>1253</v>
      </c>
      <c r="SN1" s="181" t="s">
        <v>1255</v>
      </c>
      <c r="SO1" s="181" t="s">
        <v>1257</v>
      </c>
      <c r="SP1" s="181" t="s">
        <v>1259</v>
      </c>
      <c r="SQ1" s="181" t="s">
        <v>1261</v>
      </c>
      <c r="SR1" s="181" t="s">
        <v>1263</v>
      </c>
      <c r="SS1" s="181" t="s">
        <v>1265</v>
      </c>
      <c r="ST1" s="181" t="s">
        <v>1267</v>
      </c>
      <c r="SU1" s="178" t="s">
        <v>371</v>
      </c>
      <c r="SV1" s="190" t="s">
        <v>372</v>
      </c>
      <c r="SW1" s="181" t="s">
        <v>373</v>
      </c>
      <c r="SX1" s="181" t="s">
        <v>1269</v>
      </c>
      <c r="SY1" s="181" t="s">
        <v>1271</v>
      </c>
      <c r="SZ1" s="181" t="s">
        <v>1273</v>
      </c>
      <c r="TA1" s="181" t="s">
        <v>1275</v>
      </c>
      <c r="TB1" s="181" t="s">
        <v>1277</v>
      </c>
      <c r="TC1" s="181" t="s">
        <v>374</v>
      </c>
      <c r="TD1" s="181" t="s">
        <v>1279</v>
      </c>
      <c r="TE1" s="181" t="s">
        <v>1281</v>
      </c>
      <c r="TF1" s="181" t="s">
        <v>1283</v>
      </c>
      <c r="TG1" s="181" t="s">
        <v>1285</v>
      </c>
      <c r="TH1" s="181" t="s">
        <v>1287</v>
      </c>
      <c r="TI1" s="181" t="s">
        <v>1289</v>
      </c>
      <c r="TJ1" s="190" t="s">
        <v>375</v>
      </c>
      <c r="TK1" s="181" t="s">
        <v>376</v>
      </c>
      <c r="TL1" s="181" t="s">
        <v>377</v>
      </c>
      <c r="TM1" s="181" t="s">
        <v>1291</v>
      </c>
      <c r="TN1" s="181" t="s">
        <v>1293</v>
      </c>
      <c r="TO1" s="181" t="s">
        <v>1294</v>
      </c>
      <c r="TP1" s="181" t="s">
        <v>1296</v>
      </c>
      <c r="TQ1" s="181" t="s">
        <v>1298</v>
      </c>
      <c r="TR1" s="181" t="s">
        <v>1300</v>
      </c>
      <c r="TS1" s="181" t="s">
        <v>1302</v>
      </c>
      <c r="TT1" s="181" t="s">
        <v>1304</v>
      </c>
      <c r="TU1" s="181" t="s">
        <v>1306</v>
      </c>
      <c r="TV1" s="181" t="s">
        <v>1308</v>
      </c>
      <c r="TW1" s="181" t="s">
        <v>1310</v>
      </c>
      <c r="TX1" s="181" t="s">
        <v>1312</v>
      </c>
      <c r="TY1" s="181" t="s">
        <v>1314</v>
      </c>
      <c r="TZ1" s="181" t="s">
        <v>1316</v>
      </c>
      <c r="UA1" s="181" t="s">
        <v>1318</v>
      </c>
      <c r="UB1" s="181" t="s">
        <v>1320</v>
      </c>
      <c r="UC1" s="178" t="s">
        <v>1322</v>
      </c>
      <c r="UD1" s="181" t="s">
        <v>1324</v>
      </c>
      <c r="UE1" s="181" t="s">
        <v>1326</v>
      </c>
      <c r="UF1" s="181" t="s">
        <v>1328</v>
      </c>
      <c r="UG1" s="181" t="s">
        <v>1330</v>
      </c>
      <c r="UH1" s="181" t="s">
        <v>1332</v>
      </c>
      <c r="UI1" s="184"/>
    </row>
    <row r="2" spans="1:555" s="122" customFormat="1" hidden="1" x14ac:dyDescent="0.35">
      <c r="A2" s="122" t="s">
        <v>1355</v>
      </c>
      <c r="B2" s="122" t="s">
        <v>1357</v>
      </c>
      <c r="C2" s="122" t="s">
        <v>469</v>
      </c>
      <c r="D2" s="122" t="s">
        <v>1356</v>
      </c>
      <c r="E2" s="122" t="s">
        <v>1358</v>
      </c>
      <c r="F2" s="122" t="s">
        <v>470</v>
      </c>
      <c r="G2" s="160" t="s">
        <v>1359</v>
      </c>
      <c r="H2" s="122" t="s">
        <v>1360</v>
      </c>
      <c r="I2" s="122" t="s">
        <v>1361</v>
      </c>
      <c r="J2" s="122" t="s">
        <v>1437</v>
      </c>
      <c r="K2" s="122" t="s">
        <v>1362</v>
      </c>
      <c r="L2" s="122" t="s">
        <v>1363</v>
      </c>
      <c r="M2" s="122" t="s">
        <v>1364</v>
      </c>
      <c r="N2" s="122" t="s">
        <v>1365</v>
      </c>
      <c r="O2" s="122" t="s">
        <v>1366</v>
      </c>
      <c r="P2" s="122" t="s">
        <v>1457</v>
      </c>
      <c r="Q2" s="122" t="s">
        <v>1492</v>
      </c>
      <c r="R2" s="433" t="str">
        <f>+Presupuesto!D11</f>
        <v>Recurrente</v>
      </c>
      <c r="S2" s="433" t="str">
        <f>+Presupuesto!E11</f>
        <v>Programa / Proyecto 2017</v>
      </c>
      <c r="U2" s="122" t="s">
        <v>392</v>
      </c>
      <c r="V2" s="122" t="s">
        <v>410</v>
      </c>
      <c r="W2" s="122" t="s">
        <v>393</v>
      </c>
      <c r="X2" s="122" t="s">
        <v>394</v>
      </c>
      <c r="Y2" s="122" t="s">
        <v>395</v>
      </c>
      <c r="Z2" s="122" t="s">
        <v>396</v>
      </c>
      <c r="AA2" s="122" t="s">
        <v>397</v>
      </c>
      <c r="AB2" s="122" t="s">
        <v>398</v>
      </c>
      <c r="AC2" s="122" t="s">
        <v>399</v>
      </c>
      <c r="AD2" s="122" t="s">
        <v>400</v>
      </c>
      <c r="AE2" s="122" t="s">
        <v>401</v>
      </c>
      <c r="AF2" s="122" t="s">
        <v>402</v>
      </c>
      <c r="AH2" s="428" t="s">
        <v>418</v>
      </c>
      <c r="AI2" s="428" t="s">
        <v>419</v>
      </c>
      <c r="AJ2" s="428" t="s">
        <v>420</v>
      </c>
      <c r="AK2" s="428" t="s">
        <v>421</v>
      </c>
      <c r="AL2" s="428" t="s">
        <v>422</v>
      </c>
      <c r="AM2" s="428" t="s">
        <v>425</v>
      </c>
      <c r="AN2" s="428" t="s">
        <v>423</v>
      </c>
      <c r="AO2" s="428" t="s">
        <v>424</v>
      </c>
      <c r="AP2" s="428" t="s">
        <v>426</v>
      </c>
      <c r="AQ2" s="428" t="s">
        <v>427</v>
      </c>
      <c r="AR2" s="428" t="s">
        <v>428</v>
      </c>
      <c r="AS2" s="428" t="s">
        <v>429</v>
      </c>
      <c r="AT2" s="428" t="s">
        <v>430</v>
      </c>
      <c r="AU2" s="428" t="s">
        <v>431</v>
      </c>
      <c r="AV2" s="428" t="s">
        <v>432</v>
      </c>
      <c r="AW2" s="428" t="s">
        <v>433</v>
      </c>
      <c r="AX2" s="428" t="s">
        <v>434</v>
      </c>
      <c r="AY2" s="428" t="s">
        <v>435</v>
      </c>
      <c r="AZ2" s="428" t="s">
        <v>436</v>
      </c>
      <c r="BA2" s="428" t="s">
        <v>437</v>
      </c>
      <c r="BB2" s="428" t="s">
        <v>438</v>
      </c>
      <c r="BC2" s="428" t="s">
        <v>439</v>
      </c>
      <c r="BD2" s="428" t="s">
        <v>440</v>
      </c>
      <c r="BE2" s="428" t="s">
        <v>441</v>
      </c>
      <c r="BF2" s="428" t="s">
        <v>442</v>
      </c>
      <c r="BG2" s="428" t="s">
        <v>443</v>
      </c>
      <c r="BH2" s="428" t="s">
        <v>444</v>
      </c>
      <c r="BI2" s="428" t="s">
        <v>445</v>
      </c>
      <c r="BJ2" s="428" t="s">
        <v>446</v>
      </c>
      <c r="BK2" s="428" t="s">
        <v>447</v>
      </c>
      <c r="BL2" s="428" t="s">
        <v>448</v>
      </c>
      <c r="BM2" s="428" t="s">
        <v>449</v>
      </c>
      <c r="BN2" s="428" t="s">
        <v>450</v>
      </c>
      <c r="BO2" s="428" t="s">
        <v>451</v>
      </c>
      <c r="BP2" s="428" t="s">
        <v>452</v>
      </c>
      <c r="BQ2" s="428" t="s">
        <v>453</v>
      </c>
      <c r="BR2" s="428" t="s">
        <v>454</v>
      </c>
      <c r="BS2" s="428" t="s">
        <v>455</v>
      </c>
      <c r="BT2" s="428" t="s">
        <v>456</v>
      </c>
      <c r="BU2" s="428" t="s">
        <v>457</v>
      </c>
    </row>
    <row r="3" spans="1:555" hidden="1" x14ac:dyDescent="0.35">
      <c r="AH3" s="429">
        <v>2500</v>
      </c>
      <c r="AI3" s="429">
        <v>1900</v>
      </c>
      <c r="AJ3" s="429">
        <v>1650</v>
      </c>
      <c r="AK3" s="429">
        <v>1580</v>
      </c>
      <c r="AL3" s="429">
        <v>2250</v>
      </c>
      <c r="AM3" s="429">
        <v>1650</v>
      </c>
      <c r="AN3" s="429">
        <v>1400</v>
      </c>
      <c r="AO3" s="430">
        <v>1340</v>
      </c>
      <c r="AP3" s="430">
        <v>2000</v>
      </c>
      <c r="AQ3" s="430">
        <v>1400</v>
      </c>
      <c r="AR3" s="430">
        <v>1150</v>
      </c>
      <c r="AS3" s="430">
        <v>1100</v>
      </c>
      <c r="AT3" s="430">
        <v>1750</v>
      </c>
      <c r="AU3" s="430">
        <v>1150</v>
      </c>
      <c r="AV3" s="430">
        <v>900</v>
      </c>
      <c r="AW3" s="430">
        <v>860</v>
      </c>
      <c r="AX3" s="430">
        <v>1200</v>
      </c>
      <c r="AY3" s="431">
        <v>900</v>
      </c>
      <c r="AZ3" s="431">
        <v>650</v>
      </c>
      <c r="BA3" s="431">
        <v>620</v>
      </c>
      <c r="BB3" s="429">
        <f>+'Cuadro Resumen'!C213</f>
        <v>5759.1495000000004</v>
      </c>
      <c r="BC3" s="429">
        <f>+'Cuadro Resumen'!D213</f>
        <v>5307.4515000000001</v>
      </c>
      <c r="BD3" s="429">
        <f>+'Cuadro Resumen'!E213</f>
        <v>6775.47</v>
      </c>
      <c r="BE3" s="429">
        <f>+'Cuadro Resumen'!F213</f>
        <v>6323.7719999999999</v>
      </c>
      <c r="BF3" s="429">
        <f>+'Cuadro Resumen'!C214</f>
        <v>5081.6025</v>
      </c>
      <c r="BG3" s="429">
        <f>+'Cuadro Resumen'!D214</f>
        <v>4629.9045000000006</v>
      </c>
      <c r="BH3" s="429">
        <f>+'Cuadro Resumen'!E214</f>
        <v>6097.9230000000007</v>
      </c>
      <c r="BI3" s="429">
        <f>+'Cuadro Resumen'!F214</f>
        <v>5646.2250000000004</v>
      </c>
      <c r="BJ3" s="430">
        <f>+'Cuadro Resumen'!C215</f>
        <v>4404.0555000000004</v>
      </c>
      <c r="BK3" s="430">
        <f>+'Cuadro Resumen'!D215</f>
        <v>4065.2820000000002</v>
      </c>
      <c r="BL3" s="430">
        <f>+'Cuadro Resumen'!E215</f>
        <v>5420.3760000000002</v>
      </c>
      <c r="BM3" s="430">
        <f>+'Cuadro Resumen'!F215</f>
        <v>4968.6779999999999</v>
      </c>
      <c r="BN3" s="430">
        <f>+'Cuadro Resumen'!C216</f>
        <v>3726.5085000000004</v>
      </c>
      <c r="BO3" s="430">
        <f>+'Cuadro Resumen'!D216</f>
        <v>3387.7350000000001</v>
      </c>
      <c r="BP3" s="430">
        <f>+'Cuadro Resumen'!E216</f>
        <v>4742.8290000000006</v>
      </c>
      <c r="BQ3" s="430">
        <f>+'Cuadro Resumen'!F216</f>
        <v>4404.0555000000004</v>
      </c>
      <c r="BR3" s="430">
        <f>+'Cuadro Resumen'!C217</f>
        <v>3274.8105</v>
      </c>
      <c r="BS3" s="430">
        <f>+'Cuadro Resumen'!D217</f>
        <v>3048.9615000000003</v>
      </c>
      <c r="BT3" s="430">
        <f>+'Cuadro Resumen'!E217</f>
        <v>4178.2065000000002</v>
      </c>
      <c r="BU3" s="430">
        <f>+'Cuadro Resumen'!F217</f>
        <v>3839.433</v>
      </c>
    </row>
    <row r="4" spans="1:555" ht="15" thickBot="1" x14ac:dyDescent="0.4"/>
    <row r="5" spans="1:555" ht="26.5" thickBot="1" x14ac:dyDescent="0.4">
      <c r="C5" s="87" t="s">
        <v>387</v>
      </c>
      <c r="D5" s="198">
        <f>SUMIF(C:C,$C$10,D:D)</f>
        <v>500000</v>
      </c>
    </row>
    <row r="6" spans="1:555" x14ac:dyDescent="0.35">
      <c r="C6" s="107"/>
      <c r="D6" s="107"/>
      <c r="E6" s="107"/>
      <c r="F6" s="107"/>
      <c r="G6" s="78"/>
      <c r="H6" s="107"/>
      <c r="I6" s="107"/>
    </row>
    <row r="7" spans="1:555" x14ac:dyDescent="0.35">
      <c r="C7" s="107"/>
      <c r="D7" s="107"/>
      <c r="E7" s="107"/>
      <c r="F7" s="107"/>
      <c r="G7" s="78"/>
      <c r="H7" s="107"/>
      <c r="I7" s="107"/>
    </row>
    <row r="8" spans="1:555" x14ac:dyDescent="0.35">
      <c r="C8" s="107"/>
      <c r="D8" s="107"/>
      <c r="E8" s="107"/>
      <c r="F8" s="107"/>
      <c r="G8" s="78"/>
      <c r="H8" s="107"/>
      <c r="I8" s="107"/>
    </row>
    <row r="9" spans="1:555" ht="15" thickBot="1" x14ac:dyDescent="0.4">
      <c r="C9" s="107"/>
      <c r="D9" s="107"/>
      <c r="E9" s="107"/>
      <c r="F9" s="107"/>
      <c r="G9" s="78"/>
      <c r="H9" s="107"/>
      <c r="I9" s="107"/>
    </row>
    <row r="10" spans="1:555" ht="15" thickBot="1" x14ac:dyDescent="0.4">
      <c r="C10" s="157" t="s">
        <v>53</v>
      </c>
      <c r="D10" s="354">
        <f>SUM(F17:F37)</f>
        <v>500000</v>
      </c>
      <c r="F10" s="70"/>
      <c r="G10" s="79"/>
      <c r="H10" s="70"/>
      <c r="I10" s="70"/>
    </row>
    <row r="11" spans="1:555" x14ac:dyDescent="0.35">
      <c r="C11" s="70"/>
      <c r="D11" s="31"/>
      <c r="E11" s="93"/>
      <c r="F11" s="93"/>
      <c r="G11" s="93"/>
      <c r="H11" s="76"/>
      <c r="I11" s="76"/>
      <c r="J11" s="76"/>
      <c r="K11" s="112"/>
    </row>
    <row r="12" spans="1:555" ht="15.5" x14ac:dyDescent="0.35">
      <c r="B12" s="93"/>
      <c r="C12" s="295" t="s">
        <v>390</v>
      </c>
      <c r="D12" s="351" t="s">
        <v>2801</v>
      </c>
      <c r="E12" s="93"/>
      <c r="F12" s="93"/>
      <c r="G12" s="93"/>
      <c r="H12" s="76"/>
      <c r="I12" s="76"/>
      <c r="J12" s="76"/>
      <c r="K12" s="112"/>
    </row>
    <row r="13" spans="1:555" ht="18.5" x14ac:dyDescent="0.35">
      <c r="B13" s="93"/>
      <c r="C13" s="207" t="str">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Posgrado'!$F:$G,2,FALSE),IFERROR(VLOOKUP(D12,'16. Gestión TIC'!$F:$G,2,FALSE),IFERROR(VLOOKUP(D12,'16. Desa. del Sistema Educ.Sup.'!$F:$G,2,FALSE),IFERROR(VLOOKUP(D12,'8. Cultura de Inno. Insti...'!$F:$G,2,FALSE),VLOOKUP(D12,'7. Lo Esencial de la Reforma U.'!$F:$G,2,0)))))))))))))))))</f>
        <v xml:space="preserve">Gestionar la remodelación de las oficinas de las diferentes unidades de Ciencias Sociales. </v>
      </c>
      <c r="D13" s="31"/>
      <c r="E13" s="93"/>
      <c r="F13" s="93"/>
      <c r="G13" s="93"/>
      <c r="H13" s="76"/>
      <c r="I13" s="76"/>
      <c r="J13" s="76"/>
      <c r="K13" s="112"/>
    </row>
    <row r="14" spans="1:555" x14ac:dyDescent="0.35">
      <c r="B14" s="93"/>
      <c r="E14" s="93"/>
      <c r="F14" s="93"/>
      <c r="G14" s="93"/>
      <c r="H14" s="76"/>
      <c r="I14" s="76"/>
      <c r="J14" s="76"/>
      <c r="K14" s="112"/>
    </row>
    <row r="15" spans="1:555" ht="15" thickBot="1" x14ac:dyDescent="0.4">
      <c r="F15" s="93"/>
      <c r="G15" s="76"/>
      <c r="H15" s="76"/>
      <c r="I15" s="76"/>
    </row>
    <row r="16" spans="1:555" ht="29.5" thickBot="1" x14ac:dyDescent="0.4">
      <c r="C16" s="129" t="s">
        <v>44</v>
      </c>
      <c r="D16" s="134" t="s">
        <v>55</v>
      </c>
      <c r="E16" s="136" t="s">
        <v>57</v>
      </c>
      <c r="F16" s="135" t="s">
        <v>27</v>
      </c>
      <c r="G16" s="133" t="s">
        <v>129</v>
      </c>
      <c r="H16" s="136" t="s">
        <v>46</v>
      </c>
      <c r="I16" s="133" t="s">
        <v>130</v>
      </c>
      <c r="J16" s="133" t="s">
        <v>408</v>
      </c>
      <c r="K16" s="133" t="s">
        <v>409</v>
      </c>
      <c r="L16" s="133" t="s">
        <v>119</v>
      </c>
    </row>
    <row r="17" spans="3:12" x14ac:dyDescent="0.35">
      <c r="C17" s="141" t="s">
        <v>2936</v>
      </c>
      <c r="D17" s="158">
        <v>5</v>
      </c>
      <c r="E17" s="115">
        <v>100000</v>
      </c>
      <c r="F17" s="97">
        <f t="shared" ref="F17:F37" si="0">D17*E17</f>
        <v>500000</v>
      </c>
      <c r="G17" s="161" t="s">
        <v>127</v>
      </c>
      <c r="H17" s="142" t="s">
        <v>661</v>
      </c>
      <c r="I17" s="130" t="str">
        <f>VLOOKUP(H17,Presupuesto!$B$11:$C$565,2,0)</f>
        <v>MANTENIMIENTO Y REPARACION DE EDIFIC.Y LOCALES.</v>
      </c>
      <c r="J17" s="215" t="s">
        <v>1362</v>
      </c>
      <c r="K17" s="98" t="s">
        <v>392</v>
      </c>
      <c r="L17" s="98"/>
    </row>
    <row r="18" spans="3:12" x14ac:dyDescent="0.35">
      <c r="C18" s="141"/>
      <c r="D18" s="158"/>
      <c r="E18" s="123"/>
      <c r="F18" s="97">
        <f t="shared" si="0"/>
        <v>0</v>
      </c>
      <c r="G18" s="161"/>
      <c r="H18" s="142"/>
      <c r="I18" s="130" t="e">
        <f>VLOOKUP(H18,Presupuesto!$B$11:$C$565,2,0)</f>
        <v>#N/A</v>
      </c>
      <c r="J18" s="98" t="str">
        <f>$J$17</f>
        <v>Gestión Administrativa y  financiera en apoyo al Desarrollo Académico</v>
      </c>
      <c r="K18" s="98" t="s">
        <v>410</v>
      </c>
      <c r="L18" s="98"/>
    </row>
    <row r="19" spans="3:12" x14ac:dyDescent="0.35">
      <c r="C19" s="141"/>
      <c r="D19" s="158"/>
      <c r="E19" s="123"/>
      <c r="F19" s="97">
        <f t="shared" si="0"/>
        <v>0</v>
      </c>
      <c r="G19" s="161"/>
      <c r="H19" s="142"/>
      <c r="I19" s="130" t="e">
        <f>VLOOKUP(H19,Presupuesto!$B$11:$C$565,2,0)</f>
        <v>#N/A</v>
      </c>
      <c r="J19" s="98" t="str">
        <f t="shared" ref="J19:J36" si="1">$J$17</f>
        <v>Gestión Administrativa y  financiera en apoyo al Desarrollo Académico</v>
      </c>
      <c r="K19" s="98" t="s">
        <v>410</v>
      </c>
      <c r="L19" s="98"/>
    </row>
    <row r="20" spans="3:12" x14ac:dyDescent="0.35">
      <c r="C20" s="141"/>
      <c r="D20" s="158"/>
      <c r="E20" s="123"/>
      <c r="F20" s="97">
        <f t="shared" si="0"/>
        <v>0</v>
      </c>
      <c r="G20" s="161"/>
      <c r="H20" s="142"/>
      <c r="I20" s="130" t="e">
        <f>VLOOKUP(H20,Presupuesto!$B$11:$C$565,2,0)</f>
        <v>#N/A</v>
      </c>
      <c r="J20" s="98" t="str">
        <f t="shared" si="1"/>
        <v>Gestión Administrativa y  financiera en apoyo al Desarrollo Académico</v>
      </c>
      <c r="K20" s="98" t="s">
        <v>410</v>
      </c>
      <c r="L20" s="98"/>
    </row>
    <row r="21" spans="3:12" x14ac:dyDescent="0.35">
      <c r="C21" s="141"/>
      <c r="D21" s="158"/>
      <c r="E21" s="123"/>
      <c r="F21" s="97">
        <f t="shared" si="0"/>
        <v>0</v>
      </c>
      <c r="G21" s="161"/>
      <c r="H21" s="142"/>
      <c r="I21" s="130" t="e">
        <f>VLOOKUP(H21,Presupuesto!$B$11:$C$565,2,0)</f>
        <v>#N/A</v>
      </c>
      <c r="J21" s="98" t="str">
        <f t="shared" si="1"/>
        <v>Gestión Administrativa y  financiera en apoyo al Desarrollo Académico</v>
      </c>
      <c r="K21" s="98" t="s">
        <v>410</v>
      </c>
      <c r="L21" s="98"/>
    </row>
    <row r="22" spans="3:12" x14ac:dyDescent="0.35">
      <c r="C22" s="141"/>
      <c r="D22" s="158"/>
      <c r="E22" s="123"/>
      <c r="F22" s="97">
        <f t="shared" si="0"/>
        <v>0</v>
      </c>
      <c r="G22" s="161"/>
      <c r="H22" s="142"/>
      <c r="I22" s="130" t="e">
        <f>VLOOKUP(H22,Presupuesto!$B$11:$C$565,2,0)</f>
        <v>#N/A</v>
      </c>
      <c r="J22" s="98" t="str">
        <f t="shared" si="1"/>
        <v>Gestión Administrativa y  financiera en apoyo al Desarrollo Académico</v>
      </c>
      <c r="K22" s="98" t="s">
        <v>399</v>
      </c>
      <c r="L22" s="98"/>
    </row>
    <row r="23" spans="3:12" x14ac:dyDescent="0.35">
      <c r="C23" s="141"/>
      <c r="D23" s="158"/>
      <c r="E23" s="123"/>
      <c r="F23" s="97">
        <f t="shared" si="0"/>
        <v>0</v>
      </c>
      <c r="G23" s="161"/>
      <c r="H23" s="142"/>
      <c r="I23" s="130" t="e">
        <f>VLOOKUP(H23,Presupuesto!$B$11:$C$565,2,0)</f>
        <v>#N/A</v>
      </c>
      <c r="J23" s="98" t="str">
        <f t="shared" si="1"/>
        <v>Gestión Administrativa y  financiera en apoyo al Desarrollo Académico</v>
      </c>
      <c r="K23" s="98" t="s">
        <v>410</v>
      </c>
      <c r="L23" s="98"/>
    </row>
    <row r="24" spans="3:12" x14ac:dyDescent="0.35">
      <c r="C24" s="141"/>
      <c r="D24" s="158"/>
      <c r="E24" s="123"/>
      <c r="F24" s="97">
        <f t="shared" si="0"/>
        <v>0</v>
      </c>
      <c r="G24" s="161"/>
      <c r="H24" s="142"/>
      <c r="I24" s="130" t="e">
        <f>VLOOKUP(H24,Presupuesto!$B$11:$C$565,2,0)</f>
        <v>#N/A</v>
      </c>
      <c r="J24" s="98" t="str">
        <f t="shared" si="1"/>
        <v>Gestión Administrativa y  financiera en apoyo al Desarrollo Académico</v>
      </c>
      <c r="K24" s="98" t="s">
        <v>410</v>
      </c>
      <c r="L24" s="98"/>
    </row>
    <row r="25" spans="3:12" x14ac:dyDescent="0.35">
      <c r="C25" s="141"/>
      <c r="D25" s="158"/>
      <c r="E25" s="123"/>
      <c r="F25" s="97">
        <f t="shared" si="0"/>
        <v>0</v>
      </c>
      <c r="G25" s="161"/>
      <c r="H25" s="142"/>
      <c r="I25" s="130" t="e">
        <f>VLOOKUP(H25,Presupuesto!$B$11:$C$565,2,0)</f>
        <v>#N/A</v>
      </c>
      <c r="J25" s="98" t="str">
        <f t="shared" si="1"/>
        <v>Gestión Administrativa y  financiera en apoyo al Desarrollo Académico</v>
      </c>
      <c r="K25" s="98" t="s">
        <v>410</v>
      </c>
      <c r="L25" s="98"/>
    </row>
    <row r="26" spans="3:12" x14ac:dyDescent="0.35">
      <c r="C26" s="141"/>
      <c r="D26" s="158"/>
      <c r="E26" s="123"/>
      <c r="F26" s="97">
        <f t="shared" si="0"/>
        <v>0</v>
      </c>
      <c r="G26" s="161"/>
      <c r="H26" s="142"/>
      <c r="I26" s="130" t="e">
        <f>VLOOKUP(H26,Presupuesto!$B$11:$C$565,2,0)</f>
        <v>#N/A</v>
      </c>
      <c r="J26" s="98" t="str">
        <f t="shared" si="1"/>
        <v>Gestión Administrativa y  financiera en apoyo al Desarrollo Académico</v>
      </c>
      <c r="K26" s="98" t="s">
        <v>410</v>
      </c>
      <c r="L26" s="98"/>
    </row>
    <row r="27" spans="3:12" x14ac:dyDescent="0.35">
      <c r="C27" s="143"/>
      <c r="D27" s="158"/>
      <c r="E27" s="118"/>
      <c r="F27" s="97">
        <f t="shared" si="0"/>
        <v>0</v>
      </c>
      <c r="G27" s="161"/>
      <c r="H27" s="144"/>
      <c r="I27" s="130" t="e">
        <f>VLOOKUP(H27,Presupuesto!$B$11:$C$565,2,0)</f>
        <v>#N/A</v>
      </c>
      <c r="J27" s="98" t="str">
        <f t="shared" si="1"/>
        <v>Gestión Administrativa y  financiera en apoyo al Desarrollo Académico</v>
      </c>
      <c r="K27" s="98" t="s">
        <v>410</v>
      </c>
      <c r="L27" s="98"/>
    </row>
    <row r="28" spans="3:12" x14ac:dyDescent="0.35">
      <c r="C28" s="143"/>
      <c r="D28" s="158"/>
      <c r="E28" s="118"/>
      <c r="F28" s="97">
        <f t="shared" si="0"/>
        <v>0</v>
      </c>
      <c r="G28" s="161"/>
      <c r="H28" s="144"/>
      <c r="I28" s="130" t="e">
        <f>VLOOKUP(H28,Presupuesto!$B$11:$C$565,2,0)</f>
        <v>#N/A</v>
      </c>
      <c r="J28" s="98" t="str">
        <f t="shared" si="1"/>
        <v>Gestión Administrativa y  financiera en apoyo al Desarrollo Académico</v>
      </c>
      <c r="K28" s="98" t="s">
        <v>410</v>
      </c>
      <c r="L28" s="98"/>
    </row>
    <row r="29" spans="3:12" x14ac:dyDescent="0.35">
      <c r="C29" s="143"/>
      <c r="D29" s="158"/>
      <c r="E29" s="118"/>
      <c r="F29" s="97">
        <f t="shared" si="0"/>
        <v>0</v>
      </c>
      <c r="G29" s="161"/>
      <c r="H29" s="144"/>
      <c r="I29" s="130" t="e">
        <f>VLOOKUP(H29,Presupuesto!$B$11:$C$565,2,0)</f>
        <v>#N/A</v>
      </c>
      <c r="J29" s="98" t="str">
        <f t="shared" si="1"/>
        <v>Gestión Administrativa y  financiera en apoyo al Desarrollo Académico</v>
      </c>
      <c r="K29" s="98" t="s">
        <v>410</v>
      </c>
      <c r="L29" s="98"/>
    </row>
    <row r="30" spans="3:12" x14ac:dyDescent="0.35">
      <c r="C30" s="143"/>
      <c r="D30" s="158"/>
      <c r="E30" s="118"/>
      <c r="F30" s="97">
        <f t="shared" si="0"/>
        <v>0</v>
      </c>
      <c r="G30" s="161"/>
      <c r="H30" s="144"/>
      <c r="I30" s="130" t="e">
        <f>VLOOKUP(H30,Presupuesto!$B$11:$C$565,2,0)</f>
        <v>#N/A</v>
      </c>
      <c r="J30" s="98" t="str">
        <f t="shared" si="1"/>
        <v>Gestión Administrativa y  financiera en apoyo al Desarrollo Académico</v>
      </c>
      <c r="K30" s="98" t="s">
        <v>410</v>
      </c>
      <c r="L30" s="98"/>
    </row>
    <row r="31" spans="3:12" x14ac:dyDescent="0.35">
      <c r="C31" s="143"/>
      <c r="D31" s="158"/>
      <c r="E31" s="118"/>
      <c r="F31" s="97">
        <f t="shared" si="0"/>
        <v>0</v>
      </c>
      <c r="G31" s="161"/>
      <c r="H31" s="144"/>
      <c r="I31" s="130" t="e">
        <f>VLOOKUP(H31,Presupuesto!$B$11:$C$565,2,0)</f>
        <v>#N/A</v>
      </c>
      <c r="J31" s="98" t="str">
        <f t="shared" si="1"/>
        <v>Gestión Administrativa y  financiera en apoyo al Desarrollo Académico</v>
      </c>
      <c r="K31" s="98" t="s">
        <v>410</v>
      </c>
      <c r="L31" s="98"/>
    </row>
    <row r="32" spans="3:12" x14ac:dyDescent="0.35">
      <c r="C32" s="143"/>
      <c r="D32" s="158"/>
      <c r="E32" s="118"/>
      <c r="F32" s="97">
        <f t="shared" si="0"/>
        <v>0</v>
      </c>
      <c r="G32" s="161"/>
      <c r="H32" s="144"/>
      <c r="I32" s="130" t="e">
        <f>VLOOKUP(H32,Presupuesto!$B$11:$C$565,2,0)</f>
        <v>#N/A</v>
      </c>
      <c r="J32" s="98" t="str">
        <f t="shared" si="1"/>
        <v>Gestión Administrativa y  financiera en apoyo al Desarrollo Académico</v>
      </c>
      <c r="K32" s="98" t="s">
        <v>410</v>
      </c>
      <c r="L32" s="98"/>
    </row>
    <row r="33" spans="3:12" x14ac:dyDescent="0.35">
      <c r="C33" s="145"/>
      <c r="D33" s="158"/>
      <c r="E33" s="118"/>
      <c r="F33" s="97">
        <f t="shared" si="0"/>
        <v>0</v>
      </c>
      <c r="G33" s="161"/>
      <c r="H33" s="146"/>
      <c r="I33" s="130" t="e">
        <f>VLOOKUP(H33,Presupuesto!$B$11:$C$565,2,0)</f>
        <v>#N/A</v>
      </c>
      <c r="J33" s="98" t="str">
        <f t="shared" si="1"/>
        <v>Gestión Administrativa y  financiera en apoyo al Desarrollo Académico</v>
      </c>
      <c r="K33" s="98" t="s">
        <v>401</v>
      </c>
      <c r="L33" s="98"/>
    </row>
    <row r="34" spans="3:12" x14ac:dyDescent="0.35">
      <c r="C34" s="145"/>
      <c r="D34" s="158"/>
      <c r="E34" s="118"/>
      <c r="F34" s="97">
        <f t="shared" si="0"/>
        <v>0</v>
      </c>
      <c r="G34" s="161"/>
      <c r="H34" s="146"/>
      <c r="I34" s="130" t="e">
        <f>VLOOKUP(H34,Presupuesto!$B$11:$C$565,2,0)</f>
        <v>#N/A</v>
      </c>
      <c r="J34" s="98" t="str">
        <f t="shared" si="1"/>
        <v>Gestión Administrativa y  financiera en apoyo al Desarrollo Académico</v>
      </c>
      <c r="K34" s="98" t="s">
        <v>410</v>
      </c>
      <c r="L34" s="98"/>
    </row>
    <row r="35" spans="3:12" x14ac:dyDescent="0.35">
      <c r="C35" s="145"/>
      <c r="D35" s="158"/>
      <c r="E35" s="118"/>
      <c r="F35" s="97">
        <f t="shared" si="0"/>
        <v>0</v>
      </c>
      <c r="G35" s="161"/>
      <c r="H35" s="146"/>
      <c r="I35" s="130" t="e">
        <f>VLOOKUP(H35,Presupuesto!$B$11:$C$565,2,0)</f>
        <v>#N/A</v>
      </c>
      <c r="J35" s="98" t="str">
        <f t="shared" si="1"/>
        <v>Gestión Administrativa y  financiera en apoyo al Desarrollo Académico</v>
      </c>
      <c r="K35" s="98" t="s">
        <v>410</v>
      </c>
      <c r="L35" s="98"/>
    </row>
    <row r="36" spans="3:12" x14ac:dyDescent="0.35">
      <c r="C36" s="145"/>
      <c r="D36" s="158"/>
      <c r="E36" s="118"/>
      <c r="F36" s="97">
        <f t="shared" si="0"/>
        <v>0</v>
      </c>
      <c r="G36" s="161"/>
      <c r="H36" s="146"/>
      <c r="I36" s="130" t="e">
        <f>VLOOKUP(H36,Presupuesto!$B$11:$C$565,2,0)</f>
        <v>#N/A</v>
      </c>
      <c r="J36" s="98" t="str">
        <f t="shared" si="1"/>
        <v>Gestión Administrativa y  financiera en apoyo al Desarrollo Académico</v>
      </c>
      <c r="K36" s="98" t="s">
        <v>410</v>
      </c>
      <c r="L36" s="98"/>
    </row>
    <row r="37" spans="3:12" ht="15" thickBot="1" x14ac:dyDescent="0.4">
      <c r="C37" s="147"/>
      <c r="D37" s="219"/>
      <c r="E37" s="103"/>
      <c r="F37" s="105">
        <f t="shared" si="0"/>
        <v>0</v>
      </c>
      <c r="G37" s="162"/>
      <c r="H37" s="148"/>
      <c r="I37" s="132" t="e">
        <f>VLOOKUP(H37,Presupuesto!$B$11:$C$565,2,0)</f>
        <v>#N/A</v>
      </c>
      <c r="J37" s="106" t="str">
        <f t="shared" ref="J37" si="2">$J$20</f>
        <v>Gestión Administrativa y  financiera en apoyo al Desarrollo Académico</v>
      </c>
      <c r="K37" s="124" t="s">
        <v>392</v>
      </c>
      <c r="L37" s="106"/>
    </row>
    <row r="38" spans="3:12" x14ac:dyDescent="0.35">
      <c r="F38" s="90"/>
      <c r="G38" s="89"/>
      <c r="H38" s="90"/>
      <c r="I38" s="90"/>
    </row>
    <row r="39" spans="3:12" ht="15" thickBot="1" x14ac:dyDescent="0.4"/>
    <row r="40" spans="3:12" ht="15" thickBot="1" x14ac:dyDescent="0.4">
      <c r="C40" s="157" t="s">
        <v>53</v>
      </c>
      <c r="D40" s="354">
        <f>SUM(F47:F67)</f>
        <v>0</v>
      </c>
      <c r="F40" s="70"/>
      <c r="G40" s="79"/>
      <c r="H40" s="70"/>
      <c r="I40" s="70"/>
    </row>
    <row r="41" spans="3:12" x14ac:dyDescent="0.35">
      <c r="C41" s="70"/>
      <c r="D41" s="31"/>
      <c r="E41" s="93"/>
      <c r="F41" s="93"/>
      <c r="G41" s="93"/>
      <c r="H41" s="76"/>
      <c r="I41" s="76"/>
      <c r="J41" s="76"/>
      <c r="K41" s="112"/>
    </row>
    <row r="42" spans="3:12" ht="15.5" x14ac:dyDescent="0.35">
      <c r="C42" s="295" t="s">
        <v>390</v>
      </c>
      <c r="D42" s="351"/>
      <c r="E42" s="93"/>
      <c r="F42" s="93"/>
      <c r="G42" s="93"/>
      <c r="H42" s="76"/>
      <c r="I42" s="76"/>
      <c r="J42" s="76"/>
      <c r="K42" s="112"/>
    </row>
    <row r="43" spans="3:12" ht="18.5" x14ac:dyDescent="0.35">
      <c r="C43" s="207"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Posgrado'!$F:$G,2,FALSE),IFERROR(VLOOKUP(D42,'16.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35">
      <c r="E44" s="93"/>
      <c r="F44" s="93"/>
      <c r="G44" s="93"/>
      <c r="H44" s="76"/>
      <c r="I44" s="76"/>
      <c r="J44" s="76"/>
      <c r="K44" s="112"/>
    </row>
    <row r="45" spans="3:12" ht="15" thickBot="1" x14ac:dyDescent="0.4">
      <c r="F45" s="93"/>
      <c r="G45" s="76"/>
      <c r="H45" s="76"/>
      <c r="I45" s="76"/>
    </row>
    <row r="46" spans="3:12" ht="29.5" thickBot="1" x14ac:dyDescent="0.4">
      <c r="C46" s="129" t="s">
        <v>44</v>
      </c>
      <c r="D46" s="134" t="s">
        <v>55</v>
      </c>
      <c r="E46" s="136" t="s">
        <v>57</v>
      </c>
      <c r="F46" s="135" t="s">
        <v>27</v>
      </c>
      <c r="G46" s="133" t="s">
        <v>129</v>
      </c>
      <c r="H46" s="136" t="s">
        <v>46</v>
      </c>
      <c r="I46" s="133" t="s">
        <v>130</v>
      </c>
      <c r="J46" s="133" t="s">
        <v>408</v>
      </c>
      <c r="K46" s="133" t="s">
        <v>409</v>
      </c>
      <c r="L46" s="133" t="s">
        <v>119</v>
      </c>
    </row>
    <row r="47" spans="3:12" x14ac:dyDescent="0.35">
      <c r="C47" s="141"/>
      <c r="D47" s="158"/>
      <c r="E47" s="115"/>
      <c r="F47" s="97">
        <f t="shared" ref="F47:F67" si="3">D47*E47</f>
        <v>0</v>
      </c>
      <c r="G47" s="161"/>
      <c r="H47" s="142"/>
      <c r="I47" s="130" t="e">
        <f>VLOOKUP(H47,Presupuesto!$B$11:$C$565,2,0)</f>
        <v>#N/A</v>
      </c>
      <c r="J47" s="215" t="s">
        <v>1437</v>
      </c>
      <c r="K47" s="98" t="s">
        <v>392</v>
      </c>
      <c r="L47" s="98"/>
    </row>
    <row r="48" spans="3:12" x14ac:dyDescent="0.35">
      <c r="C48" s="141"/>
      <c r="D48" s="158"/>
      <c r="E48" s="123"/>
      <c r="F48" s="97">
        <f t="shared" si="3"/>
        <v>0</v>
      </c>
      <c r="G48" s="161"/>
      <c r="H48" s="142"/>
      <c r="I48" s="130" t="e">
        <f>VLOOKUP(H48,Presupuesto!$B$11:$C$565,2,0)</f>
        <v>#N/A</v>
      </c>
      <c r="J48" s="98" t="str">
        <f>$J$47</f>
        <v>Posgrado</v>
      </c>
      <c r="K48" s="98" t="s">
        <v>410</v>
      </c>
      <c r="L48" s="98"/>
    </row>
    <row r="49" spans="3:12" x14ac:dyDescent="0.35">
      <c r="C49" s="141"/>
      <c r="D49" s="158"/>
      <c r="E49" s="123"/>
      <c r="F49" s="97">
        <f t="shared" si="3"/>
        <v>0</v>
      </c>
      <c r="G49" s="161"/>
      <c r="H49" s="142"/>
      <c r="I49" s="130" t="e">
        <f>VLOOKUP(H49,Presupuesto!$B$11:$C$565,2,0)</f>
        <v>#N/A</v>
      </c>
      <c r="J49" s="98" t="str">
        <f t="shared" ref="J49:J67" si="4">$J$47</f>
        <v>Posgrado</v>
      </c>
      <c r="K49" s="98" t="s">
        <v>410</v>
      </c>
      <c r="L49" s="98"/>
    </row>
    <row r="50" spans="3:12" x14ac:dyDescent="0.35">
      <c r="C50" s="141"/>
      <c r="D50" s="158"/>
      <c r="E50" s="123"/>
      <c r="F50" s="97">
        <f t="shared" si="3"/>
        <v>0</v>
      </c>
      <c r="G50" s="161"/>
      <c r="H50" s="142"/>
      <c r="I50" s="130" t="e">
        <f>VLOOKUP(H50,Presupuesto!$B$11:$C$565,2,0)</f>
        <v>#N/A</v>
      </c>
      <c r="J50" s="98" t="str">
        <f t="shared" si="4"/>
        <v>Posgrado</v>
      </c>
      <c r="K50" s="98" t="s">
        <v>410</v>
      </c>
      <c r="L50" s="98"/>
    </row>
    <row r="51" spans="3:12" x14ac:dyDescent="0.35">
      <c r="C51" s="141"/>
      <c r="D51" s="158"/>
      <c r="E51" s="123"/>
      <c r="F51" s="97">
        <f t="shared" si="3"/>
        <v>0</v>
      </c>
      <c r="G51" s="161"/>
      <c r="H51" s="142"/>
      <c r="I51" s="130" t="e">
        <f>VLOOKUP(H51,Presupuesto!$B$11:$C$565,2,0)</f>
        <v>#N/A</v>
      </c>
      <c r="J51" s="98" t="str">
        <f t="shared" si="4"/>
        <v>Posgrado</v>
      </c>
      <c r="K51" s="98" t="s">
        <v>410</v>
      </c>
      <c r="L51" s="98"/>
    </row>
    <row r="52" spans="3:12" x14ac:dyDescent="0.35">
      <c r="C52" s="141"/>
      <c r="D52" s="158"/>
      <c r="E52" s="123"/>
      <c r="F52" s="97">
        <f t="shared" si="3"/>
        <v>0</v>
      </c>
      <c r="G52" s="161"/>
      <c r="H52" s="142"/>
      <c r="I52" s="130" t="e">
        <f>VLOOKUP(H52,Presupuesto!$B$11:$C$565,2,0)</f>
        <v>#N/A</v>
      </c>
      <c r="J52" s="98" t="str">
        <f t="shared" si="4"/>
        <v>Posgrado</v>
      </c>
      <c r="K52" s="98" t="s">
        <v>399</v>
      </c>
      <c r="L52" s="98"/>
    </row>
    <row r="53" spans="3:12" x14ac:dyDescent="0.35">
      <c r="C53" s="141"/>
      <c r="D53" s="158"/>
      <c r="E53" s="123"/>
      <c r="F53" s="97">
        <f t="shared" si="3"/>
        <v>0</v>
      </c>
      <c r="G53" s="161"/>
      <c r="H53" s="142"/>
      <c r="I53" s="130" t="e">
        <f>VLOOKUP(H53,Presupuesto!$B$11:$C$565,2,0)</f>
        <v>#N/A</v>
      </c>
      <c r="J53" s="98" t="str">
        <f t="shared" si="4"/>
        <v>Posgrado</v>
      </c>
      <c r="K53" s="98" t="s">
        <v>410</v>
      </c>
      <c r="L53" s="98"/>
    </row>
    <row r="54" spans="3:12" x14ac:dyDescent="0.35">
      <c r="C54" s="141"/>
      <c r="D54" s="158"/>
      <c r="E54" s="123"/>
      <c r="F54" s="97">
        <f t="shared" si="3"/>
        <v>0</v>
      </c>
      <c r="G54" s="161"/>
      <c r="H54" s="142"/>
      <c r="I54" s="130" t="e">
        <f>VLOOKUP(H54,Presupuesto!$B$11:$C$565,2,0)</f>
        <v>#N/A</v>
      </c>
      <c r="J54" s="98" t="str">
        <f t="shared" si="4"/>
        <v>Posgrado</v>
      </c>
      <c r="K54" s="98" t="s">
        <v>410</v>
      </c>
      <c r="L54" s="98"/>
    </row>
    <row r="55" spans="3:12" x14ac:dyDescent="0.35">
      <c r="C55" s="141"/>
      <c r="D55" s="158"/>
      <c r="E55" s="123"/>
      <c r="F55" s="97">
        <f t="shared" si="3"/>
        <v>0</v>
      </c>
      <c r="G55" s="161"/>
      <c r="H55" s="142"/>
      <c r="I55" s="130" t="e">
        <f>VLOOKUP(H55,Presupuesto!$B$11:$C$565,2,0)</f>
        <v>#N/A</v>
      </c>
      <c r="J55" s="98" t="str">
        <f t="shared" si="4"/>
        <v>Posgrado</v>
      </c>
      <c r="K55" s="98" t="s">
        <v>410</v>
      </c>
      <c r="L55" s="98"/>
    </row>
    <row r="56" spans="3:12" x14ac:dyDescent="0.35">
      <c r="C56" s="141"/>
      <c r="D56" s="158"/>
      <c r="E56" s="123"/>
      <c r="F56" s="97">
        <f t="shared" si="3"/>
        <v>0</v>
      </c>
      <c r="G56" s="161"/>
      <c r="H56" s="142"/>
      <c r="I56" s="130" t="e">
        <f>VLOOKUP(H56,Presupuesto!$B$11:$C$565,2,0)</f>
        <v>#N/A</v>
      </c>
      <c r="J56" s="98" t="str">
        <f t="shared" si="4"/>
        <v>Posgrado</v>
      </c>
      <c r="K56" s="98" t="s">
        <v>410</v>
      </c>
      <c r="L56" s="98"/>
    </row>
    <row r="57" spans="3:12" x14ac:dyDescent="0.35">
      <c r="C57" s="143"/>
      <c r="D57" s="158"/>
      <c r="E57" s="118"/>
      <c r="F57" s="97">
        <f t="shared" si="3"/>
        <v>0</v>
      </c>
      <c r="G57" s="161"/>
      <c r="H57" s="144"/>
      <c r="I57" s="130" t="e">
        <f>VLOOKUP(H57,Presupuesto!$B$11:$C$565,2,0)</f>
        <v>#N/A</v>
      </c>
      <c r="J57" s="98" t="str">
        <f t="shared" si="4"/>
        <v>Posgrado</v>
      </c>
      <c r="K57" s="98" t="s">
        <v>410</v>
      </c>
      <c r="L57" s="98"/>
    </row>
    <row r="58" spans="3:12" x14ac:dyDescent="0.35">
      <c r="C58" s="143"/>
      <c r="D58" s="158"/>
      <c r="E58" s="118"/>
      <c r="F58" s="97">
        <f t="shared" si="3"/>
        <v>0</v>
      </c>
      <c r="G58" s="161"/>
      <c r="H58" s="144"/>
      <c r="I58" s="130" t="e">
        <f>VLOOKUP(H58,Presupuesto!$B$11:$C$565,2,0)</f>
        <v>#N/A</v>
      </c>
      <c r="J58" s="98" t="str">
        <f t="shared" si="4"/>
        <v>Posgrado</v>
      </c>
      <c r="K58" s="98" t="s">
        <v>410</v>
      </c>
      <c r="L58" s="98"/>
    </row>
    <row r="59" spans="3:12" x14ac:dyDescent="0.35">
      <c r="C59" s="143"/>
      <c r="D59" s="158"/>
      <c r="E59" s="118"/>
      <c r="F59" s="97">
        <f t="shared" si="3"/>
        <v>0</v>
      </c>
      <c r="G59" s="161"/>
      <c r="H59" s="144"/>
      <c r="I59" s="130" t="e">
        <f>VLOOKUP(H59,Presupuesto!$B$11:$C$565,2,0)</f>
        <v>#N/A</v>
      </c>
      <c r="J59" s="98" t="str">
        <f t="shared" si="4"/>
        <v>Posgrado</v>
      </c>
      <c r="K59" s="98" t="s">
        <v>410</v>
      </c>
      <c r="L59" s="98"/>
    </row>
    <row r="60" spans="3:12" x14ac:dyDescent="0.35">
      <c r="C60" s="143"/>
      <c r="D60" s="158"/>
      <c r="E60" s="118"/>
      <c r="F60" s="97">
        <f t="shared" si="3"/>
        <v>0</v>
      </c>
      <c r="G60" s="161"/>
      <c r="H60" s="144"/>
      <c r="I60" s="130" t="e">
        <f>VLOOKUP(H60,Presupuesto!$B$11:$C$565,2,0)</f>
        <v>#N/A</v>
      </c>
      <c r="J60" s="98" t="str">
        <f t="shared" si="4"/>
        <v>Posgrado</v>
      </c>
      <c r="K60" s="98" t="s">
        <v>410</v>
      </c>
      <c r="L60" s="98"/>
    </row>
    <row r="61" spans="3:12" x14ac:dyDescent="0.35">
      <c r="C61" s="143"/>
      <c r="D61" s="158"/>
      <c r="E61" s="118"/>
      <c r="F61" s="97">
        <f t="shared" si="3"/>
        <v>0</v>
      </c>
      <c r="G61" s="161"/>
      <c r="H61" s="144"/>
      <c r="I61" s="130" t="e">
        <f>VLOOKUP(H61,Presupuesto!$B$11:$C$565,2,0)</f>
        <v>#N/A</v>
      </c>
      <c r="J61" s="98" t="str">
        <f t="shared" si="4"/>
        <v>Posgrado</v>
      </c>
      <c r="K61" s="98" t="s">
        <v>410</v>
      </c>
      <c r="L61" s="98"/>
    </row>
    <row r="62" spans="3:12" x14ac:dyDescent="0.35">
      <c r="C62" s="143"/>
      <c r="D62" s="158"/>
      <c r="E62" s="118"/>
      <c r="F62" s="97">
        <f t="shared" si="3"/>
        <v>0</v>
      </c>
      <c r="G62" s="161"/>
      <c r="H62" s="144"/>
      <c r="I62" s="130" t="e">
        <f>VLOOKUP(H62,Presupuesto!$B$11:$C$565,2,0)</f>
        <v>#N/A</v>
      </c>
      <c r="J62" s="98" t="str">
        <f t="shared" si="4"/>
        <v>Posgrado</v>
      </c>
      <c r="K62" s="98" t="s">
        <v>410</v>
      </c>
      <c r="L62" s="98"/>
    </row>
    <row r="63" spans="3:12" x14ac:dyDescent="0.35">
      <c r="C63" s="145"/>
      <c r="D63" s="158"/>
      <c r="E63" s="118"/>
      <c r="F63" s="97">
        <f t="shared" si="3"/>
        <v>0</v>
      </c>
      <c r="G63" s="161"/>
      <c r="H63" s="146"/>
      <c r="I63" s="130" t="e">
        <f>VLOOKUP(H63,Presupuesto!$B$11:$C$565,2,0)</f>
        <v>#N/A</v>
      </c>
      <c r="J63" s="98" t="str">
        <f t="shared" si="4"/>
        <v>Posgrado</v>
      </c>
      <c r="K63" s="98" t="s">
        <v>401</v>
      </c>
      <c r="L63" s="98"/>
    </row>
    <row r="64" spans="3:12" x14ac:dyDescent="0.35">
      <c r="C64" s="145"/>
      <c r="D64" s="158"/>
      <c r="E64" s="118"/>
      <c r="F64" s="97">
        <f t="shared" si="3"/>
        <v>0</v>
      </c>
      <c r="G64" s="161"/>
      <c r="H64" s="146"/>
      <c r="I64" s="130" t="e">
        <f>VLOOKUP(H64,Presupuesto!$B$11:$C$565,2,0)</f>
        <v>#N/A</v>
      </c>
      <c r="J64" s="98" t="str">
        <f t="shared" si="4"/>
        <v>Posgrado</v>
      </c>
      <c r="K64" s="98" t="s">
        <v>410</v>
      </c>
      <c r="L64" s="98"/>
    </row>
    <row r="65" spans="3:12" x14ac:dyDescent="0.35">
      <c r="C65" s="145"/>
      <c r="D65" s="158"/>
      <c r="E65" s="118"/>
      <c r="F65" s="97">
        <f t="shared" si="3"/>
        <v>0</v>
      </c>
      <c r="G65" s="161"/>
      <c r="H65" s="146"/>
      <c r="I65" s="130" t="e">
        <f>VLOOKUP(H65,Presupuesto!$B$11:$C$565,2,0)</f>
        <v>#N/A</v>
      </c>
      <c r="J65" s="98" t="str">
        <f t="shared" si="4"/>
        <v>Posgrado</v>
      </c>
      <c r="K65" s="98" t="s">
        <v>410</v>
      </c>
      <c r="L65" s="98"/>
    </row>
    <row r="66" spans="3:12" x14ac:dyDescent="0.35">
      <c r="C66" s="145"/>
      <c r="D66" s="158"/>
      <c r="E66" s="118"/>
      <c r="F66" s="97">
        <f t="shared" si="3"/>
        <v>0</v>
      </c>
      <c r="G66" s="161"/>
      <c r="H66" s="146"/>
      <c r="I66" s="130" t="e">
        <f>VLOOKUP(H66,Presupuesto!$B$11:$C$565,2,0)</f>
        <v>#N/A</v>
      </c>
      <c r="J66" s="98" t="str">
        <f t="shared" si="4"/>
        <v>Posgrado</v>
      </c>
      <c r="K66" s="98" t="s">
        <v>410</v>
      </c>
      <c r="L66" s="98"/>
    </row>
    <row r="67" spans="3:12" ht="15" thickBot="1" x14ac:dyDescent="0.4">
      <c r="C67" s="147"/>
      <c r="D67" s="219"/>
      <c r="E67" s="103"/>
      <c r="F67" s="105">
        <f t="shared" si="3"/>
        <v>0</v>
      </c>
      <c r="G67" s="162"/>
      <c r="H67" s="148"/>
      <c r="I67" s="132" t="e">
        <f>VLOOKUP(H67,Presupuesto!$B$11:$C$565,2,0)</f>
        <v>#N/A</v>
      </c>
      <c r="J67" s="106" t="str">
        <f t="shared" si="4"/>
        <v>Posgrado</v>
      </c>
      <c r="K67" s="124" t="s">
        <v>392</v>
      </c>
      <c r="L67" s="106"/>
    </row>
    <row r="69" spans="3:12" ht="15" thickBot="1" x14ac:dyDescent="0.4"/>
    <row r="70" spans="3:12" ht="15" thickBot="1" x14ac:dyDescent="0.4">
      <c r="C70" s="157" t="s">
        <v>53</v>
      </c>
      <c r="D70" s="354">
        <f>SUM(F77:F97)</f>
        <v>0</v>
      </c>
      <c r="F70" s="70"/>
      <c r="G70" s="79"/>
      <c r="H70" s="70"/>
      <c r="I70" s="70"/>
    </row>
    <row r="71" spans="3:12" x14ac:dyDescent="0.35">
      <c r="C71" s="70"/>
      <c r="D71" s="31"/>
      <c r="E71" s="93"/>
      <c r="F71" s="93"/>
      <c r="G71" s="93"/>
      <c r="H71" s="76"/>
      <c r="I71" s="76"/>
      <c r="J71" s="76"/>
      <c r="K71" s="112"/>
    </row>
    <row r="72" spans="3:12" ht="15.5" x14ac:dyDescent="0.35">
      <c r="C72" s="295" t="s">
        <v>390</v>
      </c>
      <c r="D72" s="351"/>
      <c r="E72" s="93"/>
      <c r="F72" s="93"/>
      <c r="G72" s="93"/>
      <c r="H72" s="76"/>
      <c r="I72" s="76"/>
      <c r="J72" s="76"/>
      <c r="K72" s="112"/>
    </row>
    <row r="73" spans="3:12" ht="18.5" x14ac:dyDescent="0.35">
      <c r="C73" s="207"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Posgrado'!$F:$G,2,FALSE),IFERROR(VLOOKUP(D72,'16.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35">
      <c r="E74" s="93"/>
      <c r="F74" s="93"/>
      <c r="G74" s="93"/>
      <c r="H74" s="76"/>
      <c r="I74" s="76"/>
      <c r="J74" s="76"/>
      <c r="K74" s="112"/>
    </row>
    <row r="75" spans="3:12" ht="15" thickBot="1" x14ac:dyDescent="0.4">
      <c r="F75" s="93"/>
      <c r="G75" s="76"/>
      <c r="H75" s="76"/>
      <c r="I75" s="76"/>
    </row>
    <row r="76" spans="3:12" ht="29.5" thickBot="1" x14ac:dyDescent="0.4">
      <c r="C76" s="129" t="s">
        <v>44</v>
      </c>
      <c r="D76" s="134" t="s">
        <v>55</v>
      </c>
      <c r="E76" s="136" t="s">
        <v>57</v>
      </c>
      <c r="F76" s="135" t="s">
        <v>27</v>
      </c>
      <c r="G76" s="133" t="s">
        <v>129</v>
      </c>
      <c r="H76" s="136" t="s">
        <v>46</v>
      </c>
      <c r="I76" s="133" t="s">
        <v>130</v>
      </c>
      <c r="J76" s="133" t="s">
        <v>408</v>
      </c>
      <c r="K76" s="133" t="s">
        <v>409</v>
      </c>
      <c r="L76" s="133" t="s">
        <v>119</v>
      </c>
    </row>
    <row r="77" spans="3:12" x14ac:dyDescent="0.35">
      <c r="C77" s="141"/>
      <c r="D77" s="158"/>
      <c r="E77" s="115"/>
      <c r="F77" s="97">
        <f t="shared" ref="F77:F97" si="5">D77*E77</f>
        <v>0</v>
      </c>
      <c r="G77" s="161"/>
      <c r="H77" s="142"/>
      <c r="I77" s="130" t="e">
        <f>VLOOKUP(H77,Presupuesto!$B$11:$C$565,2,0)</f>
        <v>#N/A</v>
      </c>
      <c r="J77" s="215" t="s">
        <v>1437</v>
      </c>
      <c r="K77" s="98" t="s">
        <v>392</v>
      </c>
      <c r="L77" s="98"/>
    </row>
    <row r="78" spans="3:12" x14ac:dyDescent="0.35">
      <c r="C78" s="141"/>
      <c r="D78" s="158"/>
      <c r="E78" s="123"/>
      <c r="F78" s="97">
        <f t="shared" si="5"/>
        <v>0</v>
      </c>
      <c r="G78" s="161"/>
      <c r="H78" s="142"/>
      <c r="I78" s="130" t="e">
        <f>VLOOKUP(H78,Presupuesto!$B$11:$C$565,2,0)</f>
        <v>#N/A</v>
      </c>
      <c r="J78" s="98" t="str">
        <f>$J$77</f>
        <v>Posgrado</v>
      </c>
      <c r="K78" s="98" t="s">
        <v>410</v>
      </c>
      <c r="L78" s="98"/>
    </row>
    <row r="79" spans="3:12" x14ac:dyDescent="0.35">
      <c r="C79" s="141"/>
      <c r="D79" s="158"/>
      <c r="E79" s="123"/>
      <c r="F79" s="97">
        <f t="shared" si="5"/>
        <v>0</v>
      </c>
      <c r="G79" s="161"/>
      <c r="H79" s="142"/>
      <c r="I79" s="130" t="e">
        <f>VLOOKUP(H79,Presupuesto!$B$11:$C$565,2,0)</f>
        <v>#N/A</v>
      </c>
      <c r="J79" s="98" t="str">
        <f t="shared" ref="J79:J97" si="6">$J$77</f>
        <v>Posgrado</v>
      </c>
      <c r="K79" s="98" t="s">
        <v>410</v>
      </c>
      <c r="L79" s="98"/>
    </row>
    <row r="80" spans="3:12" x14ac:dyDescent="0.35">
      <c r="C80" s="141"/>
      <c r="D80" s="158"/>
      <c r="E80" s="123"/>
      <c r="F80" s="97">
        <f t="shared" si="5"/>
        <v>0</v>
      </c>
      <c r="G80" s="161"/>
      <c r="H80" s="142"/>
      <c r="I80" s="130" t="e">
        <f>VLOOKUP(H80,Presupuesto!$B$11:$C$565,2,0)</f>
        <v>#N/A</v>
      </c>
      <c r="J80" s="98" t="str">
        <f t="shared" si="6"/>
        <v>Posgrado</v>
      </c>
      <c r="K80" s="98" t="s">
        <v>410</v>
      </c>
      <c r="L80" s="98"/>
    </row>
    <row r="81" spans="3:12" x14ac:dyDescent="0.35">
      <c r="C81" s="141"/>
      <c r="D81" s="158"/>
      <c r="E81" s="123"/>
      <c r="F81" s="97">
        <f t="shared" si="5"/>
        <v>0</v>
      </c>
      <c r="G81" s="161"/>
      <c r="H81" s="142"/>
      <c r="I81" s="130" t="e">
        <f>VLOOKUP(H81,Presupuesto!$B$11:$C$565,2,0)</f>
        <v>#N/A</v>
      </c>
      <c r="J81" s="98" t="str">
        <f t="shared" si="6"/>
        <v>Posgrado</v>
      </c>
      <c r="K81" s="98" t="s">
        <v>410</v>
      </c>
      <c r="L81" s="98"/>
    </row>
    <row r="82" spans="3:12" x14ac:dyDescent="0.35">
      <c r="C82" s="141"/>
      <c r="D82" s="158"/>
      <c r="E82" s="123"/>
      <c r="F82" s="97">
        <f t="shared" si="5"/>
        <v>0</v>
      </c>
      <c r="G82" s="161"/>
      <c r="H82" s="142"/>
      <c r="I82" s="130" t="e">
        <f>VLOOKUP(H82,Presupuesto!$B$11:$C$565,2,0)</f>
        <v>#N/A</v>
      </c>
      <c r="J82" s="98" t="str">
        <f t="shared" si="6"/>
        <v>Posgrado</v>
      </c>
      <c r="K82" s="98" t="s">
        <v>399</v>
      </c>
      <c r="L82" s="98"/>
    </row>
    <row r="83" spans="3:12" x14ac:dyDescent="0.35">
      <c r="C83" s="141"/>
      <c r="D83" s="158"/>
      <c r="E83" s="123"/>
      <c r="F83" s="97">
        <f t="shared" si="5"/>
        <v>0</v>
      </c>
      <c r="G83" s="161"/>
      <c r="H83" s="142"/>
      <c r="I83" s="130" t="e">
        <f>VLOOKUP(H83,Presupuesto!$B$11:$C$565,2,0)</f>
        <v>#N/A</v>
      </c>
      <c r="J83" s="98" t="str">
        <f t="shared" si="6"/>
        <v>Posgrado</v>
      </c>
      <c r="K83" s="98" t="s">
        <v>410</v>
      </c>
      <c r="L83" s="98"/>
    </row>
    <row r="84" spans="3:12" x14ac:dyDescent="0.35">
      <c r="C84" s="141"/>
      <c r="D84" s="158"/>
      <c r="E84" s="123"/>
      <c r="F84" s="97">
        <f t="shared" si="5"/>
        <v>0</v>
      </c>
      <c r="G84" s="161"/>
      <c r="H84" s="142"/>
      <c r="I84" s="130" t="e">
        <f>VLOOKUP(H84,Presupuesto!$B$11:$C$565,2,0)</f>
        <v>#N/A</v>
      </c>
      <c r="J84" s="98" t="str">
        <f t="shared" si="6"/>
        <v>Posgrado</v>
      </c>
      <c r="K84" s="98" t="s">
        <v>410</v>
      </c>
      <c r="L84" s="98"/>
    </row>
    <row r="85" spans="3:12" x14ac:dyDescent="0.35">
      <c r="C85" s="141"/>
      <c r="D85" s="158"/>
      <c r="E85" s="123"/>
      <c r="F85" s="97">
        <f t="shared" si="5"/>
        <v>0</v>
      </c>
      <c r="G85" s="161"/>
      <c r="H85" s="142"/>
      <c r="I85" s="130" t="e">
        <f>VLOOKUP(H85,Presupuesto!$B$11:$C$565,2,0)</f>
        <v>#N/A</v>
      </c>
      <c r="J85" s="98" t="str">
        <f t="shared" si="6"/>
        <v>Posgrado</v>
      </c>
      <c r="K85" s="98" t="s">
        <v>410</v>
      </c>
      <c r="L85" s="98"/>
    </row>
    <row r="86" spans="3:12" x14ac:dyDescent="0.35">
      <c r="C86" s="141"/>
      <c r="D86" s="158"/>
      <c r="E86" s="123"/>
      <c r="F86" s="97">
        <f t="shared" si="5"/>
        <v>0</v>
      </c>
      <c r="G86" s="161"/>
      <c r="H86" s="142"/>
      <c r="I86" s="130" t="e">
        <f>VLOOKUP(H86,Presupuesto!$B$11:$C$565,2,0)</f>
        <v>#N/A</v>
      </c>
      <c r="J86" s="98" t="str">
        <f t="shared" si="6"/>
        <v>Posgrado</v>
      </c>
      <c r="K86" s="98" t="s">
        <v>410</v>
      </c>
      <c r="L86" s="98"/>
    </row>
    <row r="87" spans="3:12" x14ac:dyDescent="0.35">
      <c r="C87" s="143"/>
      <c r="D87" s="158"/>
      <c r="E87" s="118"/>
      <c r="F87" s="97">
        <f t="shared" si="5"/>
        <v>0</v>
      </c>
      <c r="G87" s="161"/>
      <c r="H87" s="144"/>
      <c r="I87" s="130" t="e">
        <f>VLOOKUP(H87,Presupuesto!$B$11:$C$565,2,0)</f>
        <v>#N/A</v>
      </c>
      <c r="J87" s="98" t="str">
        <f t="shared" si="6"/>
        <v>Posgrado</v>
      </c>
      <c r="K87" s="98" t="s">
        <v>410</v>
      </c>
      <c r="L87" s="98"/>
    </row>
    <row r="88" spans="3:12" x14ac:dyDescent="0.35">
      <c r="C88" s="143"/>
      <c r="D88" s="158"/>
      <c r="E88" s="118"/>
      <c r="F88" s="97">
        <f t="shared" si="5"/>
        <v>0</v>
      </c>
      <c r="G88" s="161"/>
      <c r="H88" s="144"/>
      <c r="I88" s="130" t="e">
        <f>VLOOKUP(H88,Presupuesto!$B$11:$C$565,2,0)</f>
        <v>#N/A</v>
      </c>
      <c r="J88" s="98" t="str">
        <f t="shared" si="6"/>
        <v>Posgrado</v>
      </c>
      <c r="K88" s="98" t="s">
        <v>410</v>
      </c>
      <c r="L88" s="98"/>
    </row>
    <row r="89" spans="3:12" x14ac:dyDescent="0.35">
      <c r="C89" s="143"/>
      <c r="D89" s="158"/>
      <c r="E89" s="118"/>
      <c r="F89" s="97">
        <f t="shared" si="5"/>
        <v>0</v>
      </c>
      <c r="G89" s="161"/>
      <c r="H89" s="144"/>
      <c r="I89" s="130" t="e">
        <f>VLOOKUP(H89,Presupuesto!$B$11:$C$565,2,0)</f>
        <v>#N/A</v>
      </c>
      <c r="J89" s="98" t="str">
        <f t="shared" si="6"/>
        <v>Posgrado</v>
      </c>
      <c r="K89" s="98" t="s">
        <v>410</v>
      </c>
      <c r="L89" s="98"/>
    </row>
    <row r="90" spans="3:12" x14ac:dyDescent="0.35">
      <c r="C90" s="143"/>
      <c r="D90" s="158"/>
      <c r="E90" s="118"/>
      <c r="F90" s="97">
        <f t="shared" si="5"/>
        <v>0</v>
      </c>
      <c r="G90" s="161"/>
      <c r="H90" s="144"/>
      <c r="I90" s="130" t="e">
        <f>VLOOKUP(H90,Presupuesto!$B$11:$C$565,2,0)</f>
        <v>#N/A</v>
      </c>
      <c r="J90" s="98" t="str">
        <f t="shared" si="6"/>
        <v>Posgrado</v>
      </c>
      <c r="K90" s="98" t="s">
        <v>410</v>
      </c>
      <c r="L90" s="98"/>
    </row>
    <row r="91" spans="3:12" x14ac:dyDescent="0.35">
      <c r="C91" s="143"/>
      <c r="D91" s="158"/>
      <c r="E91" s="118"/>
      <c r="F91" s="97">
        <f t="shared" si="5"/>
        <v>0</v>
      </c>
      <c r="G91" s="161"/>
      <c r="H91" s="144"/>
      <c r="I91" s="130" t="e">
        <f>VLOOKUP(H91,Presupuesto!$B$11:$C$565,2,0)</f>
        <v>#N/A</v>
      </c>
      <c r="J91" s="98" t="str">
        <f t="shared" si="6"/>
        <v>Posgrado</v>
      </c>
      <c r="K91" s="98" t="s">
        <v>410</v>
      </c>
      <c r="L91" s="98"/>
    </row>
    <row r="92" spans="3:12" x14ac:dyDescent="0.35">
      <c r="C92" s="143"/>
      <c r="D92" s="158"/>
      <c r="E92" s="118"/>
      <c r="F92" s="97">
        <f t="shared" si="5"/>
        <v>0</v>
      </c>
      <c r="G92" s="161"/>
      <c r="H92" s="144"/>
      <c r="I92" s="130" t="e">
        <f>VLOOKUP(H92,Presupuesto!$B$11:$C$565,2,0)</f>
        <v>#N/A</v>
      </c>
      <c r="J92" s="98" t="str">
        <f t="shared" si="6"/>
        <v>Posgrado</v>
      </c>
      <c r="K92" s="98" t="s">
        <v>410</v>
      </c>
      <c r="L92" s="98"/>
    </row>
    <row r="93" spans="3:12" x14ac:dyDescent="0.35">
      <c r="C93" s="145"/>
      <c r="D93" s="158"/>
      <c r="E93" s="118"/>
      <c r="F93" s="97">
        <f t="shared" si="5"/>
        <v>0</v>
      </c>
      <c r="G93" s="161"/>
      <c r="H93" s="146"/>
      <c r="I93" s="130" t="e">
        <f>VLOOKUP(H93,Presupuesto!$B$11:$C$565,2,0)</f>
        <v>#N/A</v>
      </c>
      <c r="J93" s="98" t="str">
        <f t="shared" si="6"/>
        <v>Posgrado</v>
      </c>
      <c r="K93" s="98" t="s">
        <v>401</v>
      </c>
      <c r="L93" s="98"/>
    </row>
    <row r="94" spans="3:12" x14ac:dyDescent="0.35">
      <c r="C94" s="145"/>
      <c r="D94" s="158"/>
      <c r="E94" s="118"/>
      <c r="F94" s="97">
        <f t="shared" si="5"/>
        <v>0</v>
      </c>
      <c r="G94" s="161"/>
      <c r="H94" s="146"/>
      <c r="I94" s="130" t="e">
        <f>VLOOKUP(H94,Presupuesto!$B$11:$C$565,2,0)</f>
        <v>#N/A</v>
      </c>
      <c r="J94" s="98" t="str">
        <f t="shared" si="6"/>
        <v>Posgrado</v>
      </c>
      <c r="K94" s="98" t="s">
        <v>410</v>
      </c>
      <c r="L94" s="98"/>
    </row>
    <row r="95" spans="3:12" x14ac:dyDescent="0.35">
      <c r="C95" s="145"/>
      <c r="D95" s="158"/>
      <c r="E95" s="118"/>
      <c r="F95" s="97">
        <f t="shared" si="5"/>
        <v>0</v>
      </c>
      <c r="G95" s="161"/>
      <c r="H95" s="146"/>
      <c r="I95" s="130" t="e">
        <f>VLOOKUP(H95,Presupuesto!$B$11:$C$565,2,0)</f>
        <v>#N/A</v>
      </c>
      <c r="J95" s="98" t="str">
        <f t="shared" si="6"/>
        <v>Posgrado</v>
      </c>
      <c r="K95" s="98" t="s">
        <v>410</v>
      </c>
      <c r="L95" s="98"/>
    </row>
    <row r="96" spans="3:12" x14ac:dyDescent="0.35">
      <c r="C96" s="145"/>
      <c r="D96" s="158"/>
      <c r="E96" s="118"/>
      <c r="F96" s="97">
        <f t="shared" si="5"/>
        <v>0</v>
      </c>
      <c r="G96" s="161"/>
      <c r="H96" s="146"/>
      <c r="I96" s="130" t="e">
        <f>VLOOKUP(H96,Presupuesto!$B$11:$C$565,2,0)</f>
        <v>#N/A</v>
      </c>
      <c r="J96" s="98" t="str">
        <f t="shared" si="6"/>
        <v>Posgrado</v>
      </c>
      <c r="K96" s="98" t="s">
        <v>410</v>
      </c>
      <c r="L96" s="98"/>
    </row>
    <row r="97" spans="3:12" ht="15" thickBot="1" x14ac:dyDescent="0.4">
      <c r="C97" s="147"/>
      <c r="D97" s="219"/>
      <c r="E97" s="103"/>
      <c r="F97" s="105">
        <f t="shared" si="5"/>
        <v>0</v>
      </c>
      <c r="G97" s="162"/>
      <c r="H97" s="148"/>
      <c r="I97" s="132" t="e">
        <f>VLOOKUP(H97,Presupuesto!$B$11:$C$565,2,0)</f>
        <v>#N/A</v>
      </c>
      <c r="J97" s="106" t="str">
        <f t="shared" si="6"/>
        <v>Posgrado</v>
      </c>
      <c r="K97" s="124" t="s">
        <v>392</v>
      </c>
      <c r="L97" s="106"/>
    </row>
    <row r="98" spans="3:12" x14ac:dyDescent="0.35">
      <c r="F98" s="90"/>
      <c r="G98" s="89"/>
      <c r="H98" s="90"/>
      <c r="I98" s="90"/>
    </row>
    <row r="99" spans="3:12" ht="15" thickBot="1" x14ac:dyDescent="0.4"/>
    <row r="100" spans="3:12" ht="15" thickBot="1" x14ac:dyDescent="0.4">
      <c r="C100" s="157" t="s">
        <v>53</v>
      </c>
      <c r="D100" s="354">
        <f>SUM(F107:F127)</f>
        <v>0</v>
      </c>
      <c r="F100" s="70"/>
      <c r="G100" s="79"/>
      <c r="H100" s="70"/>
      <c r="I100" s="70"/>
    </row>
    <row r="101" spans="3:12" x14ac:dyDescent="0.35">
      <c r="C101" s="70"/>
      <c r="D101" s="31"/>
      <c r="E101" s="93"/>
      <c r="F101" s="93"/>
      <c r="G101" s="93"/>
      <c r="H101" s="76"/>
      <c r="I101" s="76"/>
      <c r="J101" s="76"/>
      <c r="K101" s="112"/>
    </row>
    <row r="102" spans="3:12" ht="15.5" x14ac:dyDescent="0.35">
      <c r="C102" s="295" t="s">
        <v>390</v>
      </c>
      <c r="D102" s="351"/>
      <c r="E102" s="93"/>
      <c r="F102" s="93"/>
      <c r="G102" s="93"/>
      <c r="H102" s="76"/>
      <c r="I102" s="76"/>
      <c r="J102" s="76"/>
      <c r="K102" s="112"/>
    </row>
    <row r="103" spans="3:12" ht="18.5" x14ac:dyDescent="0.35">
      <c r="C103" s="207"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Posgrado'!$F:$G,2,FALSE),IFERROR(VLOOKUP(D102,'16.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35">
      <c r="E104" s="93"/>
      <c r="F104" s="93"/>
      <c r="G104" s="93"/>
      <c r="H104" s="76"/>
      <c r="I104" s="76"/>
      <c r="J104" s="76"/>
      <c r="K104" s="112"/>
    </row>
    <row r="105" spans="3:12" ht="15" thickBot="1" x14ac:dyDescent="0.4">
      <c r="F105" s="93"/>
      <c r="G105" s="76"/>
      <c r="H105" s="76"/>
      <c r="I105" s="76"/>
    </row>
    <row r="106" spans="3:12" ht="29.5" thickBot="1" x14ac:dyDescent="0.4">
      <c r="C106" s="129" t="s">
        <v>44</v>
      </c>
      <c r="D106" s="134" t="s">
        <v>55</v>
      </c>
      <c r="E106" s="136" t="s">
        <v>57</v>
      </c>
      <c r="F106" s="135" t="s">
        <v>27</v>
      </c>
      <c r="G106" s="133" t="s">
        <v>129</v>
      </c>
      <c r="H106" s="136" t="s">
        <v>46</v>
      </c>
      <c r="I106" s="133" t="s">
        <v>130</v>
      </c>
      <c r="J106" s="133" t="s">
        <v>408</v>
      </c>
      <c r="K106" s="133" t="s">
        <v>409</v>
      </c>
      <c r="L106" s="133" t="s">
        <v>119</v>
      </c>
    </row>
    <row r="107" spans="3:12" x14ac:dyDescent="0.35">
      <c r="C107" s="141"/>
      <c r="D107" s="158"/>
      <c r="E107" s="115"/>
      <c r="F107" s="97">
        <f t="shared" ref="F107:F127" si="7">D107*E107</f>
        <v>0</v>
      </c>
      <c r="G107" s="161"/>
      <c r="H107" s="142"/>
      <c r="I107" s="130" t="e">
        <f>VLOOKUP(H107,Presupuesto!$B$11:$C$565,2,0)</f>
        <v>#N/A</v>
      </c>
      <c r="J107" s="215" t="s">
        <v>1437</v>
      </c>
      <c r="K107" s="98" t="s">
        <v>392</v>
      </c>
      <c r="L107" s="98"/>
    </row>
    <row r="108" spans="3:12" x14ac:dyDescent="0.35">
      <c r="C108" s="141"/>
      <c r="D108" s="158"/>
      <c r="E108" s="123"/>
      <c r="F108" s="97">
        <f t="shared" si="7"/>
        <v>0</v>
      </c>
      <c r="G108" s="161"/>
      <c r="H108" s="142"/>
      <c r="I108" s="130" t="e">
        <f>VLOOKUP(H108,Presupuesto!$B$11:$C$565,2,0)</f>
        <v>#N/A</v>
      </c>
      <c r="J108" s="98" t="str">
        <f>$J$107</f>
        <v>Posgrado</v>
      </c>
      <c r="K108" s="98" t="s">
        <v>410</v>
      </c>
      <c r="L108" s="98"/>
    </row>
    <row r="109" spans="3:12" x14ac:dyDescent="0.35">
      <c r="C109" s="141"/>
      <c r="D109" s="158"/>
      <c r="E109" s="123"/>
      <c r="F109" s="97">
        <f t="shared" si="7"/>
        <v>0</v>
      </c>
      <c r="G109" s="161"/>
      <c r="H109" s="142"/>
      <c r="I109" s="130" t="e">
        <f>VLOOKUP(H109,Presupuesto!$B$11:$C$565,2,0)</f>
        <v>#N/A</v>
      </c>
      <c r="J109" s="98" t="str">
        <f t="shared" ref="J109:J127" si="8">$J$107</f>
        <v>Posgrado</v>
      </c>
      <c r="K109" s="98" t="s">
        <v>410</v>
      </c>
      <c r="L109" s="98"/>
    </row>
    <row r="110" spans="3:12" x14ac:dyDescent="0.35">
      <c r="C110" s="141"/>
      <c r="D110" s="158"/>
      <c r="E110" s="123"/>
      <c r="F110" s="97">
        <f t="shared" si="7"/>
        <v>0</v>
      </c>
      <c r="G110" s="161"/>
      <c r="H110" s="142"/>
      <c r="I110" s="130" t="e">
        <f>VLOOKUP(H110,Presupuesto!$B$11:$C$565,2,0)</f>
        <v>#N/A</v>
      </c>
      <c r="J110" s="98" t="str">
        <f t="shared" si="8"/>
        <v>Posgrado</v>
      </c>
      <c r="K110" s="98" t="s">
        <v>410</v>
      </c>
      <c r="L110" s="98"/>
    </row>
    <row r="111" spans="3:12" x14ac:dyDescent="0.35">
      <c r="C111" s="141"/>
      <c r="D111" s="158"/>
      <c r="E111" s="123"/>
      <c r="F111" s="97">
        <f t="shared" si="7"/>
        <v>0</v>
      </c>
      <c r="G111" s="161"/>
      <c r="H111" s="142"/>
      <c r="I111" s="130" t="e">
        <f>VLOOKUP(H111,Presupuesto!$B$11:$C$565,2,0)</f>
        <v>#N/A</v>
      </c>
      <c r="J111" s="98" t="str">
        <f t="shared" si="8"/>
        <v>Posgrado</v>
      </c>
      <c r="K111" s="98" t="s">
        <v>410</v>
      </c>
      <c r="L111" s="98"/>
    </row>
    <row r="112" spans="3:12" x14ac:dyDescent="0.35">
      <c r="C112" s="141"/>
      <c r="D112" s="158"/>
      <c r="E112" s="123"/>
      <c r="F112" s="97">
        <f t="shared" si="7"/>
        <v>0</v>
      </c>
      <c r="G112" s="161"/>
      <c r="H112" s="142"/>
      <c r="I112" s="130" t="e">
        <f>VLOOKUP(H112,Presupuesto!$B$11:$C$565,2,0)</f>
        <v>#N/A</v>
      </c>
      <c r="J112" s="98" t="str">
        <f t="shared" si="8"/>
        <v>Posgrado</v>
      </c>
      <c r="K112" s="98" t="s">
        <v>399</v>
      </c>
      <c r="L112" s="98"/>
    </row>
    <row r="113" spans="3:12" x14ac:dyDescent="0.35">
      <c r="C113" s="141"/>
      <c r="D113" s="158"/>
      <c r="E113" s="123"/>
      <c r="F113" s="97">
        <f t="shared" si="7"/>
        <v>0</v>
      </c>
      <c r="G113" s="161"/>
      <c r="H113" s="142"/>
      <c r="I113" s="130" t="e">
        <f>VLOOKUP(H113,Presupuesto!$B$11:$C$565,2,0)</f>
        <v>#N/A</v>
      </c>
      <c r="J113" s="98" t="str">
        <f t="shared" si="8"/>
        <v>Posgrado</v>
      </c>
      <c r="K113" s="98" t="s">
        <v>410</v>
      </c>
      <c r="L113" s="98"/>
    </row>
    <row r="114" spans="3:12" x14ac:dyDescent="0.35">
      <c r="C114" s="141"/>
      <c r="D114" s="158"/>
      <c r="E114" s="123"/>
      <c r="F114" s="97">
        <f t="shared" si="7"/>
        <v>0</v>
      </c>
      <c r="G114" s="161"/>
      <c r="H114" s="142"/>
      <c r="I114" s="130" t="e">
        <f>VLOOKUP(H114,Presupuesto!$B$11:$C$565,2,0)</f>
        <v>#N/A</v>
      </c>
      <c r="J114" s="98" t="str">
        <f t="shared" si="8"/>
        <v>Posgrado</v>
      </c>
      <c r="K114" s="98" t="s">
        <v>410</v>
      </c>
      <c r="L114" s="98"/>
    </row>
    <row r="115" spans="3:12" x14ac:dyDescent="0.35">
      <c r="C115" s="141"/>
      <c r="D115" s="158"/>
      <c r="E115" s="123"/>
      <c r="F115" s="97">
        <f t="shared" si="7"/>
        <v>0</v>
      </c>
      <c r="G115" s="161"/>
      <c r="H115" s="142"/>
      <c r="I115" s="130" t="e">
        <f>VLOOKUP(H115,Presupuesto!$B$11:$C$565,2,0)</f>
        <v>#N/A</v>
      </c>
      <c r="J115" s="98" t="str">
        <f t="shared" si="8"/>
        <v>Posgrado</v>
      </c>
      <c r="K115" s="98" t="s">
        <v>410</v>
      </c>
      <c r="L115" s="98"/>
    </row>
    <row r="116" spans="3:12" x14ac:dyDescent="0.35">
      <c r="C116" s="141"/>
      <c r="D116" s="158"/>
      <c r="E116" s="123"/>
      <c r="F116" s="97">
        <f t="shared" si="7"/>
        <v>0</v>
      </c>
      <c r="G116" s="161"/>
      <c r="H116" s="142"/>
      <c r="I116" s="130" t="e">
        <f>VLOOKUP(H116,Presupuesto!$B$11:$C$565,2,0)</f>
        <v>#N/A</v>
      </c>
      <c r="J116" s="98" t="str">
        <f t="shared" si="8"/>
        <v>Posgrado</v>
      </c>
      <c r="K116" s="98" t="s">
        <v>410</v>
      </c>
      <c r="L116" s="98"/>
    </row>
    <row r="117" spans="3:12" x14ac:dyDescent="0.35">
      <c r="C117" s="143"/>
      <c r="D117" s="158"/>
      <c r="E117" s="118"/>
      <c r="F117" s="97">
        <f t="shared" si="7"/>
        <v>0</v>
      </c>
      <c r="G117" s="161"/>
      <c r="H117" s="144"/>
      <c r="I117" s="130" t="e">
        <f>VLOOKUP(H117,Presupuesto!$B$11:$C$565,2,0)</f>
        <v>#N/A</v>
      </c>
      <c r="J117" s="98" t="str">
        <f t="shared" si="8"/>
        <v>Posgrado</v>
      </c>
      <c r="K117" s="98" t="s">
        <v>410</v>
      </c>
      <c r="L117" s="98"/>
    </row>
    <row r="118" spans="3:12" x14ac:dyDescent="0.35">
      <c r="C118" s="143"/>
      <c r="D118" s="158"/>
      <c r="E118" s="118"/>
      <c r="F118" s="97">
        <f t="shared" si="7"/>
        <v>0</v>
      </c>
      <c r="G118" s="161"/>
      <c r="H118" s="144"/>
      <c r="I118" s="130" t="e">
        <f>VLOOKUP(H118,Presupuesto!$B$11:$C$565,2,0)</f>
        <v>#N/A</v>
      </c>
      <c r="J118" s="98" t="str">
        <f t="shared" si="8"/>
        <v>Posgrado</v>
      </c>
      <c r="K118" s="98" t="s">
        <v>410</v>
      </c>
      <c r="L118" s="98"/>
    </row>
    <row r="119" spans="3:12" x14ac:dyDescent="0.35">
      <c r="C119" s="143"/>
      <c r="D119" s="158"/>
      <c r="E119" s="118"/>
      <c r="F119" s="97">
        <f t="shared" si="7"/>
        <v>0</v>
      </c>
      <c r="G119" s="161"/>
      <c r="H119" s="144"/>
      <c r="I119" s="130" t="e">
        <f>VLOOKUP(H119,Presupuesto!$B$11:$C$565,2,0)</f>
        <v>#N/A</v>
      </c>
      <c r="J119" s="98" t="str">
        <f t="shared" si="8"/>
        <v>Posgrado</v>
      </c>
      <c r="K119" s="98" t="s">
        <v>410</v>
      </c>
      <c r="L119" s="98"/>
    </row>
    <row r="120" spans="3:12" x14ac:dyDescent="0.35">
      <c r="C120" s="143"/>
      <c r="D120" s="158"/>
      <c r="E120" s="118"/>
      <c r="F120" s="97">
        <f t="shared" si="7"/>
        <v>0</v>
      </c>
      <c r="G120" s="161"/>
      <c r="H120" s="144"/>
      <c r="I120" s="130" t="e">
        <f>VLOOKUP(H120,Presupuesto!$B$11:$C$565,2,0)</f>
        <v>#N/A</v>
      </c>
      <c r="J120" s="98" t="str">
        <f t="shared" si="8"/>
        <v>Posgrado</v>
      </c>
      <c r="K120" s="98" t="s">
        <v>410</v>
      </c>
      <c r="L120" s="98"/>
    </row>
    <row r="121" spans="3:12" x14ac:dyDescent="0.35">
      <c r="C121" s="143"/>
      <c r="D121" s="158"/>
      <c r="E121" s="118"/>
      <c r="F121" s="97">
        <f t="shared" si="7"/>
        <v>0</v>
      </c>
      <c r="G121" s="161"/>
      <c r="H121" s="144"/>
      <c r="I121" s="130" t="e">
        <f>VLOOKUP(H121,Presupuesto!$B$11:$C$565,2,0)</f>
        <v>#N/A</v>
      </c>
      <c r="J121" s="98" t="str">
        <f t="shared" si="8"/>
        <v>Posgrado</v>
      </c>
      <c r="K121" s="98" t="s">
        <v>410</v>
      </c>
      <c r="L121" s="98"/>
    </row>
    <row r="122" spans="3:12" x14ac:dyDescent="0.35">
      <c r="C122" s="143"/>
      <c r="D122" s="158"/>
      <c r="E122" s="118"/>
      <c r="F122" s="97">
        <f t="shared" si="7"/>
        <v>0</v>
      </c>
      <c r="G122" s="161"/>
      <c r="H122" s="144"/>
      <c r="I122" s="130" t="e">
        <f>VLOOKUP(H122,Presupuesto!$B$11:$C$565,2,0)</f>
        <v>#N/A</v>
      </c>
      <c r="J122" s="98" t="str">
        <f t="shared" si="8"/>
        <v>Posgrado</v>
      </c>
      <c r="K122" s="98" t="s">
        <v>410</v>
      </c>
      <c r="L122" s="98"/>
    </row>
    <row r="123" spans="3:12" x14ac:dyDescent="0.35">
      <c r="C123" s="145"/>
      <c r="D123" s="158"/>
      <c r="E123" s="118"/>
      <c r="F123" s="97">
        <f t="shared" si="7"/>
        <v>0</v>
      </c>
      <c r="G123" s="161"/>
      <c r="H123" s="146"/>
      <c r="I123" s="130" t="e">
        <f>VLOOKUP(H123,Presupuesto!$B$11:$C$565,2,0)</f>
        <v>#N/A</v>
      </c>
      <c r="J123" s="98" t="str">
        <f t="shared" si="8"/>
        <v>Posgrado</v>
      </c>
      <c r="K123" s="98" t="s">
        <v>401</v>
      </c>
      <c r="L123" s="98"/>
    </row>
    <row r="124" spans="3:12" x14ac:dyDescent="0.35">
      <c r="C124" s="145"/>
      <c r="D124" s="158"/>
      <c r="E124" s="118"/>
      <c r="F124" s="97">
        <f t="shared" si="7"/>
        <v>0</v>
      </c>
      <c r="G124" s="161"/>
      <c r="H124" s="146"/>
      <c r="I124" s="130" t="e">
        <f>VLOOKUP(H124,Presupuesto!$B$11:$C$565,2,0)</f>
        <v>#N/A</v>
      </c>
      <c r="J124" s="98" t="str">
        <f t="shared" si="8"/>
        <v>Posgrado</v>
      </c>
      <c r="K124" s="98" t="s">
        <v>410</v>
      </c>
      <c r="L124" s="98"/>
    </row>
    <row r="125" spans="3:12" x14ac:dyDescent="0.35">
      <c r="C125" s="145"/>
      <c r="D125" s="158"/>
      <c r="E125" s="118"/>
      <c r="F125" s="97">
        <f t="shared" si="7"/>
        <v>0</v>
      </c>
      <c r="G125" s="161"/>
      <c r="H125" s="146"/>
      <c r="I125" s="130" t="e">
        <f>VLOOKUP(H125,Presupuesto!$B$11:$C$565,2,0)</f>
        <v>#N/A</v>
      </c>
      <c r="J125" s="98" t="str">
        <f t="shared" si="8"/>
        <v>Posgrado</v>
      </c>
      <c r="K125" s="98" t="s">
        <v>410</v>
      </c>
      <c r="L125" s="98"/>
    </row>
    <row r="126" spans="3:12" x14ac:dyDescent="0.35">
      <c r="C126" s="145"/>
      <c r="D126" s="158"/>
      <c r="E126" s="118"/>
      <c r="F126" s="97">
        <f t="shared" si="7"/>
        <v>0</v>
      </c>
      <c r="G126" s="161"/>
      <c r="H126" s="146"/>
      <c r="I126" s="130" t="e">
        <f>VLOOKUP(H126,Presupuesto!$B$11:$C$565,2,0)</f>
        <v>#N/A</v>
      </c>
      <c r="J126" s="98" t="str">
        <f t="shared" si="8"/>
        <v>Posgrado</v>
      </c>
      <c r="K126" s="98" t="s">
        <v>410</v>
      </c>
      <c r="L126" s="98"/>
    </row>
    <row r="127" spans="3:12" ht="15" thickBot="1" x14ac:dyDescent="0.4">
      <c r="C127" s="147"/>
      <c r="D127" s="219"/>
      <c r="E127" s="103"/>
      <c r="F127" s="105">
        <f t="shared" si="7"/>
        <v>0</v>
      </c>
      <c r="G127" s="162"/>
      <c r="H127" s="148"/>
      <c r="I127" s="132" t="e">
        <f>VLOOKUP(H127,Presupuesto!$B$11:$C$565,2,0)</f>
        <v>#N/A</v>
      </c>
      <c r="J127" s="106" t="str">
        <f t="shared" si="8"/>
        <v>Posgrado</v>
      </c>
      <c r="K127" s="124" t="s">
        <v>392</v>
      </c>
      <c r="L127" s="106"/>
    </row>
    <row r="129" spans="3:12" ht="15" thickBot="1" x14ac:dyDescent="0.4"/>
    <row r="130" spans="3:12" ht="15" thickBot="1" x14ac:dyDescent="0.4">
      <c r="C130" s="157" t="s">
        <v>53</v>
      </c>
      <c r="D130" s="354">
        <f>SUM(F137:F157)</f>
        <v>0</v>
      </c>
      <c r="F130" s="70"/>
      <c r="G130" s="79"/>
      <c r="H130" s="70"/>
      <c r="I130" s="70"/>
    </row>
    <row r="131" spans="3:12" x14ac:dyDescent="0.35">
      <c r="C131" s="70"/>
      <c r="D131" s="31"/>
      <c r="E131" s="93"/>
      <c r="F131" s="93"/>
      <c r="G131" s="93"/>
      <c r="H131" s="76"/>
      <c r="I131" s="76"/>
      <c r="J131" s="76"/>
      <c r="K131" s="112"/>
    </row>
    <row r="132" spans="3:12" ht="15.5" x14ac:dyDescent="0.35">
      <c r="C132" s="295" t="s">
        <v>390</v>
      </c>
      <c r="D132" s="351"/>
      <c r="E132" s="93"/>
      <c r="F132" s="93"/>
      <c r="G132" s="93"/>
      <c r="H132" s="76"/>
      <c r="I132" s="76"/>
      <c r="J132" s="76"/>
      <c r="K132" s="112"/>
    </row>
    <row r="133" spans="3:12" ht="18.5" x14ac:dyDescent="0.35">
      <c r="C133" s="207"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Posgrado'!$F:$G,2,FALSE),IFERROR(VLOOKUP(D132,'16.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35">
      <c r="E134" s="93"/>
      <c r="F134" s="93"/>
      <c r="G134" s="93"/>
      <c r="H134" s="76"/>
      <c r="I134" s="76"/>
      <c r="J134" s="76"/>
      <c r="K134" s="112"/>
    </row>
    <row r="135" spans="3:12" ht="15" thickBot="1" x14ac:dyDescent="0.4">
      <c r="F135" s="93"/>
      <c r="G135" s="76"/>
      <c r="H135" s="76"/>
      <c r="I135" s="76"/>
    </row>
    <row r="136" spans="3:12" ht="29.5" thickBot="1" x14ac:dyDescent="0.4">
      <c r="C136" s="129" t="s">
        <v>44</v>
      </c>
      <c r="D136" s="134" t="s">
        <v>55</v>
      </c>
      <c r="E136" s="136" t="s">
        <v>57</v>
      </c>
      <c r="F136" s="135" t="s">
        <v>27</v>
      </c>
      <c r="G136" s="133" t="s">
        <v>129</v>
      </c>
      <c r="H136" s="136" t="s">
        <v>46</v>
      </c>
      <c r="I136" s="133" t="s">
        <v>130</v>
      </c>
      <c r="J136" s="133" t="s">
        <v>408</v>
      </c>
      <c r="K136" s="133" t="s">
        <v>409</v>
      </c>
      <c r="L136" s="133" t="s">
        <v>119</v>
      </c>
    </row>
    <row r="137" spans="3:12" x14ac:dyDescent="0.35">
      <c r="C137" s="141"/>
      <c r="D137" s="158"/>
      <c r="E137" s="115"/>
      <c r="F137" s="97">
        <f t="shared" ref="F137:F157" si="9">D137*E137</f>
        <v>0</v>
      </c>
      <c r="G137" s="161"/>
      <c r="H137" s="142"/>
      <c r="I137" s="130" t="e">
        <f>VLOOKUP(H137,Presupuesto!$B$11:$C$565,2,0)</f>
        <v>#N/A</v>
      </c>
      <c r="J137" s="215" t="s">
        <v>1437</v>
      </c>
      <c r="K137" s="98" t="s">
        <v>392</v>
      </c>
      <c r="L137" s="98"/>
    </row>
    <row r="138" spans="3:12" x14ac:dyDescent="0.35">
      <c r="C138" s="141"/>
      <c r="D138" s="158"/>
      <c r="E138" s="123"/>
      <c r="F138" s="97">
        <f t="shared" si="9"/>
        <v>0</v>
      </c>
      <c r="G138" s="161"/>
      <c r="H138" s="142"/>
      <c r="I138" s="130" t="e">
        <f>VLOOKUP(H138,Presupuesto!$B$11:$C$565,2,0)</f>
        <v>#N/A</v>
      </c>
      <c r="J138" s="98" t="str">
        <f>$J$137</f>
        <v>Posgrado</v>
      </c>
      <c r="K138" s="98" t="s">
        <v>410</v>
      </c>
      <c r="L138" s="98"/>
    </row>
    <row r="139" spans="3:12" x14ac:dyDescent="0.35">
      <c r="C139" s="141"/>
      <c r="D139" s="158"/>
      <c r="E139" s="123"/>
      <c r="F139" s="97">
        <f t="shared" si="9"/>
        <v>0</v>
      </c>
      <c r="G139" s="161"/>
      <c r="H139" s="142"/>
      <c r="I139" s="130" t="e">
        <f>VLOOKUP(H139,Presupuesto!$B$11:$C$565,2,0)</f>
        <v>#N/A</v>
      </c>
      <c r="J139" s="98" t="str">
        <f t="shared" ref="J139:J157" si="10">$J$137</f>
        <v>Posgrado</v>
      </c>
      <c r="K139" s="98" t="s">
        <v>410</v>
      </c>
      <c r="L139" s="98"/>
    </row>
    <row r="140" spans="3:12" x14ac:dyDescent="0.35">
      <c r="C140" s="141"/>
      <c r="D140" s="158"/>
      <c r="E140" s="123"/>
      <c r="F140" s="97">
        <f t="shared" si="9"/>
        <v>0</v>
      </c>
      <c r="G140" s="161"/>
      <c r="H140" s="142"/>
      <c r="I140" s="130" t="e">
        <f>VLOOKUP(H140,Presupuesto!$B$11:$C$565,2,0)</f>
        <v>#N/A</v>
      </c>
      <c r="J140" s="98" t="str">
        <f t="shared" si="10"/>
        <v>Posgrado</v>
      </c>
      <c r="K140" s="98" t="s">
        <v>410</v>
      </c>
      <c r="L140" s="98"/>
    </row>
    <row r="141" spans="3:12" x14ac:dyDescent="0.35">
      <c r="C141" s="141"/>
      <c r="D141" s="158"/>
      <c r="E141" s="123"/>
      <c r="F141" s="97">
        <f t="shared" si="9"/>
        <v>0</v>
      </c>
      <c r="G141" s="161"/>
      <c r="H141" s="142"/>
      <c r="I141" s="130" t="e">
        <f>VLOOKUP(H141,Presupuesto!$B$11:$C$565,2,0)</f>
        <v>#N/A</v>
      </c>
      <c r="J141" s="98" t="str">
        <f t="shared" si="10"/>
        <v>Posgrado</v>
      </c>
      <c r="K141" s="98" t="s">
        <v>410</v>
      </c>
      <c r="L141" s="98"/>
    </row>
    <row r="142" spans="3:12" x14ac:dyDescent="0.35">
      <c r="C142" s="141"/>
      <c r="D142" s="158"/>
      <c r="E142" s="123"/>
      <c r="F142" s="97">
        <f t="shared" si="9"/>
        <v>0</v>
      </c>
      <c r="G142" s="161"/>
      <c r="H142" s="142"/>
      <c r="I142" s="130" t="e">
        <f>VLOOKUP(H142,Presupuesto!$B$11:$C$565,2,0)</f>
        <v>#N/A</v>
      </c>
      <c r="J142" s="98" t="str">
        <f t="shared" si="10"/>
        <v>Posgrado</v>
      </c>
      <c r="K142" s="98" t="s">
        <v>399</v>
      </c>
      <c r="L142" s="98"/>
    </row>
    <row r="143" spans="3:12" x14ac:dyDescent="0.35">
      <c r="C143" s="141"/>
      <c r="D143" s="158"/>
      <c r="E143" s="123"/>
      <c r="F143" s="97">
        <f t="shared" si="9"/>
        <v>0</v>
      </c>
      <c r="G143" s="161"/>
      <c r="H143" s="142"/>
      <c r="I143" s="130" t="e">
        <f>VLOOKUP(H143,Presupuesto!$B$11:$C$565,2,0)</f>
        <v>#N/A</v>
      </c>
      <c r="J143" s="98" t="str">
        <f t="shared" si="10"/>
        <v>Posgrado</v>
      </c>
      <c r="K143" s="98" t="s">
        <v>410</v>
      </c>
      <c r="L143" s="98"/>
    </row>
    <row r="144" spans="3:12" x14ac:dyDescent="0.35">
      <c r="C144" s="141"/>
      <c r="D144" s="158"/>
      <c r="E144" s="123"/>
      <c r="F144" s="97">
        <f t="shared" si="9"/>
        <v>0</v>
      </c>
      <c r="G144" s="161"/>
      <c r="H144" s="142"/>
      <c r="I144" s="130" t="e">
        <f>VLOOKUP(H144,Presupuesto!$B$11:$C$565,2,0)</f>
        <v>#N/A</v>
      </c>
      <c r="J144" s="98" t="str">
        <f t="shared" si="10"/>
        <v>Posgrado</v>
      </c>
      <c r="K144" s="98" t="s">
        <v>410</v>
      </c>
      <c r="L144" s="98"/>
    </row>
    <row r="145" spans="3:12" x14ac:dyDescent="0.35">
      <c r="C145" s="141"/>
      <c r="D145" s="158"/>
      <c r="E145" s="123"/>
      <c r="F145" s="97">
        <f t="shared" si="9"/>
        <v>0</v>
      </c>
      <c r="G145" s="161"/>
      <c r="H145" s="142"/>
      <c r="I145" s="130" t="e">
        <f>VLOOKUP(H145,Presupuesto!$B$11:$C$565,2,0)</f>
        <v>#N/A</v>
      </c>
      <c r="J145" s="98" t="str">
        <f t="shared" si="10"/>
        <v>Posgrado</v>
      </c>
      <c r="K145" s="98" t="s">
        <v>410</v>
      </c>
      <c r="L145" s="98"/>
    </row>
    <row r="146" spans="3:12" x14ac:dyDescent="0.35">
      <c r="C146" s="141"/>
      <c r="D146" s="158"/>
      <c r="E146" s="123"/>
      <c r="F146" s="97">
        <f t="shared" si="9"/>
        <v>0</v>
      </c>
      <c r="G146" s="161"/>
      <c r="H146" s="142"/>
      <c r="I146" s="130" t="e">
        <f>VLOOKUP(H146,Presupuesto!$B$11:$C$565,2,0)</f>
        <v>#N/A</v>
      </c>
      <c r="J146" s="98" t="str">
        <f t="shared" si="10"/>
        <v>Posgrado</v>
      </c>
      <c r="K146" s="98" t="s">
        <v>410</v>
      </c>
      <c r="L146" s="98"/>
    </row>
    <row r="147" spans="3:12" x14ac:dyDescent="0.35">
      <c r="C147" s="143"/>
      <c r="D147" s="158"/>
      <c r="E147" s="118"/>
      <c r="F147" s="97">
        <f t="shared" si="9"/>
        <v>0</v>
      </c>
      <c r="G147" s="161"/>
      <c r="H147" s="144"/>
      <c r="I147" s="130" t="e">
        <f>VLOOKUP(H147,Presupuesto!$B$11:$C$565,2,0)</f>
        <v>#N/A</v>
      </c>
      <c r="J147" s="98" t="str">
        <f t="shared" si="10"/>
        <v>Posgrado</v>
      </c>
      <c r="K147" s="98" t="s">
        <v>410</v>
      </c>
      <c r="L147" s="98"/>
    </row>
    <row r="148" spans="3:12" x14ac:dyDescent="0.35">
      <c r="C148" s="143"/>
      <c r="D148" s="158"/>
      <c r="E148" s="118"/>
      <c r="F148" s="97">
        <f t="shared" si="9"/>
        <v>0</v>
      </c>
      <c r="G148" s="161"/>
      <c r="H148" s="144"/>
      <c r="I148" s="130" t="e">
        <f>VLOOKUP(H148,Presupuesto!$B$11:$C$565,2,0)</f>
        <v>#N/A</v>
      </c>
      <c r="J148" s="98" t="str">
        <f t="shared" si="10"/>
        <v>Posgrado</v>
      </c>
      <c r="K148" s="98" t="s">
        <v>410</v>
      </c>
      <c r="L148" s="98"/>
    </row>
    <row r="149" spans="3:12" x14ac:dyDescent="0.35">
      <c r="C149" s="143"/>
      <c r="D149" s="158"/>
      <c r="E149" s="118"/>
      <c r="F149" s="97">
        <f t="shared" si="9"/>
        <v>0</v>
      </c>
      <c r="G149" s="161"/>
      <c r="H149" s="144"/>
      <c r="I149" s="130" t="e">
        <f>VLOOKUP(H149,Presupuesto!$B$11:$C$565,2,0)</f>
        <v>#N/A</v>
      </c>
      <c r="J149" s="98" t="str">
        <f t="shared" si="10"/>
        <v>Posgrado</v>
      </c>
      <c r="K149" s="98" t="s">
        <v>410</v>
      </c>
      <c r="L149" s="98"/>
    </row>
    <row r="150" spans="3:12" x14ac:dyDescent="0.35">
      <c r="C150" s="143"/>
      <c r="D150" s="158"/>
      <c r="E150" s="118"/>
      <c r="F150" s="97">
        <f t="shared" si="9"/>
        <v>0</v>
      </c>
      <c r="G150" s="161"/>
      <c r="H150" s="144"/>
      <c r="I150" s="130" t="e">
        <f>VLOOKUP(H150,Presupuesto!$B$11:$C$565,2,0)</f>
        <v>#N/A</v>
      </c>
      <c r="J150" s="98" t="str">
        <f t="shared" si="10"/>
        <v>Posgrado</v>
      </c>
      <c r="K150" s="98" t="s">
        <v>410</v>
      </c>
      <c r="L150" s="98"/>
    </row>
    <row r="151" spans="3:12" x14ac:dyDescent="0.35">
      <c r="C151" s="143"/>
      <c r="D151" s="158"/>
      <c r="E151" s="118"/>
      <c r="F151" s="97">
        <f t="shared" si="9"/>
        <v>0</v>
      </c>
      <c r="G151" s="161"/>
      <c r="H151" s="144"/>
      <c r="I151" s="130" t="e">
        <f>VLOOKUP(H151,Presupuesto!$B$11:$C$565,2,0)</f>
        <v>#N/A</v>
      </c>
      <c r="J151" s="98" t="str">
        <f t="shared" si="10"/>
        <v>Posgrado</v>
      </c>
      <c r="K151" s="98" t="s">
        <v>410</v>
      </c>
      <c r="L151" s="98"/>
    </row>
    <row r="152" spans="3:12" x14ac:dyDescent="0.35">
      <c r="C152" s="143"/>
      <c r="D152" s="158"/>
      <c r="E152" s="118"/>
      <c r="F152" s="97">
        <f t="shared" si="9"/>
        <v>0</v>
      </c>
      <c r="G152" s="161"/>
      <c r="H152" s="144"/>
      <c r="I152" s="130" t="e">
        <f>VLOOKUP(H152,Presupuesto!$B$11:$C$565,2,0)</f>
        <v>#N/A</v>
      </c>
      <c r="J152" s="98" t="str">
        <f t="shared" si="10"/>
        <v>Posgrado</v>
      </c>
      <c r="K152" s="98" t="s">
        <v>410</v>
      </c>
      <c r="L152" s="98"/>
    </row>
    <row r="153" spans="3:12" x14ac:dyDescent="0.35">
      <c r="C153" s="145"/>
      <c r="D153" s="158"/>
      <c r="E153" s="118"/>
      <c r="F153" s="97">
        <f t="shared" si="9"/>
        <v>0</v>
      </c>
      <c r="G153" s="161"/>
      <c r="H153" s="146"/>
      <c r="I153" s="130" t="e">
        <f>VLOOKUP(H153,Presupuesto!$B$11:$C$565,2,0)</f>
        <v>#N/A</v>
      </c>
      <c r="J153" s="98" t="str">
        <f t="shared" si="10"/>
        <v>Posgrado</v>
      </c>
      <c r="K153" s="98" t="s">
        <v>401</v>
      </c>
      <c r="L153" s="98"/>
    </row>
    <row r="154" spans="3:12" x14ac:dyDescent="0.35">
      <c r="C154" s="145"/>
      <c r="D154" s="158"/>
      <c r="E154" s="118"/>
      <c r="F154" s="97">
        <f t="shared" si="9"/>
        <v>0</v>
      </c>
      <c r="G154" s="161"/>
      <c r="H154" s="146"/>
      <c r="I154" s="130" t="e">
        <f>VLOOKUP(H154,Presupuesto!$B$11:$C$565,2,0)</f>
        <v>#N/A</v>
      </c>
      <c r="J154" s="98" t="str">
        <f t="shared" si="10"/>
        <v>Posgrado</v>
      </c>
      <c r="K154" s="98" t="s">
        <v>410</v>
      </c>
      <c r="L154" s="98"/>
    </row>
    <row r="155" spans="3:12" x14ac:dyDescent="0.35">
      <c r="C155" s="145"/>
      <c r="D155" s="158"/>
      <c r="E155" s="118"/>
      <c r="F155" s="97">
        <f t="shared" si="9"/>
        <v>0</v>
      </c>
      <c r="G155" s="161"/>
      <c r="H155" s="146"/>
      <c r="I155" s="130" t="e">
        <f>VLOOKUP(H155,Presupuesto!$B$11:$C$565,2,0)</f>
        <v>#N/A</v>
      </c>
      <c r="J155" s="98" t="str">
        <f t="shared" si="10"/>
        <v>Posgrado</v>
      </c>
      <c r="K155" s="98" t="s">
        <v>410</v>
      </c>
      <c r="L155" s="98"/>
    </row>
    <row r="156" spans="3:12" x14ac:dyDescent="0.35">
      <c r="C156" s="145"/>
      <c r="D156" s="158"/>
      <c r="E156" s="118"/>
      <c r="F156" s="97">
        <f t="shared" si="9"/>
        <v>0</v>
      </c>
      <c r="G156" s="161"/>
      <c r="H156" s="146"/>
      <c r="I156" s="130" t="e">
        <f>VLOOKUP(H156,Presupuesto!$B$11:$C$565,2,0)</f>
        <v>#N/A</v>
      </c>
      <c r="J156" s="98" t="str">
        <f t="shared" si="10"/>
        <v>Posgrado</v>
      </c>
      <c r="K156" s="98" t="s">
        <v>410</v>
      </c>
      <c r="L156" s="98"/>
    </row>
    <row r="157" spans="3:12" ht="15" thickBot="1" x14ac:dyDescent="0.4">
      <c r="C157" s="147"/>
      <c r="D157" s="219"/>
      <c r="E157" s="103"/>
      <c r="F157" s="105">
        <f t="shared" si="9"/>
        <v>0</v>
      </c>
      <c r="G157" s="162"/>
      <c r="H157" s="148"/>
      <c r="I157" s="132" t="e">
        <f>VLOOKUP(H157,Presupuesto!$B$11:$C$565,2,0)</f>
        <v>#N/A</v>
      </c>
      <c r="J157" s="106" t="str">
        <f t="shared" si="10"/>
        <v>Posgrado</v>
      </c>
      <c r="K157" s="124" t="s">
        <v>392</v>
      </c>
      <c r="L157" s="106"/>
    </row>
    <row r="158" spans="3:12" x14ac:dyDescent="0.35">
      <c r="F158" s="90"/>
      <c r="G158" s="89"/>
      <c r="H158" s="90"/>
      <c r="I158" s="90"/>
    </row>
    <row r="159" spans="3:12" ht="15" thickBot="1" x14ac:dyDescent="0.4"/>
    <row r="160" spans="3:12" ht="15" thickBot="1" x14ac:dyDescent="0.4">
      <c r="C160" s="157" t="s">
        <v>53</v>
      </c>
      <c r="D160" s="354">
        <f>SUM(F167:F187)</f>
        <v>0</v>
      </c>
      <c r="F160" s="70"/>
      <c r="G160" s="79"/>
      <c r="H160" s="70"/>
      <c r="I160" s="70"/>
    </row>
    <row r="161" spans="3:12" x14ac:dyDescent="0.35">
      <c r="C161" s="70"/>
      <c r="D161" s="31"/>
      <c r="E161" s="93"/>
      <c r="F161" s="93"/>
      <c r="G161" s="93"/>
      <c r="H161" s="76"/>
      <c r="I161" s="76"/>
      <c r="J161" s="76"/>
      <c r="K161" s="112"/>
    </row>
    <row r="162" spans="3:12" ht="15.5" x14ac:dyDescent="0.35">
      <c r="C162" s="295" t="s">
        <v>390</v>
      </c>
      <c r="D162" s="351"/>
      <c r="E162" s="93"/>
      <c r="F162" s="93"/>
      <c r="G162" s="93"/>
      <c r="H162" s="76"/>
      <c r="I162" s="76"/>
      <c r="J162" s="76"/>
      <c r="K162" s="112"/>
    </row>
    <row r="163" spans="3:12" ht="18.5" x14ac:dyDescent="0.35">
      <c r="C163" s="207"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Posgrado'!$F:$G,2,FALSE),IFERROR(VLOOKUP(D162,'16.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35">
      <c r="E164" s="93"/>
      <c r="F164" s="93"/>
      <c r="G164" s="93"/>
      <c r="H164" s="76"/>
      <c r="I164" s="76"/>
      <c r="J164" s="76"/>
      <c r="K164" s="112"/>
    </row>
    <row r="165" spans="3:12" ht="15" thickBot="1" x14ac:dyDescent="0.4">
      <c r="F165" s="93"/>
      <c r="G165" s="76"/>
      <c r="H165" s="76"/>
      <c r="I165" s="76"/>
    </row>
    <row r="166" spans="3:12" ht="29.5" thickBot="1" x14ac:dyDescent="0.4">
      <c r="C166" s="129" t="s">
        <v>44</v>
      </c>
      <c r="D166" s="134" t="s">
        <v>55</v>
      </c>
      <c r="E166" s="136" t="s">
        <v>57</v>
      </c>
      <c r="F166" s="135" t="s">
        <v>27</v>
      </c>
      <c r="G166" s="133" t="s">
        <v>129</v>
      </c>
      <c r="H166" s="136" t="s">
        <v>46</v>
      </c>
      <c r="I166" s="133" t="s">
        <v>130</v>
      </c>
      <c r="J166" s="133" t="s">
        <v>408</v>
      </c>
      <c r="K166" s="133" t="s">
        <v>409</v>
      </c>
      <c r="L166" s="133" t="s">
        <v>119</v>
      </c>
    </row>
    <row r="167" spans="3:12" x14ac:dyDescent="0.35">
      <c r="C167" s="141"/>
      <c r="D167" s="158"/>
      <c r="E167" s="115"/>
      <c r="F167" s="97">
        <f t="shared" ref="F167:F187" si="11">D167*E167</f>
        <v>0</v>
      </c>
      <c r="G167" s="161"/>
      <c r="H167" s="142"/>
      <c r="I167" s="130" t="e">
        <f>VLOOKUP(H167,Presupuesto!$B$11:$C$565,2,0)</f>
        <v>#N/A</v>
      </c>
      <c r="J167" s="215" t="s">
        <v>1437</v>
      </c>
      <c r="K167" s="98" t="s">
        <v>392</v>
      </c>
      <c r="L167" s="98"/>
    </row>
    <row r="168" spans="3:12" x14ac:dyDescent="0.35">
      <c r="C168" s="141"/>
      <c r="D168" s="158"/>
      <c r="E168" s="123"/>
      <c r="F168" s="97">
        <f t="shared" si="11"/>
        <v>0</v>
      </c>
      <c r="G168" s="161"/>
      <c r="H168" s="142"/>
      <c r="I168" s="130" t="e">
        <f>VLOOKUP(H168,Presupuesto!$B$11:$C$565,2,0)</f>
        <v>#N/A</v>
      </c>
      <c r="J168" s="98" t="str">
        <f>$J$167</f>
        <v>Posgrado</v>
      </c>
      <c r="K168" s="98" t="s">
        <v>410</v>
      </c>
      <c r="L168" s="98"/>
    </row>
    <row r="169" spans="3:12" x14ac:dyDescent="0.35">
      <c r="C169" s="141"/>
      <c r="D169" s="158"/>
      <c r="E169" s="123"/>
      <c r="F169" s="97">
        <f t="shared" si="11"/>
        <v>0</v>
      </c>
      <c r="G169" s="161"/>
      <c r="H169" s="142"/>
      <c r="I169" s="130" t="e">
        <f>VLOOKUP(H169,Presupuesto!$B$11:$C$565,2,0)</f>
        <v>#N/A</v>
      </c>
      <c r="J169" s="98" t="str">
        <f t="shared" ref="J169:J187" si="12">$J$167</f>
        <v>Posgrado</v>
      </c>
      <c r="K169" s="98" t="s">
        <v>410</v>
      </c>
      <c r="L169" s="98"/>
    </row>
    <row r="170" spans="3:12" x14ac:dyDescent="0.35">
      <c r="C170" s="141"/>
      <c r="D170" s="158"/>
      <c r="E170" s="123"/>
      <c r="F170" s="97">
        <f t="shared" si="11"/>
        <v>0</v>
      </c>
      <c r="G170" s="161"/>
      <c r="H170" s="142"/>
      <c r="I170" s="130" t="e">
        <f>VLOOKUP(H170,Presupuesto!$B$11:$C$565,2,0)</f>
        <v>#N/A</v>
      </c>
      <c r="J170" s="98" t="str">
        <f t="shared" si="12"/>
        <v>Posgrado</v>
      </c>
      <c r="K170" s="98" t="s">
        <v>410</v>
      </c>
      <c r="L170" s="98"/>
    </row>
    <row r="171" spans="3:12" x14ac:dyDescent="0.35">
      <c r="C171" s="141"/>
      <c r="D171" s="158"/>
      <c r="E171" s="123"/>
      <c r="F171" s="97">
        <f t="shared" si="11"/>
        <v>0</v>
      </c>
      <c r="G171" s="161"/>
      <c r="H171" s="142"/>
      <c r="I171" s="130" t="e">
        <f>VLOOKUP(H171,Presupuesto!$B$11:$C$565,2,0)</f>
        <v>#N/A</v>
      </c>
      <c r="J171" s="98" t="str">
        <f t="shared" si="12"/>
        <v>Posgrado</v>
      </c>
      <c r="K171" s="98" t="s">
        <v>410</v>
      </c>
      <c r="L171" s="98"/>
    </row>
    <row r="172" spans="3:12" x14ac:dyDescent="0.35">
      <c r="C172" s="141"/>
      <c r="D172" s="158"/>
      <c r="E172" s="123"/>
      <c r="F172" s="97">
        <f t="shared" si="11"/>
        <v>0</v>
      </c>
      <c r="G172" s="161"/>
      <c r="H172" s="142"/>
      <c r="I172" s="130" t="e">
        <f>VLOOKUP(H172,Presupuesto!$B$11:$C$565,2,0)</f>
        <v>#N/A</v>
      </c>
      <c r="J172" s="98" t="str">
        <f t="shared" si="12"/>
        <v>Posgrado</v>
      </c>
      <c r="K172" s="98" t="s">
        <v>399</v>
      </c>
      <c r="L172" s="98"/>
    </row>
    <row r="173" spans="3:12" x14ac:dyDescent="0.35">
      <c r="C173" s="141"/>
      <c r="D173" s="158"/>
      <c r="E173" s="123"/>
      <c r="F173" s="97">
        <f t="shared" si="11"/>
        <v>0</v>
      </c>
      <c r="G173" s="161"/>
      <c r="H173" s="142"/>
      <c r="I173" s="130" t="e">
        <f>VLOOKUP(H173,Presupuesto!$B$11:$C$565,2,0)</f>
        <v>#N/A</v>
      </c>
      <c r="J173" s="98" t="str">
        <f t="shared" si="12"/>
        <v>Posgrado</v>
      </c>
      <c r="K173" s="98" t="s">
        <v>410</v>
      </c>
      <c r="L173" s="98"/>
    </row>
    <row r="174" spans="3:12" x14ac:dyDescent="0.35">
      <c r="C174" s="141"/>
      <c r="D174" s="158"/>
      <c r="E174" s="123"/>
      <c r="F174" s="97">
        <f t="shared" si="11"/>
        <v>0</v>
      </c>
      <c r="G174" s="161"/>
      <c r="H174" s="142"/>
      <c r="I174" s="130" t="e">
        <f>VLOOKUP(H174,Presupuesto!$B$11:$C$565,2,0)</f>
        <v>#N/A</v>
      </c>
      <c r="J174" s="98" t="str">
        <f t="shared" si="12"/>
        <v>Posgrado</v>
      </c>
      <c r="K174" s="98" t="s">
        <v>410</v>
      </c>
      <c r="L174" s="98"/>
    </row>
    <row r="175" spans="3:12" x14ac:dyDescent="0.35">
      <c r="C175" s="141"/>
      <c r="D175" s="158"/>
      <c r="E175" s="123"/>
      <c r="F175" s="97">
        <f t="shared" si="11"/>
        <v>0</v>
      </c>
      <c r="G175" s="161"/>
      <c r="H175" s="142"/>
      <c r="I175" s="130" t="e">
        <f>VLOOKUP(H175,Presupuesto!$B$11:$C$565,2,0)</f>
        <v>#N/A</v>
      </c>
      <c r="J175" s="98" t="str">
        <f t="shared" si="12"/>
        <v>Posgrado</v>
      </c>
      <c r="K175" s="98" t="s">
        <v>410</v>
      </c>
      <c r="L175" s="98"/>
    </row>
    <row r="176" spans="3:12" x14ac:dyDescent="0.35">
      <c r="C176" s="141"/>
      <c r="D176" s="158"/>
      <c r="E176" s="123"/>
      <c r="F176" s="97">
        <f t="shared" si="11"/>
        <v>0</v>
      </c>
      <c r="G176" s="161"/>
      <c r="H176" s="142"/>
      <c r="I176" s="130" t="e">
        <f>VLOOKUP(H176,Presupuesto!$B$11:$C$565,2,0)</f>
        <v>#N/A</v>
      </c>
      <c r="J176" s="98" t="str">
        <f t="shared" si="12"/>
        <v>Posgrado</v>
      </c>
      <c r="K176" s="98" t="s">
        <v>410</v>
      </c>
      <c r="L176" s="98"/>
    </row>
    <row r="177" spans="3:12" x14ac:dyDescent="0.35">
      <c r="C177" s="143"/>
      <c r="D177" s="158"/>
      <c r="E177" s="118"/>
      <c r="F177" s="97">
        <f t="shared" si="11"/>
        <v>0</v>
      </c>
      <c r="G177" s="161"/>
      <c r="H177" s="144"/>
      <c r="I177" s="130" t="e">
        <f>VLOOKUP(H177,Presupuesto!$B$11:$C$565,2,0)</f>
        <v>#N/A</v>
      </c>
      <c r="J177" s="98" t="str">
        <f t="shared" si="12"/>
        <v>Posgrado</v>
      </c>
      <c r="K177" s="98" t="s">
        <v>410</v>
      </c>
      <c r="L177" s="98"/>
    </row>
    <row r="178" spans="3:12" x14ac:dyDescent="0.35">
      <c r="C178" s="143"/>
      <c r="D178" s="158"/>
      <c r="E178" s="118"/>
      <c r="F178" s="97">
        <f t="shared" si="11"/>
        <v>0</v>
      </c>
      <c r="G178" s="161"/>
      <c r="H178" s="144"/>
      <c r="I178" s="130" t="e">
        <f>VLOOKUP(H178,Presupuesto!$B$11:$C$565,2,0)</f>
        <v>#N/A</v>
      </c>
      <c r="J178" s="98" t="str">
        <f t="shared" si="12"/>
        <v>Posgrado</v>
      </c>
      <c r="K178" s="98" t="s">
        <v>410</v>
      </c>
      <c r="L178" s="98"/>
    </row>
    <row r="179" spans="3:12" x14ac:dyDescent="0.35">
      <c r="C179" s="143"/>
      <c r="D179" s="158"/>
      <c r="E179" s="118"/>
      <c r="F179" s="97">
        <f t="shared" si="11"/>
        <v>0</v>
      </c>
      <c r="G179" s="161"/>
      <c r="H179" s="144"/>
      <c r="I179" s="130" t="e">
        <f>VLOOKUP(H179,Presupuesto!$B$11:$C$565,2,0)</f>
        <v>#N/A</v>
      </c>
      <c r="J179" s="98" t="str">
        <f t="shared" si="12"/>
        <v>Posgrado</v>
      </c>
      <c r="K179" s="98" t="s">
        <v>410</v>
      </c>
      <c r="L179" s="98"/>
    </row>
    <row r="180" spans="3:12" x14ac:dyDescent="0.35">
      <c r="C180" s="143"/>
      <c r="D180" s="158"/>
      <c r="E180" s="118"/>
      <c r="F180" s="97">
        <f t="shared" si="11"/>
        <v>0</v>
      </c>
      <c r="G180" s="161"/>
      <c r="H180" s="144"/>
      <c r="I180" s="130" t="e">
        <f>VLOOKUP(H180,Presupuesto!$B$11:$C$565,2,0)</f>
        <v>#N/A</v>
      </c>
      <c r="J180" s="98" t="str">
        <f t="shared" si="12"/>
        <v>Posgrado</v>
      </c>
      <c r="K180" s="98" t="s">
        <v>410</v>
      </c>
      <c r="L180" s="98"/>
    </row>
    <row r="181" spans="3:12" x14ac:dyDescent="0.35">
      <c r="C181" s="143"/>
      <c r="D181" s="158"/>
      <c r="E181" s="118"/>
      <c r="F181" s="97">
        <f t="shared" si="11"/>
        <v>0</v>
      </c>
      <c r="G181" s="161"/>
      <c r="H181" s="144"/>
      <c r="I181" s="130" t="e">
        <f>VLOOKUP(H181,Presupuesto!$B$11:$C$565,2,0)</f>
        <v>#N/A</v>
      </c>
      <c r="J181" s="98" t="str">
        <f t="shared" si="12"/>
        <v>Posgrado</v>
      </c>
      <c r="K181" s="98" t="s">
        <v>410</v>
      </c>
      <c r="L181" s="98"/>
    </row>
    <row r="182" spans="3:12" x14ac:dyDescent="0.35">
      <c r="C182" s="143"/>
      <c r="D182" s="158"/>
      <c r="E182" s="118"/>
      <c r="F182" s="97">
        <f t="shared" si="11"/>
        <v>0</v>
      </c>
      <c r="G182" s="161"/>
      <c r="H182" s="144"/>
      <c r="I182" s="130" t="e">
        <f>VLOOKUP(H182,Presupuesto!$B$11:$C$565,2,0)</f>
        <v>#N/A</v>
      </c>
      <c r="J182" s="98" t="str">
        <f t="shared" si="12"/>
        <v>Posgrado</v>
      </c>
      <c r="K182" s="98" t="s">
        <v>410</v>
      </c>
      <c r="L182" s="98"/>
    </row>
    <row r="183" spans="3:12" x14ac:dyDescent="0.35">
      <c r="C183" s="145"/>
      <c r="D183" s="158"/>
      <c r="E183" s="118"/>
      <c r="F183" s="97">
        <f t="shared" si="11"/>
        <v>0</v>
      </c>
      <c r="G183" s="161"/>
      <c r="H183" s="146"/>
      <c r="I183" s="130" t="e">
        <f>VLOOKUP(H183,Presupuesto!$B$11:$C$565,2,0)</f>
        <v>#N/A</v>
      </c>
      <c r="J183" s="98" t="str">
        <f t="shared" si="12"/>
        <v>Posgrado</v>
      </c>
      <c r="K183" s="98" t="s">
        <v>401</v>
      </c>
      <c r="L183" s="98"/>
    </row>
    <row r="184" spans="3:12" x14ac:dyDescent="0.35">
      <c r="C184" s="145"/>
      <c r="D184" s="158"/>
      <c r="E184" s="118"/>
      <c r="F184" s="97">
        <f t="shared" si="11"/>
        <v>0</v>
      </c>
      <c r="G184" s="161"/>
      <c r="H184" s="146"/>
      <c r="I184" s="130" t="e">
        <f>VLOOKUP(H184,Presupuesto!$B$11:$C$565,2,0)</f>
        <v>#N/A</v>
      </c>
      <c r="J184" s="98" t="str">
        <f t="shared" si="12"/>
        <v>Posgrado</v>
      </c>
      <c r="K184" s="98" t="s">
        <v>410</v>
      </c>
      <c r="L184" s="98"/>
    </row>
    <row r="185" spans="3:12" x14ac:dyDescent="0.35">
      <c r="C185" s="145"/>
      <c r="D185" s="158"/>
      <c r="E185" s="118"/>
      <c r="F185" s="97">
        <f t="shared" si="11"/>
        <v>0</v>
      </c>
      <c r="G185" s="161"/>
      <c r="H185" s="146"/>
      <c r="I185" s="130" t="e">
        <f>VLOOKUP(H185,Presupuesto!$B$11:$C$565,2,0)</f>
        <v>#N/A</v>
      </c>
      <c r="J185" s="98" t="str">
        <f t="shared" si="12"/>
        <v>Posgrado</v>
      </c>
      <c r="K185" s="98" t="s">
        <v>410</v>
      </c>
      <c r="L185" s="98"/>
    </row>
    <row r="186" spans="3:12" x14ac:dyDescent="0.35">
      <c r="C186" s="145"/>
      <c r="D186" s="158"/>
      <c r="E186" s="118"/>
      <c r="F186" s="97">
        <f t="shared" si="11"/>
        <v>0</v>
      </c>
      <c r="G186" s="161"/>
      <c r="H186" s="146"/>
      <c r="I186" s="130" t="e">
        <f>VLOOKUP(H186,Presupuesto!$B$11:$C$565,2,0)</f>
        <v>#N/A</v>
      </c>
      <c r="J186" s="98" t="str">
        <f t="shared" si="12"/>
        <v>Posgrado</v>
      </c>
      <c r="K186" s="98" t="s">
        <v>410</v>
      </c>
      <c r="L186" s="98"/>
    </row>
    <row r="187" spans="3:12" ht="15" thickBot="1" x14ac:dyDescent="0.4">
      <c r="C187" s="147"/>
      <c r="D187" s="219"/>
      <c r="E187" s="103"/>
      <c r="F187" s="105">
        <f t="shared" si="11"/>
        <v>0</v>
      </c>
      <c r="G187" s="162"/>
      <c r="H187" s="148"/>
      <c r="I187" s="132" t="e">
        <f>VLOOKUP(H187,Presupuesto!$B$11:$C$565,2,0)</f>
        <v>#N/A</v>
      </c>
      <c r="J187" s="106" t="str">
        <f t="shared" si="12"/>
        <v>Posgrado</v>
      </c>
      <c r="K187" s="124" t="s">
        <v>392</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4296875" defaultRowHeight="14.5" x14ac:dyDescent="0.35"/>
  <cols>
    <col min="1" max="1" width="3.81640625" style="86" customWidth="1"/>
    <col min="2" max="2" width="8.81640625" style="86" customWidth="1"/>
    <col min="3" max="3" width="53.453125" style="86" customWidth="1"/>
    <col min="4" max="4" width="25.7265625" style="86" customWidth="1"/>
    <col min="5" max="5" width="24.1796875" style="86" customWidth="1"/>
    <col min="6" max="6" width="21.81640625" style="86" customWidth="1"/>
    <col min="7" max="7" width="16.54296875" style="77" customWidth="1"/>
    <col min="8" max="8" width="14.26953125" style="86" customWidth="1"/>
    <col min="9" max="9" width="40.26953125" style="86" customWidth="1"/>
    <col min="10" max="10" width="28.1796875" style="86" bestFit="1" customWidth="1"/>
    <col min="11" max="11" width="19.81640625" style="86" bestFit="1" customWidth="1"/>
    <col min="12" max="12" width="34.81640625" style="86" bestFit="1" customWidth="1"/>
    <col min="13" max="16384" width="11.54296875" style="86"/>
  </cols>
  <sheetData>
    <row r="1" spans="1:555" ht="26" hidden="1" x14ac:dyDescent="0.35">
      <c r="A1" s="187" t="s">
        <v>249</v>
      </c>
      <c r="B1" s="190" t="s">
        <v>250</v>
      </c>
      <c r="C1" s="181" t="s">
        <v>251</v>
      </c>
      <c r="D1" s="181" t="s">
        <v>494</v>
      </c>
      <c r="E1" s="181" t="s">
        <v>496</v>
      </c>
      <c r="F1" s="181" t="s">
        <v>498</v>
      </c>
      <c r="G1" s="181" t="s">
        <v>500</v>
      </c>
      <c r="H1" s="181" t="s">
        <v>502</v>
      </c>
      <c r="I1" s="181" t="s">
        <v>504</v>
      </c>
      <c r="J1" s="181" t="s">
        <v>252</v>
      </c>
      <c r="K1" s="181" t="s">
        <v>507</v>
      </c>
      <c r="L1" s="181" t="s">
        <v>253</v>
      </c>
      <c r="M1" s="181" t="s">
        <v>509</v>
      </c>
      <c r="N1" s="181" t="s">
        <v>511</v>
      </c>
      <c r="O1" s="181" t="s">
        <v>513</v>
      </c>
      <c r="P1" s="181" t="s">
        <v>254</v>
      </c>
      <c r="Q1" s="181" t="s">
        <v>514</v>
      </c>
      <c r="R1" s="181" t="s">
        <v>517</v>
      </c>
      <c r="S1" s="181" t="s">
        <v>255</v>
      </c>
      <c r="T1" s="181" t="s">
        <v>519</v>
      </c>
      <c r="U1" s="181" t="s">
        <v>256</v>
      </c>
      <c r="V1" s="181" t="s">
        <v>520</v>
      </c>
      <c r="W1" s="181" t="s">
        <v>521</v>
      </c>
      <c r="X1" s="181" t="s">
        <v>525</v>
      </c>
      <c r="Y1" s="181" t="s">
        <v>272</v>
      </c>
      <c r="Z1" s="181" t="s">
        <v>526</v>
      </c>
      <c r="AA1" s="181" t="s">
        <v>528</v>
      </c>
      <c r="AB1" s="181" t="s">
        <v>530</v>
      </c>
      <c r="AC1" s="181" t="s">
        <v>273</v>
      </c>
      <c r="AD1" s="181" t="s">
        <v>532</v>
      </c>
      <c r="AE1" s="181" t="s">
        <v>534</v>
      </c>
      <c r="AF1" s="181" t="s">
        <v>536</v>
      </c>
      <c r="AG1" s="181" t="s">
        <v>538</v>
      </c>
      <c r="AH1" s="181" t="s">
        <v>248</v>
      </c>
      <c r="AI1" s="181" t="s">
        <v>540</v>
      </c>
      <c r="AJ1" s="190" t="s">
        <v>257</v>
      </c>
      <c r="AK1" s="181" t="s">
        <v>542</v>
      </c>
      <c r="AL1" s="181" t="s">
        <v>258</v>
      </c>
      <c r="AM1" s="181" t="s">
        <v>544</v>
      </c>
      <c r="AN1" s="181" t="s">
        <v>546</v>
      </c>
      <c r="AO1" s="181" t="s">
        <v>259</v>
      </c>
      <c r="AP1" s="181" t="s">
        <v>548</v>
      </c>
      <c r="AQ1" s="181" t="s">
        <v>550</v>
      </c>
      <c r="AR1" s="181" t="s">
        <v>260</v>
      </c>
      <c r="AS1" s="181" t="s">
        <v>551</v>
      </c>
      <c r="AT1" s="181" t="s">
        <v>553</v>
      </c>
      <c r="AU1" s="181" t="s">
        <v>554</v>
      </c>
      <c r="AV1" s="181" t="s">
        <v>555</v>
      </c>
      <c r="AW1" s="181" t="s">
        <v>557</v>
      </c>
      <c r="AX1" s="181" t="s">
        <v>559</v>
      </c>
      <c r="AY1" s="181" t="s">
        <v>560</v>
      </c>
      <c r="AZ1" s="181" t="s">
        <v>261</v>
      </c>
      <c r="BA1" s="181" t="s">
        <v>562</v>
      </c>
      <c r="BB1" s="181" t="s">
        <v>564</v>
      </c>
      <c r="BC1" s="181" t="s">
        <v>566</v>
      </c>
      <c r="BD1" s="181" t="s">
        <v>568</v>
      </c>
      <c r="BE1" s="181" t="s">
        <v>570</v>
      </c>
      <c r="BF1" s="181" t="s">
        <v>572</v>
      </c>
      <c r="BG1" s="181" t="s">
        <v>574</v>
      </c>
      <c r="BH1" s="181" t="s">
        <v>576</v>
      </c>
      <c r="BI1" s="181" t="s">
        <v>274</v>
      </c>
      <c r="BJ1" s="181" t="s">
        <v>578</v>
      </c>
      <c r="BK1" s="181" t="s">
        <v>580</v>
      </c>
      <c r="BL1" s="181" t="s">
        <v>582</v>
      </c>
      <c r="BM1" s="181" t="s">
        <v>584</v>
      </c>
      <c r="BN1" s="181" t="s">
        <v>586</v>
      </c>
      <c r="BO1" s="181" t="s">
        <v>588</v>
      </c>
      <c r="BP1" s="181" t="s">
        <v>590</v>
      </c>
      <c r="BQ1" s="181" t="s">
        <v>592</v>
      </c>
      <c r="BR1" s="181" t="s">
        <v>594</v>
      </c>
      <c r="BS1" s="181" t="s">
        <v>596</v>
      </c>
      <c r="BT1" s="190" t="s">
        <v>262</v>
      </c>
      <c r="BU1" s="181" t="s">
        <v>263</v>
      </c>
      <c r="BV1" s="181" t="s">
        <v>598</v>
      </c>
      <c r="BW1" s="181" t="s">
        <v>264</v>
      </c>
      <c r="BX1" s="181" t="s">
        <v>600</v>
      </c>
      <c r="BY1" s="181" t="s">
        <v>602</v>
      </c>
      <c r="BZ1" s="190" t="s">
        <v>265</v>
      </c>
      <c r="CA1" s="181" t="s">
        <v>266</v>
      </c>
      <c r="CB1" s="181" t="s">
        <v>604</v>
      </c>
      <c r="CC1" s="181" t="s">
        <v>267</v>
      </c>
      <c r="CD1" s="181" t="s">
        <v>606</v>
      </c>
      <c r="CE1" s="181" t="s">
        <v>608</v>
      </c>
      <c r="CF1" s="181" t="s">
        <v>610</v>
      </c>
      <c r="CG1" s="190" t="s">
        <v>268</v>
      </c>
      <c r="CH1" s="181" t="s">
        <v>616</v>
      </c>
      <c r="CI1" s="181" t="s">
        <v>618</v>
      </c>
      <c r="CJ1" s="181" t="s">
        <v>269</v>
      </c>
      <c r="CK1" s="181" t="s">
        <v>612</v>
      </c>
      <c r="CL1" s="181" t="s">
        <v>614</v>
      </c>
      <c r="CM1" s="181" t="s">
        <v>270</v>
      </c>
      <c r="CN1" s="181" t="s">
        <v>620</v>
      </c>
      <c r="CO1" s="181" t="s">
        <v>271</v>
      </c>
      <c r="CP1" s="181" t="s">
        <v>621</v>
      </c>
      <c r="CQ1" s="178" t="s">
        <v>275</v>
      </c>
      <c r="CR1" s="190" t="s">
        <v>276</v>
      </c>
      <c r="CS1" s="181" t="s">
        <v>622</v>
      </c>
      <c r="CT1" s="181" t="s">
        <v>623</v>
      </c>
      <c r="CU1" s="181" t="s">
        <v>625</v>
      </c>
      <c r="CV1" s="181" t="s">
        <v>277</v>
      </c>
      <c r="CW1" s="181" t="s">
        <v>627</v>
      </c>
      <c r="CX1" s="181" t="s">
        <v>629</v>
      </c>
      <c r="CY1" s="181" t="s">
        <v>631</v>
      </c>
      <c r="CZ1" s="181" t="s">
        <v>633</v>
      </c>
      <c r="DA1" s="181" t="s">
        <v>635</v>
      </c>
      <c r="DB1" s="181" t="s">
        <v>637</v>
      </c>
      <c r="DC1" s="190" t="s">
        <v>278</v>
      </c>
      <c r="DD1" s="181" t="s">
        <v>279</v>
      </c>
      <c r="DE1" s="181" t="s">
        <v>639</v>
      </c>
      <c r="DF1" s="181" t="s">
        <v>280</v>
      </c>
      <c r="DG1" s="181" t="s">
        <v>641</v>
      </c>
      <c r="DH1" s="181" t="s">
        <v>643</v>
      </c>
      <c r="DI1" s="181" t="s">
        <v>645</v>
      </c>
      <c r="DJ1" s="181" t="s">
        <v>647</v>
      </c>
      <c r="DK1" s="181" t="s">
        <v>649</v>
      </c>
      <c r="DL1" s="181" t="s">
        <v>651</v>
      </c>
      <c r="DM1" s="181" t="s">
        <v>653</v>
      </c>
      <c r="DN1" s="181" t="s">
        <v>281</v>
      </c>
      <c r="DO1" s="181" t="s">
        <v>655</v>
      </c>
      <c r="DP1" s="181" t="s">
        <v>657</v>
      </c>
      <c r="DQ1" s="181" t="s">
        <v>659</v>
      </c>
      <c r="DR1" s="190" t="s">
        <v>282</v>
      </c>
      <c r="DS1" s="181" t="s">
        <v>661</v>
      </c>
      <c r="DT1" s="181" t="s">
        <v>283</v>
      </c>
      <c r="DU1" s="181" t="s">
        <v>663</v>
      </c>
      <c r="DV1" s="181" t="s">
        <v>284</v>
      </c>
      <c r="DW1" s="181" t="s">
        <v>665</v>
      </c>
      <c r="DX1" s="181" t="s">
        <v>667</v>
      </c>
      <c r="DY1" s="181" t="s">
        <v>669</v>
      </c>
      <c r="DZ1" s="181" t="s">
        <v>671</v>
      </c>
      <c r="EA1" s="181" t="s">
        <v>673</v>
      </c>
      <c r="EB1" s="181" t="s">
        <v>675</v>
      </c>
      <c r="EC1" s="181" t="s">
        <v>677</v>
      </c>
      <c r="ED1" s="181" t="s">
        <v>679</v>
      </c>
      <c r="EE1" s="181" t="s">
        <v>681</v>
      </c>
      <c r="EF1" s="181" t="s">
        <v>683</v>
      </c>
      <c r="EG1" s="181" t="s">
        <v>685</v>
      </c>
      <c r="EH1" s="190" t="s">
        <v>285</v>
      </c>
      <c r="EI1" s="181" t="s">
        <v>687</v>
      </c>
      <c r="EJ1" s="181" t="s">
        <v>286</v>
      </c>
      <c r="EK1" s="181" t="s">
        <v>689</v>
      </c>
      <c r="EL1" s="181" t="s">
        <v>691</v>
      </c>
      <c r="EM1" s="181" t="s">
        <v>287</v>
      </c>
      <c r="EN1" s="181" t="s">
        <v>693</v>
      </c>
      <c r="EO1" s="181" t="s">
        <v>695</v>
      </c>
      <c r="EP1" s="181" t="s">
        <v>288</v>
      </c>
      <c r="EQ1" s="181" t="s">
        <v>697</v>
      </c>
      <c r="ER1" s="181" t="s">
        <v>699</v>
      </c>
      <c r="ES1" s="181" t="s">
        <v>701</v>
      </c>
      <c r="ET1" s="181" t="s">
        <v>289</v>
      </c>
      <c r="EU1" s="181" t="s">
        <v>703</v>
      </c>
      <c r="EV1" s="181" t="s">
        <v>705</v>
      </c>
      <c r="EW1" s="190" t="s">
        <v>290</v>
      </c>
      <c r="EX1" s="181" t="s">
        <v>291</v>
      </c>
      <c r="EY1" s="181" t="s">
        <v>707</v>
      </c>
      <c r="EZ1" s="181" t="s">
        <v>709</v>
      </c>
      <c r="FA1" s="181" t="s">
        <v>711</v>
      </c>
      <c r="FB1" s="181" t="s">
        <v>713</v>
      </c>
      <c r="FC1" s="181" t="s">
        <v>292</v>
      </c>
      <c r="FD1" s="181" t="s">
        <v>715</v>
      </c>
      <c r="FE1" s="181" t="s">
        <v>717</v>
      </c>
      <c r="FF1" s="181" t="s">
        <v>719</v>
      </c>
      <c r="FG1" s="181" t="s">
        <v>721</v>
      </c>
      <c r="FH1" s="181" t="s">
        <v>723</v>
      </c>
      <c r="FI1" s="181" t="s">
        <v>293</v>
      </c>
      <c r="FJ1" s="181" t="s">
        <v>726</v>
      </c>
      <c r="FK1" s="181" t="s">
        <v>294</v>
      </c>
      <c r="FL1" s="181" t="s">
        <v>729</v>
      </c>
      <c r="FM1" s="181" t="s">
        <v>730</v>
      </c>
      <c r="FN1" s="181" t="s">
        <v>732</v>
      </c>
      <c r="FO1" s="181" t="s">
        <v>295</v>
      </c>
      <c r="FP1" s="181" t="s">
        <v>735</v>
      </c>
      <c r="FQ1" s="181" t="s">
        <v>736</v>
      </c>
      <c r="FR1" s="181" t="s">
        <v>738</v>
      </c>
      <c r="FS1" s="181" t="s">
        <v>296</v>
      </c>
      <c r="FT1" s="181" t="s">
        <v>741</v>
      </c>
      <c r="FU1" s="181" t="s">
        <v>743</v>
      </c>
      <c r="FV1" s="181" t="s">
        <v>745</v>
      </c>
      <c r="FW1" s="190" t="s">
        <v>297</v>
      </c>
      <c r="FX1" s="190" t="s">
        <v>298</v>
      </c>
      <c r="FY1" s="181" t="s">
        <v>304</v>
      </c>
      <c r="FZ1" s="181" t="s">
        <v>747</v>
      </c>
      <c r="GA1" s="181" t="s">
        <v>749</v>
      </c>
      <c r="GB1" s="181" t="s">
        <v>751</v>
      </c>
      <c r="GC1" s="181" t="s">
        <v>753</v>
      </c>
      <c r="GD1" s="181" t="s">
        <v>755</v>
      </c>
      <c r="GE1" s="181" t="s">
        <v>757</v>
      </c>
      <c r="GF1" s="190" t="s">
        <v>299</v>
      </c>
      <c r="GG1" s="181" t="s">
        <v>305</v>
      </c>
      <c r="GH1" s="181" t="s">
        <v>759</v>
      </c>
      <c r="GI1" s="181" t="s">
        <v>761</v>
      </c>
      <c r="GJ1" s="181" t="s">
        <v>762</v>
      </c>
      <c r="GK1" s="181" t="s">
        <v>306</v>
      </c>
      <c r="GL1" s="181" t="s">
        <v>765</v>
      </c>
      <c r="GM1" s="181" t="s">
        <v>766</v>
      </c>
      <c r="GN1" s="190" t="s">
        <v>300</v>
      </c>
      <c r="GO1" s="181" t="s">
        <v>301</v>
      </c>
      <c r="GP1" s="181" t="s">
        <v>768</v>
      </c>
      <c r="GQ1" s="181" t="s">
        <v>770</v>
      </c>
      <c r="GR1" s="181" t="s">
        <v>772</v>
      </c>
      <c r="GS1" s="181" t="s">
        <v>774</v>
      </c>
      <c r="GT1" s="181" t="s">
        <v>776</v>
      </c>
      <c r="GU1" s="190" t="s">
        <v>302</v>
      </c>
      <c r="GV1" s="181" t="s">
        <v>303</v>
      </c>
      <c r="GW1" s="181" t="s">
        <v>778</v>
      </c>
      <c r="GX1" s="181" t="s">
        <v>780</v>
      </c>
      <c r="GY1" s="181" t="s">
        <v>782</v>
      </c>
      <c r="GZ1" s="181" t="s">
        <v>784</v>
      </c>
      <c r="HA1" s="181" t="s">
        <v>786</v>
      </c>
      <c r="HB1" s="181" t="s">
        <v>788</v>
      </c>
      <c r="HC1" s="178" t="s">
        <v>307</v>
      </c>
      <c r="HD1" s="190" t="s">
        <v>308</v>
      </c>
      <c r="HE1" s="181" t="s">
        <v>309</v>
      </c>
      <c r="HF1" s="181" t="s">
        <v>790</v>
      </c>
      <c r="HG1" s="181" t="s">
        <v>792</v>
      </c>
      <c r="HH1" s="181" t="s">
        <v>794</v>
      </c>
      <c r="HI1" s="181" t="s">
        <v>796</v>
      </c>
      <c r="HJ1" s="181" t="s">
        <v>310</v>
      </c>
      <c r="HK1" s="181" t="s">
        <v>799</v>
      </c>
      <c r="HL1" s="181" t="s">
        <v>327</v>
      </c>
      <c r="HM1" s="181" t="s">
        <v>837</v>
      </c>
      <c r="HN1" s="181" t="s">
        <v>839</v>
      </c>
      <c r="HO1" s="181" t="s">
        <v>841</v>
      </c>
      <c r="HP1" s="190" t="s">
        <v>311</v>
      </c>
      <c r="HQ1" s="181" t="s">
        <v>801</v>
      </c>
      <c r="HR1" s="181" t="s">
        <v>803</v>
      </c>
      <c r="HS1" s="181" t="s">
        <v>312</v>
      </c>
      <c r="HT1" s="181" t="s">
        <v>806</v>
      </c>
      <c r="HU1" s="181" t="s">
        <v>808</v>
      </c>
      <c r="HV1" s="181" t="s">
        <v>809</v>
      </c>
      <c r="HW1" s="181" t="s">
        <v>811</v>
      </c>
      <c r="HX1" s="190" t="s">
        <v>313</v>
      </c>
      <c r="HY1" s="181" t="s">
        <v>813</v>
      </c>
      <c r="HZ1" s="181" t="s">
        <v>815</v>
      </c>
      <c r="IA1" s="181" t="s">
        <v>817</v>
      </c>
      <c r="IB1" s="181" t="s">
        <v>314</v>
      </c>
      <c r="IC1" s="181" t="s">
        <v>819</v>
      </c>
      <c r="ID1" s="181" t="s">
        <v>821</v>
      </c>
      <c r="IE1" s="181" t="s">
        <v>315</v>
      </c>
      <c r="IF1" s="181" t="s">
        <v>823</v>
      </c>
      <c r="IG1" s="181" t="s">
        <v>825</v>
      </c>
      <c r="IH1" s="181" t="s">
        <v>316</v>
      </c>
      <c r="II1" s="181" t="s">
        <v>827</v>
      </c>
      <c r="IJ1" s="181" t="s">
        <v>829</v>
      </c>
      <c r="IK1" s="181" t="s">
        <v>831</v>
      </c>
      <c r="IL1" s="181" t="s">
        <v>833</v>
      </c>
      <c r="IM1" s="181" t="s">
        <v>317</v>
      </c>
      <c r="IN1" s="181" t="s">
        <v>835</v>
      </c>
      <c r="IO1" s="190" t="s">
        <v>318</v>
      </c>
      <c r="IP1" s="181" t="s">
        <v>843</v>
      </c>
      <c r="IQ1" s="181" t="s">
        <v>845</v>
      </c>
      <c r="IR1" s="181" t="s">
        <v>319</v>
      </c>
      <c r="IS1" s="181" t="s">
        <v>847</v>
      </c>
      <c r="IT1" s="181" t="s">
        <v>849</v>
      </c>
      <c r="IU1" s="181" t="s">
        <v>851</v>
      </c>
      <c r="IV1" s="190" t="s">
        <v>320</v>
      </c>
      <c r="IW1" s="181" t="s">
        <v>853</v>
      </c>
      <c r="IX1" s="181" t="s">
        <v>321</v>
      </c>
      <c r="IY1" s="181" t="s">
        <v>856</v>
      </c>
      <c r="IZ1" s="181" t="s">
        <v>858</v>
      </c>
      <c r="JA1" s="181" t="s">
        <v>860</v>
      </c>
      <c r="JB1" s="181" t="s">
        <v>862</v>
      </c>
      <c r="JC1" s="181" t="s">
        <v>864</v>
      </c>
      <c r="JD1" s="181" t="s">
        <v>866</v>
      </c>
      <c r="JE1" s="181" t="s">
        <v>322</v>
      </c>
      <c r="JF1" s="181" t="s">
        <v>869</v>
      </c>
      <c r="JG1" s="181" t="s">
        <v>871</v>
      </c>
      <c r="JH1" s="181" t="s">
        <v>873</v>
      </c>
      <c r="JI1" s="181" t="s">
        <v>875</v>
      </c>
      <c r="JJ1" s="181" t="s">
        <v>877</v>
      </c>
      <c r="JK1" s="181" t="s">
        <v>879</v>
      </c>
      <c r="JL1" s="181" t="s">
        <v>881</v>
      </c>
      <c r="JM1" s="181" t="s">
        <v>883</v>
      </c>
      <c r="JN1" s="181" t="s">
        <v>323</v>
      </c>
      <c r="JO1" s="181" t="s">
        <v>886</v>
      </c>
      <c r="JP1" s="181" t="s">
        <v>888</v>
      </c>
      <c r="JQ1" s="181" t="s">
        <v>890</v>
      </c>
      <c r="JR1" s="181" t="s">
        <v>892</v>
      </c>
      <c r="JS1" s="181" t="s">
        <v>893</v>
      </c>
      <c r="JT1" s="181" t="s">
        <v>895</v>
      </c>
      <c r="JU1" s="181" t="s">
        <v>897</v>
      </c>
      <c r="JV1" s="181" t="s">
        <v>899</v>
      </c>
      <c r="JW1" s="181" t="s">
        <v>901</v>
      </c>
      <c r="JX1" s="181" t="s">
        <v>903</v>
      </c>
      <c r="JY1" s="181" t="s">
        <v>905</v>
      </c>
      <c r="JZ1" s="181" t="s">
        <v>907</v>
      </c>
      <c r="KA1" s="181" t="s">
        <v>909</v>
      </c>
      <c r="KB1" s="181" t="s">
        <v>911</v>
      </c>
      <c r="KC1" s="181" t="s">
        <v>913</v>
      </c>
      <c r="KD1" s="181" t="s">
        <v>915</v>
      </c>
      <c r="KE1" s="181" t="s">
        <v>917</v>
      </c>
      <c r="KF1" s="181" t="s">
        <v>919</v>
      </c>
      <c r="KG1" s="181" t="s">
        <v>921</v>
      </c>
      <c r="KH1" s="181" t="s">
        <v>923</v>
      </c>
      <c r="KI1" s="181" t="s">
        <v>925</v>
      </c>
      <c r="KJ1" s="181" t="s">
        <v>927</v>
      </c>
      <c r="KK1" s="181" t="s">
        <v>929</v>
      </c>
      <c r="KL1" s="181" t="s">
        <v>931</v>
      </c>
      <c r="KM1" s="181" t="s">
        <v>933</v>
      </c>
      <c r="KN1" s="181" t="s">
        <v>935</v>
      </c>
      <c r="KO1" s="190" t="s">
        <v>324</v>
      </c>
      <c r="KP1" s="181" t="s">
        <v>937</v>
      </c>
      <c r="KQ1" s="181" t="s">
        <v>325</v>
      </c>
      <c r="KR1" s="181" t="s">
        <v>940</v>
      </c>
      <c r="KS1" s="181" t="s">
        <v>942</v>
      </c>
      <c r="KT1" s="181" t="s">
        <v>944</v>
      </c>
      <c r="KU1" s="181" t="s">
        <v>946</v>
      </c>
      <c r="KV1" s="181" t="s">
        <v>326</v>
      </c>
      <c r="KW1" s="181" t="s">
        <v>949</v>
      </c>
      <c r="KX1" s="181" t="s">
        <v>951</v>
      </c>
      <c r="KY1" s="181" t="s">
        <v>953</v>
      </c>
      <c r="KZ1" s="181" t="s">
        <v>955</v>
      </c>
      <c r="LA1" s="181" t="s">
        <v>957</v>
      </c>
      <c r="LB1" s="181" t="s">
        <v>959</v>
      </c>
      <c r="LC1" s="181" t="s">
        <v>961</v>
      </c>
      <c r="LD1" s="178" t="s">
        <v>328</v>
      </c>
      <c r="LE1" s="190" t="s">
        <v>329</v>
      </c>
      <c r="LF1" s="181" t="s">
        <v>330</v>
      </c>
      <c r="LG1" s="181" t="s">
        <v>344</v>
      </c>
      <c r="LH1" s="181" t="s">
        <v>963</v>
      </c>
      <c r="LI1" s="181" t="s">
        <v>965</v>
      </c>
      <c r="LJ1" s="181" t="s">
        <v>967</v>
      </c>
      <c r="LK1" s="181" t="s">
        <v>969</v>
      </c>
      <c r="LL1" s="181" t="s">
        <v>345</v>
      </c>
      <c r="LM1" s="181" t="s">
        <v>971</v>
      </c>
      <c r="LN1" s="181" t="s">
        <v>346</v>
      </c>
      <c r="LO1" s="181" t="s">
        <v>973</v>
      </c>
      <c r="LP1" s="181" t="s">
        <v>331</v>
      </c>
      <c r="LQ1" s="181" t="s">
        <v>975</v>
      </c>
      <c r="LR1" s="181" t="s">
        <v>347</v>
      </c>
      <c r="LS1" s="181" t="s">
        <v>977</v>
      </c>
      <c r="LT1" s="181" t="s">
        <v>979</v>
      </c>
      <c r="LU1" s="181" t="s">
        <v>348</v>
      </c>
      <c r="LV1" s="190" t="s">
        <v>332</v>
      </c>
      <c r="LW1" s="181" t="s">
        <v>333</v>
      </c>
      <c r="LX1" s="181" t="s">
        <v>981</v>
      </c>
      <c r="LY1" s="181" t="s">
        <v>983</v>
      </c>
      <c r="LZ1" s="181" t="s">
        <v>984</v>
      </c>
      <c r="MA1" s="181" t="s">
        <v>986</v>
      </c>
      <c r="MB1" s="181" t="s">
        <v>987</v>
      </c>
      <c r="MC1" s="181" t="s">
        <v>989</v>
      </c>
      <c r="MD1" s="181" t="s">
        <v>991</v>
      </c>
      <c r="ME1" s="181" t="s">
        <v>993</v>
      </c>
      <c r="MF1" s="181" t="s">
        <v>995</v>
      </c>
      <c r="MG1" s="181" t="s">
        <v>334</v>
      </c>
      <c r="MH1" s="181" t="s">
        <v>998</v>
      </c>
      <c r="MI1" s="181" t="s">
        <v>999</v>
      </c>
      <c r="MJ1" s="181" t="s">
        <v>1001</v>
      </c>
      <c r="MK1" s="181" t="s">
        <v>335</v>
      </c>
      <c r="ML1" s="181" t="s">
        <v>1004</v>
      </c>
      <c r="MM1" s="181" t="s">
        <v>1005</v>
      </c>
      <c r="MN1" s="181" t="s">
        <v>1007</v>
      </c>
      <c r="MO1" s="181" t="s">
        <v>1009</v>
      </c>
      <c r="MP1" s="181" t="s">
        <v>336</v>
      </c>
      <c r="MQ1" s="181" t="s">
        <v>1012</v>
      </c>
      <c r="MR1" s="181" t="s">
        <v>1014</v>
      </c>
      <c r="MS1" s="181" t="s">
        <v>1016</v>
      </c>
      <c r="MT1" s="181" t="s">
        <v>1018</v>
      </c>
      <c r="MU1" s="181" t="s">
        <v>337</v>
      </c>
      <c r="MV1" s="181" t="s">
        <v>1021</v>
      </c>
      <c r="MW1" s="181" t="s">
        <v>1023</v>
      </c>
      <c r="MX1" s="181" t="s">
        <v>1025</v>
      </c>
      <c r="MY1" s="181" t="s">
        <v>1027</v>
      </c>
      <c r="MZ1" s="181" t="s">
        <v>1029</v>
      </c>
      <c r="NA1" s="181" t="s">
        <v>1031</v>
      </c>
      <c r="NB1" s="181" t="s">
        <v>1033</v>
      </c>
      <c r="NC1" s="181" t="s">
        <v>1035</v>
      </c>
      <c r="ND1" s="181" t="s">
        <v>1037</v>
      </c>
      <c r="NE1" s="181" t="s">
        <v>1039</v>
      </c>
      <c r="NF1" s="181" t="s">
        <v>1041</v>
      </c>
      <c r="NG1" s="181" t="s">
        <v>1042</v>
      </c>
      <c r="NH1" s="190" t="s">
        <v>338</v>
      </c>
      <c r="NI1" s="181" t="s">
        <v>339</v>
      </c>
      <c r="NJ1" s="181" t="s">
        <v>1044</v>
      </c>
      <c r="NK1" s="181" t="s">
        <v>1046</v>
      </c>
      <c r="NL1" s="181" t="s">
        <v>1048</v>
      </c>
      <c r="NM1" s="181" t="s">
        <v>1050</v>
      </c>
      <c r="NN1" s="190" t="s">
        <v>340</v>
      </c>
      <c r="NO1" s="181" t="s">
        <v>341</v>
      </c>
      <c r="NP1" s="181" t="s">
        <v>1051</v>
      </c>
      <c r="NQ1" s="181" t="s">
        <v>342</v>
      </c>
      <c r="NR1" s="181" t="s">
        <v>1053</v>
      </c>
      <c r="NS1" s="181" t="s">
        <v>1055</v>
      </c>
      <c r="NT1" s="181" t="s">
        <v>343</v>
      </c>
      <c r="NU1" s="181" t="s">
        <v>1057</v>
      </c>
      <c r="NV1" s="178" t="s">
        <v>349</v>
      </c>
      <c r="NW1" s="190" t="s">
        <v>350</v>
      </c>
      <c r="NX1" s="181" t="s">
        <v>351</v>
      </c>
      <c r="NY1" s="181" t="s">
        <v>1060</v>
      </c>
      <c r="NZ1" s="181" t="s">
        <v>1062</v>
      </c>
      <c r="OA1" s="181" t="s">
        <v>352</v>
      </c>
      <c r="OB1" s="181" t="s">
        <v>362</v>
      </c>
      <c r="OC1" s="181" t="s">
        <v>1064</v>
      </c>
      <c r="OD1" s="181" t="s">
        <v>1066</v>
      </c>
      <c r="OE1" s="181" t="s">
        <v>1068</v>
      </c>
      <c r="OF1" s="181" t="s">
        <v>1070</v>
      </c>
      <c r="OG1" s="181" t="s">
        <v>1072</v>
      </c>
      <c r="OH1" s="181" t="s">
        <v>1074</v>
      </c>
      <c r="OI1" s="181" t="s">
        <v>1076</v>
      </c>
      <c r="OJ1" s="181" t="s">
        <v>1078</v>
      </c>
      <c r="OK1" s="181" t="s">
        <v>1080</v>
      </c>
      <c r="OL1" s="181" t="s">
        <v>1082</v>
      </c>
      <c r="OM1" s="181" t="s">
        <v>1084</v>
      </c>
      <c r="ON1" s="181" t="s">
        <v>1086</v>
      </c>
      <c r="OO1" s="181" t="s">
        <v>1088</v>
      </c>
      <c r="OP1" s="181" t="s">
        <v>1090</v>
      </c>
      <c r="OQ1" s="181" t="s">
        <v>1092</v>
      </c>
      <c r="OR1" s="181" t="s">
        <v>1094</v>
      </c>
      <c r="OS1" s="181" t="s">
        <v>1096</v>
      </c>
      <c r="OT1" s="181" t="s">
        <v>1098</v>
      </c>
      <c r="OU1" s="181" t="s">
        <v>1100</v>
      </c>
      <c r="OV1" s="181" t="s">
        <v>1102</v>
      </c>
      <c r="OW1" s="181" t="s">
        <v>1104</v>
      </c>
      <c r="OX1" s="181" t="s">
        <v>1106</v>
      </c>
      <c r="OY1" s="181" t="s">
        <v>363</v>
      </c>
      <c r="OZ1" s="181" t="s">
        <v>1109</v>
      </c>
      <c r="PA1" s="181" t="s">
        <v>1111</v>
      </c>
      <c r="PB1" s="181" t="s">
        <v>1112</v>
      </c>
      <c r="PC1" s="181" t="s">
        <v>1114</v>
      </c>
      <c r="PD1" s="181" t="s">
        <v>1116</v>
      </c>
      <c r="PE1" s="181" t="s">
        <v>1118</v>
      </c>
      <c r="PF1" s="181" t="s">
        <v>1120</v>
      </c>
      <c r="PG1" s="181" t="s">
        <v>1122</v>
      </c>
      <c r="PH1" s="181" t="s">
        <v>1124</v>
      </c>
      <c r="PI1" s="181" t="s">
        <v>1126</v>
      </c>
      <c r="PJ1" s="181" t="s">
        <v>1128</v>
      </c>
      <c r="PK1" s="181" t="s">
        <v>1130</v>
      </c>
      <c r="PL1" s="181" t="s">
        <v>1132</v>
      </c>
      <c r="PM1" s="181" t="s">
        <v>1134</v>
      </c>
      <c r="PN1" s="181" t="s">
        <v>1136</v>
      </c>
      <c r="PO1" s="181" t="s">
        <v>1138</v>
      </c>
      <c r="PP1" s="181" t="s">
        <v>1140</v>
      </c>
      <c r="PQ1" s="181" t="s">
        <v>1142</v>
      </c>
      <c r="PR1" s="181" t="s">
        <v>1144</v>
      </c>
      <c r="PS1" s="181" t="s">
        <v>1146</v>
      </c>
      <c r="PT1" s="181" t="s">
        <v>1148</v>
      </c>
      <c r="PU1" s="181" t="s">
        <v>1150</v>
      </c>
      <c r="PV1" s="181" t="s">
        <v>1152</v>
      </c>
      <c r="PW1" s="181" t="s">
        <v>1154</v>
      </c>
      <c r="PX1" s="181" t="s">
        <v>1156</v>
      </c>
      <c r="PY1" s="181" t="s">
        <v>1158</v>
      </c>
      <c r="PZ1" s="181" t="s">
        <v>353</v>
      </c>
      <c r="QA1" s="181" t="s">
        <v>1160</v>
      </c>
      <c r="QB1" s="181" t="s">
        <v>1162</v>
      </c>
      <c r="QC1" s="181" t="s">
        <v>1164</v>
      </c>
      <c r="QD1" s="181" t="s">
        <v>1166</v>
      </c>
      <c r="QE1" s="181" t="s">
        <v>1168</v>
      </c>
      <c r="QF1" s="190" t="s">
        <v>354</v>
      </c>
      <c r="QG1" s="181" t="s">
        <v>355</v>
      </c>
      <c r="QH1" s="181" t="s">
        <v>1170</v>
      </c>
      <c r="QI1" s="181" t="s">
        <v>1172</v>
      </c>
      <c r="QJ1" s="181" t="s">
        <v>1174</v>
      </c>
      <c r="QK1" s="181" t="s">
        <v>1176</v>
      </c>
      <c r="QL1" s="181" t="s">
        <v>1178</v>
      </c>
      <c r="QM1" s="181" t="s">
        <v>1180</v>
      </c>
      <c r="QN1" s="190" t="s">
        <v>356</v>
      </c>
      <c r="QO1" s="181" t="s">
        <v>1182</v>
      </c>
      <c r="QP1" s="181" t="s">
        <v>357</v>
      </c>
      <c r="QQ1" s="181" t="s">
        <v>364</v>
      </c>
      <c r="QR1" s="181" t="s">
        <v>1184</v>
      </c>
      <c r="QS1" s="181" t="s">
        <v>1186</v>
      </c>
      <c r="QT1" s="181" t="s">
        <v>1188</v>
      </c>
      <c r="QU1" s="181" t="s">
        <v>1190</v>
      </c>
      <c r="QV1" s="181" t="s">
        <v>1192</v>
      </c>
      <c r="QW1" s="181" t="s">
        <v>1194</v>
      </c>
      <c r="QX1" s="181" t="s">
        <v>1196</v>
      </c>
      <c r="QY1" s="181" t="s">
        <v>1198</v>
      </c>
      <c r="QZ1" s="181" t="s">
        <v>1200</v>
      </c>
      <c r="RA1" s="181" t="s">
        <v>1202</v>
      </c>
      <c r="RB1" s="181" t="s">
        <v>1204</v>
      </c>
      <c r="RC1" s="181" t="s">
        <v>1206</v>
      </c>
      <c r="RD1" s="181" t="s">
        <v>1208</v>
      </c>
      <c r="RE1" s="181" t="s">
        <v>1210</v>
      </c>
      <c r="RF1" s="190" t="s">
        <v>358</v>
      </c>
      <c r="RG1" s="181" t="s">
        <v>359</v>
      </c>
      <c r="RH1" s="181" t="s">
        <v>1212</v>
      </c>
      <c r="RI1" s="181" t="s">
        <v>1214</v>
      </c>
      <c r="RJ1" s="190" t="s">
        <v>360</v>
      </c>
      <c r="RK1" s="181" t="s">
        <v>361</v>
      </c>
      <c r="RL1" s="181" t="s">
        <v>1216</v>
      </c>
      <c r="RM1" s="181" t="s">
        <v>1217</v>
      </c>
      <c r="RN1" s="181" t="s">
        <v>1218</v>
      </c>
      <c r="RO1" s="181" t="s">
        <v>1219</v>
      </c>
      <c r="RP1" s="181" t="s">
        <v>1221</v>
      </c>
      <c r="RQ1" s="181" t="s">
        <v>1222</v>
      </c>
      <c r="RR1" s="181" t="s">
        <v>1224</v>
      </c>
      <c r="RS1" s="181" t="s">
        <v>1225</v>
      </c>
      <c r="RT1" s="178" t="s">
        <v>365</v>
      </c>
      <c r="RU1" s="190" t="s">
        <v>366</v>
      </c>
      <c r="RV1" s="181" t="s">
        <v>367</v>
      </c>
      <c r="RW1" s="181" t="s">
        <v>1227</v>
      </c>
      <c r="RX1" s="181" t="s">
        <v>1229</v>
      </c>
      <c r="RY1" s="181" t="s">
        <v>368</v>
      </c>
      <c r="RZ1" s="181" t="s">
        <v>1231</v>
      </c>
      <c r="SA1" s="181" t="s">
        <v>1233</v>
      </c>
      <c r="SB1" s="181" t="s">
        <v>1235</v>
      </c>
      <c r="SC1" s="181" t="s">
        <v>1237</v>
      </c>
      <c r="SD1" s="190" t="s">
        <v>369</v>
      </c>
      <c r="SE1" s="181" t="s">
        <v>370</v>
      </c>
      <c r="SF1" s="181" t="s">
        <v>1239</v>
      </c>
      <c r="SG1" s="181" t="s">
        <v>1241</v>
      </c>
      <c r="SH1" s="181" t="s">
        <v>1243</v>
      </c>
      <c r="SI1" s="181" t="s">
        <v>1245</v>
      </c>
      <c r="SJ1" s="181" t="s">
        <v>1247</v>
      </c>
      <c r="SK1" s="181" t="s">
        <v>1249</v>
      </c>
      <c r="SL1" s="181" t="s">
        <v>1251</v>
      </c>
      <c r="SM1" s="181" t="s">
        <v>1253</v>
      </c>
      <c r="SN1" s="181" t="s">
        <v>1255</v>
      </c>
      <c r="SO1" s="181" t="s">
        <v>1257</v>
      </c>
      <c r="SP1" s="181" t="s">
        <v>1259</v>
      </c>
      <c r="SQ1" s="181" t="s">
        <v>1261</v>
      </c>
      <c r="SR1" s="181" t="s">
        <v>1263</v>
      </c>
      <c r="SS1" s="181" t="s">
        <v>1265</v>
      </c>
      <c r="ST1" s="181" t="s">
        <v>1267</v>
      </c>
      <c r="SU1" s="178" t="s">
        <v>371</v>
      </c>
      <c r="SV1" s="190" t="s">
        <v>372</v>
      </c>
      <c r="SW1" s="181" t="s">
        <v>373</v>
      </c>
      <c r="SX1" s="181" t="s">
        <v>1269</v>
      </c>
      <c r="SY1" s="181" t="s">
        <v>1271</v>
      </c>
      <c r="SZ1" s="181" t="s">
        <v>1273</v>
      </c>
      <c r="TA1" s="181" t="s">
        <v>1275</v>
      </c>
      <c r="TB1" s="181" t="s">
        <v>1277</v>
      </c>
      <c r="TC1" s="181" t="s">
        <v>374</v>
      </c>
      <c r="TD1" s="181" t="s">
        <v>1279</v>
      </c>
      <c r="TE1" s="181" t="s">
        <v>1281</v>
      </c>
      <c r="TF1" s="181" t="s">
        <v>1283</v>
      </c>
      <c r="TG1" s="181" t="s">
        <v>1285</v>
      </c>
      <c r="TH1" s="181" t="s">
        <v>1287</v>
      </c>
      <c r="TI1" s="181" t="s">
        <v>1289</v>
      </c>
      <c r="TJ1" s="190" t="s">
        <v>375</v>
      </c>
      <c r="TK1" s="181" t="s">
        <v>376</v>
      </c>
      <c r="TL1" s="181" t="s">
        <v>377</v>
      </c>
      <c r="TM1" s="181" t="s">
        <v>1291</v>
      </c>
      <c r="TN1" s="181" t="s">
        <v>1293</v>
      </c>
      <c r="TO1" s="181" t="s">
        <v>1294</v>
      </c>
      <c r="TP1" s="181" t="s">
        <v>1296</v>
      </c>
      <c r="TQ1" s="181" t="s">
        <v>1298</v>
      </c>
      <c r="TR1" s="181" t="s">
        <v>1300</v>
      </c>
      <c r="TS1" s="181" t="s">
        <v>1302</v>
      </c>
      <c r="TT1" s="181" t="s">
        <v>1304</v>
      </c>
      <c r="TU1" s="181" t="s">
        <v>1306</v>
      </c>
      <c r="TV1" s="181" t="s">
        <v>1308</v>
      </c>
      <c r="TW1" s="181" t="s">
        <v>1310</v>
      </c>
      <c r="TX1" s="181" t="s">
        <v>1312</v>
      </c>
      <c r="TY1" s="181" t="s">
        <v>1314</v>
      </c>
      <c r="TZ1" s="181" t="s">
        <v>1316</v>
      </c>
      <c r="UA1" s="181" t="s">
        <v>1318</v>
      </c>
      <c r="UB1" s="181" t="s">
        <v>1320</v>
      </c>
      <c r="UC1" s="178" t="s">
        <v>1322</v>
      </c>
      <c r="UD1" s="181" t="s">
        <v>1324</v>
      </c>
      <c r="UE1" s="181" t="s">
        <v>1326</v>
      </c>
      <c r="UF1" s="181" t="s">
        <v>1328</v>
      </c>
      <c r="UG1" s="181" t="s">
        <v>1330</v>
      </c>
      <c r="UH1" s="181" t="s">
        <v>1332</v>
      </c>
      <c r="UI1" s="184"/>
    </row>
    <row r="2" spans="1:555" s="122" customFormat="1" hidden="1" x14ac:dyDescent="0.35">
      <c r="A2" s="122" t="s">
        <v>1355</v>
      </c>
      <c r="B2" s="122" t="s">
        <v>1357</v>
      </c>
      <c r="C2" s="122" t="s">
        <v>469</v>
      </c>
      <c r="D2" s="122" t="s">
        <v>1356</v>
      </c>
      <c r="E2" s="122" t="s">
        <v>1358</v>
      </c>
      <c r="F2" s="122" t="s">
        <v>470</v>
      </c>
      <c r="G2" s="160" t="s">
        <v>1359</v>
      </c>
      <c r="H2" s="122" t="s">
        <v>1360</v>
      </c>
      <c r="I2" s="122" t="s">
        <v>1361</v>
      </c>
      <c r="J2" s="122" t="s">
        <v>1437</v>
      </c>
      <c r="K2" s="122" t="s">
        <v>1362</v>
      </c>
      <c r="L2" s="122" t="s">
        <v>1363</v>
      </c>
      <c r="M2" s="122" t="s">
        <v>1364</v>
      </c>
      <c r="N2" s="122" t="s">
        <v>1365</v>
      </c>
      <c r="O2" s="122" t="s">
        <v>1366</v>
      </c>
      <c r="P2" s="122" t="s">
        <v>1457</v>
      </c>
      <c r="Q2" s="122" t="s">
        <v>1492</v>
      </c>
      <c r="R2" s="433" t="str">
        <f>+Presupuesto!D11</f>
        <v>Recurrente</v>
      </c>
      <c r="S2" s="433" t="str">
        <f>+Presupuesto!E11</f>
        <v>Programa / Proyecto 2017</v>
      </c>
      <c r="U2" s="122" t="s">
        <v>392</v>
      </c>
      <c r="V2" s="122" t="s">
        <v>410</v>
      </c>
      <c r="W2" s="122" t="s">
        <v>393</v>
      </c>
      <c r="X2" s="122" t="s">
        <v>394</v>
      </c>
      <c r="Y2" s="122" t="s">
        <v>395</v>
      </c>
      <c r="Z2" s="122" t="s">
        <v>396</v>
      </c>
      <c r="AA2" s="122" t="s">
        <v>397</v>
      </c>
      <c r="AB2" s="122" t="s">
        <v>398</v>
      </c>
      <c r="AC2" s="122" t="s">
        <v>399</v>
      </c>
      <c r="AD2" s="122" t="s">
        <v>400</v>
      </c>
      <c r="AE2" s="122" t="s">
        <v>401</v>
      </c>
      <c r="AF2" s="122" t="s">
        <v>402</v>
      </c>
      <c r="AH2" s="428" t="s">
        <v>418</v>
      </c>
      <c r="AI2" s="428" t="s">
        <v>419</v>
      </c>
      <c r="AJ2" s="428" t="s">
        <v>420</v>
      </c>
      <c r="AK2" s="428" t="s">
        <v>421</v>
      </c>
      <c r="AL2" s="428" t="s">
        <v>422</v>
      </c>
      <c r="AM2" s="428" t="s">
        <v>425</v>
      </c>
      <c r="AN2" s="428" t="s">
        <v>423</v>
      </c>
      <c r="AO2" s="428" t="s">
        <v>424</v>
      </c>
      <c r="AP2" s="428" t="s">
        <v>426</v>
      </c>
      <c r="AQ2" s="428" t="s">
        <v>427</v>
      </c>
      <c r="AR2" s="428" t="s">
        <v>428</v>
      </c>
      <c r="AS2" s="428" t="s">
        <v>429</v>
      </c>
      <c r="AT2" s="428" t="s">
        <v>430</v>
      </c>
      <c r="AU2" s="428" t="s">
        <v>431</v>
      </c>
      <c r="AV2" s="428" t="s">
        <v>432</v>
      </c>
      <c r="AW2" s="428" t="s">
        <v>433</v>
      </c>
      <c r="AX2" s="428" t="s">
        <v>434</v>
      </c>
      <c r="AY2" s="428" t="s">
        <v>435</v>
      </c>
      <c r="AZ2" s="428" t="s">
        <v>436</v>
      </c>
      <c r="BA2" s="428" t="s">
        <v>437</v>
      </c>
      <c r="BB2" s="428" t="s">
        <v>438</v>
      </c>
      <c r="BC2" s="428" t="s">
        <v>439</v>
      </c>
      <c r="BD2" s="428" t="s">
        <v>440</v>
      </c>
      <c r="BE2" s="428" t="s">
        <v>441</v>
      </c>
      <c r="BF2" s="428" t="s">
        <v>442</v>
      </c>
      <c r="BG2" s="428" t="s">
        <v>443</v>
      </c>
      <c r="BH2" s="428" t="s">
        <v>444</v>
      </c>
      <c r="BI2" s="428" t="s">
        <v>445</v>
      </c>
      <c r="BJ2" s="428" t="s">
        <v>446</v>
      </c>
      <c r="BK2" s="428" t="s">
        <v>447</v>
      </c>
      <c r="BL2" s="428" t="s">
        <v>448</v>
      </c>
      <c r="BM2" s="428" t="s">
        <v>449</v>
      </c>
      <c r="BN2" s="428" t="s">
        <v>450</v>
      </c>
      <c r="BO2" s="428" t="s">
        <v>451</v>
      </c>
      <c r="BP2" s="428" t="s">
        <v>452</v>
      </c>
      <c r="BQ2" s="428" t="s">
        <v>453</v>
      </c>
      <c r="BR2" s="428" t="s">
        <v>454</v>
      </c>
      <c r="BS2" s="428" t="s">
        <v>455</v>
      </c>
      <c r="BT2" s="428" t="s">
        <v>456</v>
      </c>
      <c r="BU2" s="428" t="s">
        <v>457</v>
      </c>
    </row>
    <row r="3" spans="1:555" hidden="1" x14ac:dyDescent="0.35">
      <c r="AH3" s="429">
        <v>2500</v>
      </c>
      <c r="AI3" s="429">
        <v>1900</v>
      </c>
      <c r="AJ3" s="429">
        <v>1650</v>
      </c>
      <c r="AK3" s="429">
        <v>1580</v>
      </c>
      <c r="AL3" s="429">
        <v>2250</v>
      </c>
      <c r="AM3" s="429">
        <v>1650</v>
      </c>
      <c r="AN3" s="429">
        <v>1400</v>
      </c>
      <c r="AO3" s="430">
        <v>1340</v>
      </c>
      <c r="AP3" s="430">
        <v>2000</v>
      </c>
      <c r="AQ3" s="430">
        <v>1400</v>
      </c>
      <c r="AR3" s="430">
        <v>1150</v>
      </c>
      <c r="AS3" s="430">
        <v>1100</v>
      </c>
      <c r="AT3" s="430">
        <v>1750</v>
      </c>
      <c r="AU3" s="430">
        <v>1150</v>
      </c>
      <c r="AV3" s="430">
        <v>900</v>
      </c>
      <c r="AW3" s="430">
        <v>860</v>
      </c>
      <c r="AX3" s="430">
        <v>1200</v>
      </c>
      <c r="AY3" s="431">
        <v>900</v>
      </c>
      <c r="AZ3" s="431">
        <v>650</v>
      </c>
      <c r="BA3" s="431">
        <v>620</v>
      </c>
      <c r="BB3" s="429">
        <f>+'Cuadro Resumen'!C213</f>
        <v>5759.1495000000004</v>
      </c>
      <c r="BC3" s="429">
        <f>+'Cuadro Resumen'!D213</f>
        <v>5307.4515000000001</v>
      </c>
      <c r="BD3" s="429">
        <f>+'Cuadro Resumen'!E213</f>
        <v>6775.47</v>
      </c>
      <c r="BE3" s="429">
        <f>+'Cuadro Resumen'!F213</f>
        <v>6323.7719999999999</v>
      </c>
      <c r="BF3" s="429">
        <f>+'Cuadro Resumen'!C214</f>
        <v>5081.6025</v>
      </c>
      <c r="BG3" s="429">
        <f>+'Cuadro Resumen'!D214</f>
        <v>4629.9045000000006</v>
      </c>
      <c r="BH3" s="429">
        <f>+'Cuadro Resumen'!E214</f>
        <v>6097.9230000000007</v>
      </c>
      <c r="BI3" s="429">
        <f>+'Cuadro Resumen'!F214</f>
        <v>5646.2250000000004</v>
      </c>
      <c r="BJ3" s="430">
        <f>+'Cuadro Resumen'!C215</f>
        <v>4404.0555000000004</v>
      </c>
      <c r="BK3" s="430">
        <f>+'Cuadro Resumen'!D215</f>
        <v>4065.2820000000002</v>
      </c>
      <c r="BL3" s="430">
        <f>+'Cuadro Resumen'!E215</f>
        <v>5420.3760000000002</v>
      </c>
      <c r="BM3" s="430">
        <f>+'Cuadro Resumen'!F215</f>
        <v>4968.6779999999999</v>
      </c>
      <c r="BN3" s="430">
        <f>+'Cuadro Resumen'!C216</f>
        <v>3726.5085000000004</v>
      </c>
      <c r="BO3" s="430">
        <f>+'Cuadro Resumen'!D216</f>
        <v>3387.7350000000001</v>
      </c>
      <c r="BP3" s="430">
        <f>+'Cuadro Resumen'!E216</f>
        <v>4742.8290000000006</v>
      </c>
      <c r="BQ3" s="430">
        <f>+'Cuadro Resumen'!F216</f>
        <v>4404.0555000000004</v>
      </c>
      <c r="BR3" s="430">
        <f>+'Cuadro Resumen'!C217</f>
        <v>3274.8105</v>
      </c>
      <c r="BS3" s="430">
        <f>+'Cuadro Resumen'!D217</f>
        <v>3048.9615000000003</v>
      </c>
      <c r="BT3" s="430">
        <f>+'Cuadro Resumen'!E217</f>
        <v>4178.2065000000002</v>
      </c>
      <c r="BU3" s="430">
        <f>+'Cuadro Resumen'!F217</f>
        <v>3839.433</v>
      </c>
    </row>
    <row r="4" spans="1:555" ht="15" thickBot="1" x14ac:dyDescent="0.4"/>
    <row r="5" spans="1:555" ht="26.5" thickBot="1" x14ac:dyDescent="0.4">
      <c r="C5" s="87" t="s">
        <v>417</v>
      </c>
      <c r="D5" s="198">
        <f>SUMIF(C:C,$C$10,D:D)</f>
        <v>0</v>
      </c>
    </row>
    <row r="6" spans="1:555" x14ac:dyDescent="0.35">
      <c r="C6" s="107"/>
      <c r="D6" s="107"/>
      <c r="E6" s="107"/>
      <c r="F6" s="107"/>
      <c r="G6" s="78"/>
      <c r="H6" s="107"/>
      <c r="I6" s="107"/>
    </row>
    <row r="7" spans="1:555" x14ac:dyDescent="0.35">
      <c r="C7" s="107"/>
      <c r="D7" s="107"/>
      <c r="E7" s="107"/>
      <c r="F7" s="107"/>
      <c r="G7" s="78"/>
      <c r="H7" s="107"/>
      <c r="I7" s="107"/>
    </row>
    <row r="8" spans="1:555" x14ac:dyDescent="0.35">
      <c r="C8" s="107"/>
      <c r="D8" s="107"/>
      <c r="E8" s="107"/>
      <c r="F8" s="107"/>
      <c r="G8" s="78"/>
      <c r="H8" s="107"/>
      <c r="I8" s="107"/>
    </row>
    <row r="9" spans="1:555" ht="15" thickBot="1" x14ac:dyDescent="0.4">
      <c r="C9" s="107"/>
      <c r="D9" s="107"/>
      <c r="E9" s="107"/>
      <c r="F9" s="107"/>
      <c r="G9" s="78"/>
      <c r="H9" s="107"/>
      <c r="I9" s="107"/>
      <c r="K9" s="176"/>
    </row>
    <row r="10" spans="1:555" ht="15" thickBot="1" x14ac:dyDescent="0.4">
      <c r="C10" s="157" t="s">
        <v>53</v>
      </c>
      <c r="D10" s="354">
        <f>SUM(F17:F50)</f>
        <v>0</v>
      </c>
      <c r="G10" s="79"/>
      <c r="H10" s="70"/>
      <c r="I10" s="70"/>
    </row>
    <row r="11" spans="1:555" x14ac:dyDescent="0.35">
      <c r="G11" s="79"/>
      <c r="H11" s="70"/>
      <c r="I11" s="70"/>
    </row>
    <row r="12" spans="1:555" x14ac:dyDescent="0.35">
      <c r="F12" s="70"/>
      <c r="G12" s="79"/>
      <c r="H12" s="70"/>
      <c r="I12" s="70"/>
    </row>
    <row r="13" spans="1:555" ht="15.5" x14ac:dyDescent="0.35">
      <c r="C13" s="295" t="s">
        <v>390</v>
      </c>
      <c r="D13" s="351"/>
      <c r="F13" s="70"/>
      <c r="G13" s="79"/>
      <c r="H13" s="70"/>
      <c r="I13" s="70"/>
    </row>
    <row r="14" spans="1:555" ht="18.5" x14ac:dyDescent="0.35">
      <c r="C14" s="207"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Posgrado'!$F:$G,2,FALSE),IFERROR(VLOOKUP(D13,'16. Gestión TIC'!$F:$G,2,FALSE),IFERROR(VLOOKUP(D13,'16. Desa. del Sistema Educ.Sup.'!$F:$G,2,FALSE),IFERROR(VLOOKUP(D13,'8. Cultura de Inno. Insti...'!$F:$G,2,FALSE),VLOOKUP(D13,'7. Lo Esencial de la Reforma U.'!$F:$G,2,0)))))))))))))))))</f>
        <v>#N/A</v>
      </c>
      <c r="D14" s="31"/>
      <c r="F14" s="70"/>
      <c r="G14" s="79"/>
      <c r="H14" s="70"/>
      <c r="I14" s="70"/>
    </row>
    <row r="15" spans="1:555" ht="42.5" thickBot="1" x14ac:dyDescent="0.4">
      <c r="F15" s="93"/>
      <c r="G15" s="76"/>
      <c r="H15" s="76"/>
      <c r="I15" s="76"/>
      <c r="L15" s="223"/>
      <c r="M15" s="224"/>
      <c r="N15" s="223"/>
      <c r="O15" s="223"/>
      <c r="P15" s="226" t="s">
        <v>467</v>
      </c>
      <c r="Q15" s="226" t="s">
        <v>468</v>
      </c>
    </row>
    <row r="16" spans="1:555" ht="29.5" thickBot="1" x14ac:dyDescent="0.4">
      <c r="C16" s="129" t="s">
        <v>44</v>
      </c>
      <c r="D16" s="129" t="s">
        <v>55</v>
      </c>
      <c r="E16" s="136" t="s">
        <v>57</v>
      </c>
      <c r="F16" s="135" t="s">
        <v>27</v>
      </c>
      <c r="G16" s="133" t="s">
        <v>129</v>
      </c>
      <c r="H16" s="136" t="s">
        <v>46</v>
      </c>
      <c r="I16" s="133" t="s">
        <v>130</v>
      </c>
      <c r="J16" s="133" t="s">
        <v>408</v>
      </c>
      <c r="K16" s="133" t="s">
        <v>409</v>
      </c>
      <c r="L16" s="220" t="s">
        <v>21</v>
      </c>
      <c r="M16" s="220" t="s">
        <v>55</v>
      </c>
      <c r="N16" s="221" t="s">
        <v>465</v>
      </c>
      <c r="O16" s="222" t="s">
        <v>466</v>
      </c>
      <c r="P16" s="225">
        <v>0.7</v>
      </c>
      <c r="Q16" s="225">
        <v>0.3</v>
      </c>
    </row>
    <row r="17" spans="3:17" x14ac:dyDescent="0.35">
      <c r="C17" s="141"/>
      <c r="D17" s="158"/>
      <c r="E17" s="123"/>
      <c r="F17" s="97">
        <f t="shared" ref="F17:F50" si="0">D17*E17</f>
        <v>0</v>
      </c>
      <c r="G17" s="161"/>
      <c r="H17" s="142"/>
      <c r="I17" s="130" t="e">
        <f>VLOOKUP(H17,Presupuesto!$B$11:$C$565,2,0)</f>
        <v>#N/A</v>
      </c>
      <c r="J17" s="215" t="s">
        <v>1357</v>
      </c>
      <c r="K17" s="98" t="s">
        <v>410</v>
      </c>
      <c r="L17" s="141"/>
      <c r="M17" s="158"/>
      <c r="N17" s="123"/>
      <c r="O17" s="97">
        <f t="shared" ref="O17:O50" si="1">M17*N17</f>
        <v>0</v>
      </c>
      <c r="P17" s="97">
        <f t="shared" ref="P17:Q36" si="2">$O17*P$16</f>
        <v>0</v>
      </c>
      <c r="Q17" s="97">
        <f t="shared" si="2"/>
        <v>0</v>
      </c>
    </row>
    <row r="18" spans="3:17" x14ac:dyDescent="0.35">
      <c r="C18" s="141"/>
      <c r="D18" s="158"/>
      <c r="E18" s="123"/>
      <c r="F18" s="97">
        <f t="shared" si="0"/>
        <v>0</v>
      </c>
      <c r="G18" s="161"/>
      <c r="H18" s="142"/>
      <c r="I18" s="130" t="e">
        <f>VLOOKUP(H18,Presupuesto!$B$11:$C$565,2,0)</f>
        <v>#N/A</v>
      </c>
      <c r="J18" s="98" t="str">
        <f>$J$17</f>
        <v>Investigación Científica</v>
      </c>
      <c r="K18" s="98" t="s">
        <v>410</v>
      </c>
      <c r="L18" s="141"/>
      <c r="M18" s="158"/>
      <c r="N18" s="123"/>
      <c r="O18" s="97">
        <f t="shared" si="1"/>
        <v>0</v>
      </c>
      <c r="P18" s="97">
        <f t="shared" si="2"/>
        <v>0</v>
      </c>
      <c r="Q18" s="97">
        <f t="shared" si="2"/>
        <v>0</v>
      </c>
    </row>
    <row r="19" spans="3:17" x14ac:dyDescent="0.35">
      <c r="C19" s="141"/>
      <c r="D19" s="158"/>
      <c r="E19" s="123"/>
      <c r="F19" s="97">
        <f t="shared" si="0"/>
        <v>0</v>
      </c>
      <c r="G19" s="161"/>
      <c r="H19" s="142"/>
      <c r="I19" s="130" t="e">
        <f>VLOOKUP(H19,Presupuesto!$B$11:$C$565,2,0)</f>
        <v>#N/A</v>
      </c>
      <c r="J19" s="98" t="str">
        <f t="shared" ref="J19:J49" si="3">$J$17</f>
        <v>Investigación Científica</v>
      </c>
      <c r="K19" s="98" t="s">
        <v>410</v>
      </c>
      <c r="L19" s="141"/>
      <c r="M19" s="158"/>
      <c r="N19" s="123"/>
      <c r="O19" s="97">
        <f t="shared" si="1"/>
        <v>0</v>
      </c>
      <c r="P19" s="97">
        <f t="shared" si="2"/>
        <v>0</v>
      </c>
      <c r="Q19" s="97">
        <f t="shared" si="2"/>
        <v>0</v>
      </c>
    </row>
    <row r="20" spans="3:17" x14ac:dyDescent="0.35">
      <c r="C20" s="141"/>
      <c r="D20" s="158"/>
      <c r="E20" s="123"/>
      <c r="F20" s="97">
        <f t="shared" si="0"/>
        <v>0</v>
      </c>
      <c r="G20" s="161"/>
      <c r="H20" s="142"/>
      <c r="I20" s="130" t="e">
        <f>VLOOKUP(H20,Presupuesto!$B$11:$C$565,2,0)</f>
        <v>#N/A</v>
      </c>
      <c r="J20" s="98" t="str">
        <f t="shared" si="3"/>
        <v>Investigación Científica</v>
      </c>
      <c r="K20" s="98" t="s">
        <v>410</v>
      </c>
      <c r="L20" s="141"/>
      <c r="M20" s="158"/>
      <c r="N20" s="123"/>
      <c r="O20" s="97">
        <f t="shared" si="1"/>
        <v>0</v>
      </c>
      <c r="P20" s="97">
        <f t="shared" si="2"/>
        <v>0</v>
      </c>
      <c r="Q20" s="97">
        <f t="shared" si="2"/>
        <v>0</v>
      </c>
    </row>
    <row r="21" spans="3:17" x14ac:dyDescent="0.35">
      <c r="C21" s="141"/>
      <c r="D21" s="158"/>
      <c r="E21" s="123"/>
      <c r="F21" s="97">
        <f t="shared" si="0"/>
        <v>0</v>
      </c>
      <c r="G21" s="161"/>
      <c r="H21" s="142"/>
      <c r="I21" s="130" t="e">
        <f>VLOOKUP(H21,Presupuesto!$B$11:$C$565,2,0)</f>
        <v>#N/A</v>
      </c>
      <c r="J21" s="98" t="str">
        <f t="shared" si="3"/>
        <v>Investigación Científica</v>
      </c>
      <c r="K21" s="98" t="s">
        <v>399</v>
      </c>
      <c r="L21" s="141"/>
      <c r="M21" s="158"/>
      <c r="N21" s="123"/>
      <c r="O21" s="97">
        <f t="shared" si="1"/>
        <v>0</v>
      </c>
      <c r="P21" s="97">
        <f t="shared" si="2"/>
        <v>0</v>
      </c>
      <c r="Q21" s="97">
        <f t="shared" si="2"/>
        <v>0</v>
      </c>
    </row>
    <row r="22" spans="3:17" x14ac:dyDescent="0.35">
      <c r="C22" s="141"/>
      <c r="D22" s="158"/>
      <c r="E22" s="123"/>
      <c r="F22" s="97">
        <f t="shared" si="0"/>
        <v>0</v>
      </c>
      <c r="G22" s="161"/>
      <c r="H22" s="142"/>
      <c r="I22" s="130" t="e">
        <f>VLOOKUP(H22,Presupuesto!$B$11:$C$565,2,0)</f>
        <v>#N/A</v>
      </c>
      <c r="J22" s="98" t="str">
        <f t="shared" si="3"/>
        <v>Investigación Científica</v>
      </c>
      <c r="K22" s="98" t="s">
        <v>410</v>
      </c>
      <c r="L22" s="141"/>
      <c r="M22" s="158"/>
      <c r="N22" s="123"/>
      <c r="O22" s="97">
        <f t="shared" si="1"/>
        <v>0</v>
      </c>
      <c r="P22" s="97">
        <f t="shared" si="2"/>
        <v>0</v>
      </c>
      <c r="Q22" s="97">
        <f t="shared" si="2"/>
        <v>0</v>
      </c>
    </row>
    <row r="23" spans="3:17" x14ac:dyDescent="0.35">
      <c r="C23" s="141"/>
      <c r="D23" s="158"/>
      <c r="E23" s="123"/>
      <c r="F23" s="97">
        <f t="shared" si="0"/>
        <v>0</v>
      </c>
      <c r="G23" s="161"/>
      <c r="H23" s="142"/>
      <c r="I23" s="130" t="e">
        <f>VLOOKUP(H23,Presupuesto!$B$11:$C$565,2,0)</f>
        <v>#N/A</v>
      </c>
      <c r="J23" s="98" t="str">
        <f t="shared" si="3"/>
        <v>Investigación Científica</v>
      </c>
      <c r="K23" s="98" t="s">
        <v>410</v>
      </c>
      <c r="L23" s="141"/>
      <c r="M23" s="158"/>
      <c r="N23" s="123"/>
      <c r="O23" s="97">
        <f t="shared" si="1"/>
        <v>0</v>
      </c>
      <c r="P23" s="97">
        <f t="shared" si="2"/>
        <v>0</v>
      </c>
      <c r="Q23" s="97">
        <f t="shared" si="2"/>
        <v>0</v>
      </c>
    </row>
    <row r="24" spans="3:17" x14ac:dyDescent="0.35">
      <c r="C24" s="141"/>
      <c r="D24" s="158"/>
      <c r="E24" s="123"/>
      <c r="F24" s="97">
        <f t="shared" si="0"/>
        <v>0</v>
      </c>
      <c r="G24" s="161"/>
      <c r="H24" s="142"/>
      <c r="I24" s="130" t="e">
        <f>VLOOKUP(H24,Presupuesto!$B$11:$C$565,2,0)</f>
        <v>#N/A</v>
      </c>
      <c r="J24" s="98" t="str">
        <f t="shared" si="3"/>
        <v>Investigación Científica</v>
      </c>
      <c r="K24" s="98" t="s">
        <v>410</v>
      </c>
      <c r="L24" s="141"/>
      <c r="M24" s="158"/>
      <c r="N24" s="123"/>
      <c r="O24" s="97">
        <f t="shared" si="1"/>
        <v>0</v>
      </c>
      <c r="P24" s="97">
        <f t="shared" si="2"/>
        <v>0</v>
      </c>
      <c r="Q24" s="97">
        <f t="shared" si="2"/>
        <v>0</v>
      </c>
    </row>
    <row r="25" spans="3:17" x14ac:dyDescent="0.35">
      <c r="C25" s="141"/>
      <c r="D25" s="158"/>
      <c r="E25" s="123"/>
      <c r="F25" s="97">
        <f t="shared" si="0"/>
        <v>0</v>
      </c>
      <c r="G25" s="161"/>
      <c r="H25" s="142"/>
      <c r="I25" s="130" t="e">
        <f>VLOOKUP(H25,Presupuesto!$B$11:$C$565,2,0)</f>
        <v>#N/A</v>
      </c>
      <c r="J25" s="98" t="str">
        <f t="shared" si="3"/>
        <v>Investigación Científica</v>
      </c>
      <c r="K25" s="98" t="s">
        <v>410</v>
      </c>
      <c r="L25" s="141"/>
      <c r="M25" s="158"/>
      <c r="N25" s="123"/>
      <c r="O25" s="97">
        <f t="shared" si="1"/>
        <v>0</v>
      </c>
      <c r="P25" s="97">
        <f t="shared" si="2"/>
        <v>0</v>
      </c>
      <c r="Q25" s="97">
        <f t="shared" si="2"/>
        <v>0</v>
      </c>
    </row>
    <row r="26" spans="3:17" x14ac:dyDescent="0.35">
      <c r="C26" s="141"/>
      <c r="D26" s="158"/>
      <c r="E26" s="123"/>
      <c r="F26" s="97">
        <f t="shared" si="0"/>
        <v>0</v>
      </c>
      <c r="G26" s="161"/>
      <c r="H26" s="142"/>
      <c r="I26" s="130" t="e">
        <f>VLOOKUP(H26,Presupuesto!$B$11:$C$565,2,0)</f>
        <v>#N/A</v>
      </c>
      <c r="J26" s="98" t="str">
        <f t="shared" si="3"/>
        <v>Investigación Científica</v>
      </c>
      <c r="K26" s="98" t="s">
        <v>410</v>
      </c>
      <c r="L26" s="141"/>
      <c r="M26" s="158"/>
      <c r="N26" s="123"/>
      <c r="O26" s="97">
        <f t="shared" si="1"/>
        <v>0</v>
      </c>
      <c r="P26" s="97">
        <f t="shared" si="2"/>
        <v>0</v>
      </c>
      <c r="Q26" s="97">
        <f t="shared" si="2"/>
        <v>0</v>
      </c>
    </row>
    <row r="27" spans="3:17" x14ac:dyDescent="0.35">
      <c r="C27" s="141"/>
      <c r="D27" s="158"/>
      <c r="E27" s="123"/>
      <c r="F27" s="97">
        <f t="shared" si="0"/>
        <v>0</v>
      </c>
      <c r="G27" s="161"/>
      <c r="H27" s="142"/>
      <c r="I27" s="130" t="e">
        <f>VLOOKUP(H27,Presupuesto!$B$11:$C$565,2,0)</f>
        <v>#N/A</v>
      </c>
      <c r="J27" s="98" t="str">
        <f t="shared" si="3"/>
        <v>Investigación Científica</v>
      </c>
      <c r="K27" s="98" t="s">
        <v>410</v>
      </c>
      <c r="L27" s="141"/>
      <c r="M27" s="158"/>
      <c r="N27" s="123"/>
      <c r="O27" s="97">
        <f t="shared" si="1"/>
        <v>0</v>
      </c>
      <c r="P27" s="97">
        <f t="shared" si="2"/>
        <v>0</v>
      </c>
      <c r="Q27" s="97">
        <f t="shared" si="2"/>
        <v>0</v>
      </c>
    </row>
    <row r="28" spans="3:17" x14ac:dyDescent="0.35">
      <c r="C28" s="141"/>
      <c r="D28" s="158"/>
      <c r="E28" s="123"/>
      <c r="F28" s="97">
        <f t="shared" si="0"/>
        <v>0</v>
      </c>
      <c r="G28" s="161"/>
      <c r="H28" s="142"/>
      <c r="I28" s="130" t="e">
        <f>VLOOKUP(H28,Presupuesto!$B$11:$C$565,2,0)</f>
        <v>#N/A</v>
      </c>
      <c r="J28" s="98" t="str">
        <f t="shared" si="3"/>
        <v>Investigación Científica</v>
      </c>
      <c r="K28" s="98" t="s">
        <v>410</v>
      </c>
      <c r="L28" s="141"/>
      <c r="M28" s="158"/>
      <c r="N28" s="123"/>
      <c r="O28" s="97">
        <f t="shared" si="1"/>
        <v>0</v>
      </c>
      <c r="P28" s="97">
        <f t="shared" si="2"/>
        <v>0</v>
      </c>
      <c r="Q28" s="97">
        <f t="shared" si="2"/>
        <v>0</v>
      </c>
    </row>
    <row r="29" spans="3:17" x14ac:dyDescent="0.35">
      <c r="C29" s="141"/>
      <c r="D29" s="158"/>
      <c r="E29" s="123"/>
      <c r="F29" s="97">
        <f t="shared" si="0"/>
        <v>0</v>
      </c>
      <c r="G29" s="161"/>
      <c r="H29" s="142"/>
      <c r="I29" s="130" t="e">
        <f>VLOOKUP(H29,Presupuesto!$B$11:$C$565,2,0)</f>
        <v>#N/A</v>
      </c>
      <c r="J29" s="98" t="str">
        <f t="shared" si="3"/>
        <v>Investigación Científica</v>
      </c>
      <c r="K29" s="98" t="s">
        <v>410</v>
      </c>
      <c r="L29" s="141"/>
      <c r="M29" s="158"/>
      <c r="N29" s="123"/>
      <c r="O29" s="97">
        <f t="shared" si="1"/>
        <v>0</v>
      </c>
      <c r="P29" s="97">
        <f t="shared" si="2"/>
        <v>0</v>
      </c>
      <c r="Q29" s="97">
        <f t="shared" si="2"/>
        <v>0</v>
      </c>
    </row>
    <row r="30" spans="3:17" x14ac:dyDescent="0.35">
      <c r="C30" s="141"/>
      <c r="D30" s="158"/>
      <c r="E30" s="123"/>
      <c r="F30" s="97">
        <f t="shared" si="0"/>
        <v>0</v>
      </c>
      <c r="G30" s="161"/>
      <c r="H30" s="142"/>
      <c r="I30" s="130" t="e">
        <f>VLOOKUP(H30,Presupuesto!$B$11:$C$565,2,0)</f>
        <v>#N/A</v>
      </c>
      <c r="J30" s="98" t="str">
        <f t="shared" si="3"/>
        <v>Investigación Científica</v>
      </c>
      <c r="K30" s="98" t="s">
        <v>410</v>
      </c>
      <c r="L30" s="141"/>
      <c r="M30" s="158"/>
      <c r="N30" s="123"/>
      <c r="O30" s="97">
        <f t="shared" si="1"/>
        <v>0</v>
      </c>
      <c r="P30" s="97">
        <f t="shared" si="2"/>
        <v>0</v>
      </c>
      <c r="Q30" s="97">
        <f t="shared" si="2"/>
        <v>0</v>
      </c>
    </row>
    <row r="31" spans="3:17" x14ac:dyDescent="0.35">
      <c r="C31" s="141"/>
      <c r="D31" s="158"/>
      <c r="E31" s="123"/>
      <c r="F31" s="97">
        <f t="shared" si="0"/>
        <v>0</v>
      </c>
      <c r="G31" s="161"/>
      <c r="H31" s="142"/>
      <c r="I31" s="130" t="e">
        <f>VLOOKUP(H31,Presupuesto!$B$11:$C$565,2,0)</f>
        <v>#N/A</v>
      </c>
      <c r="J31" s="98" t="str">
        <f t="shared" si="3"/>
        <v>Investigación Científica</v>
      </c>
      <c r="K31" s="98" t="s">
        <v>410</v>
      </c>
      <c r="L31" s="141"/>
      <c r="M31" s="158"/>
      <c r="N31" s="123"/>
      <c r="O31" s="97">
        <f t="shared" si="1"/>
        <v>0</v>
      </c>
      <c r="P31" s="97">
        <f t="shared" si="2"/>
        <v>0</v>
      </c>
      <c r="Q31" s="97">
        <f t="shared" si="2"/>
        <v>0</v>
      </c>
    </row>
    <row r="32" spans="3:17" x14ac:dyDescent="0.35">
      <c r="C32" s="141"/>
      <c r="D32" s="158"/>
      <c r="E32" s="123"/>
      <c r="F32" s="97">
        <f t="shared" si="0"/>
        <v>0</v>
      </c>
      <c r="G32" s="161"/>
      <c r="H32" s="142"/>
      <c r="I32" s="130" t="e">
        <f>VLOOKUP(H32,Presupuesto!$B$11:$C$565,2,0)</f>
        <v>#N/A</v>
      </c>
      <c r="J32" s="98" t="str">
        <f t="shared" si="3"/>
        <v>Investigación Científica</v>
      </c>
      <c r="K32" s="98" t="s">
        <v>410</v>
      </c>
      <c r="L32" s="141"/>
      <c r="M32" s="158"/>
      <c r="N32" s="123"/>
      <c r="O32" s="97">
        <f t="shared" si="1"/>
        <v>0</v>
      </c>
      <c r="P32" s="97">
        <f t="shared" si="2"/>
        <v>0</v>
      </c>
      <c r="Q32" s="97">
        <f t="shared" si="2"/>
        <v>0</v>
      </c>
    </row>
    <row r="33" spans="3:17" x14ac:dyDescent="0.35">
      <c r="C33" s="141"/>
      <c r="D33" s="158"/>
      <c r="E33" s="123"/>
      <c r="F33" s="97">
        <f t="shared" si="0"/>
        <v>0</v>
      </c>
      <c r="G33" s="161"/>
      <c r="H33" s="142"/>
      <c r="I33" s="130" t="e">
        <f>VLOOKUP(H33,Presupuesto!$B$11:$C$565,2,0)</f>
        <v>#N/A</v>
      </c>
      <c r="J33" s="98" t="str">
        <f t="shared" si="3"/>
        <v>Investigación Científica</v>
      </c>
      <c r="K33" s="98" t="s">
        <v>410</v>
      </c>
      <c r="L33" s="141"/>
      <c r="M33" s="158"/>
      <c r="N33" s="123"/>
      <c r="O33" s="97">
        <f t="shared" si="1"/>
        <v>0</v>
      </c>
      <c r="P33" s="97">
        <f t="shared" si="2"/>
        <v>0</v>
      </c>
      <c r="Q33" s="97">
        <f t="shared" si="2"/>
        <v>0</v>
      </c>
    </row>
    <row r="34" spans="3:17" x14ac:dyDescent="0.35">
      <c r="C34" s="141"/>
      <c r="D34" s="158"/>
      <c r="E34" s="123"/>
      <c r="F34" s="97">
        <f t="shared" si="0"/>
        <v>0</v>
      </c>
      <c r="G34" s="161"/>
      <c r="H34" s="142"/>
      <c r="I34" s="130" t="e">
        <f>VLOOKUP(H34,Presupuesto!$B$11:$C$565,2,0)</f>
        <v>#N/A</v>
      </c>
      <c r="J34" s="98" t="str">
        <f t="shared" si="3"/>
        <v>Investigación Científica</v>
      </c>
      <c r="K34" s="98" t="s">
        <v>410</v>
      </c>
      <c r="L34" s="141"/>
      <c r="M34" s="158"/>
      <c r="N34" s="123"/>
      <c r="O34" s="97">
        <f t="shared" si="1"/>
        <v>0</v>
      </c>
      <c r="P34" s="97">
        <f t="shared" si="2"/>
        <v>0</v>
      </c>
      <c r="Q34" s="97">
        <f t="shared" si="2"/>
        <v>0</v>
      </c>
    </row>
    <row r="35" spans="3:17" x14ac:dyDescent="0.35">
      <c r="C35" s="141"/>
      <c r="D35" s="158"/>
      <c r="E35" s="123"/>
      <c r="F35" s="97">
        <f t="shared" si="0"/>
        <v>0</v>
      </c>
      <c r="G35" s="161"/>
      <c r="H35" s="142"/>
      <c r="I35" s="130" t="e">
        <f>VLOOKUP(H35,Presupuesto!$B$11:$C$565,2,0)</f>
        <v>#N/A</v>
      </c>
      <c r="J35" s="98" t="str">
        <f t="shared" si="3"/>
        <v>Investigación Científica</v>
      </c>
      <c r="K35" s="98" t="s">
        <v>410</v>
      </c>
      <c r="L35" s="141"/>
      <c r="M35" s="158"/>
      <c r="N35" s="123"/>
      <c r="O35" s="97">
        <f t="shared" si="1"/>
        <v>0</v>
      </c>
      <c r="P35" s="97">
        <f t="shared" si="2"/>
        <v>0</v>
      </c>
      <c r="Q35" s="97">
        <f t="shared" si="2"/>
        <v>0</v>
      </c>
    </row>
    <row r="36" spans="3:17" x14ac:dyDescent="0.35">
      <c r="C36" s="141"/>
      <c r="D36" s="158"/>
      <c r="E36" s="123"/>
      <c r="F36" s="97">
        <f t="shared" si="0"/>
        <v>0</v>
      </c>
      <c r="G36" s="161"/>
      <c r="H36" s="142"/>
      <c r="I36" s="130" t="e">
        <f>VLOOKUP(H36,Presupuesto!$B$11:$C$565,2,0)</f>
        <v>#N/A</v>
      </c>
      <c r="J36" s="98" t="str">
        <f t="shared" si="3"/>
        <v>Investigación Científica</v>
      </c>
      <c r="K36" s="98" t="s">
        <v>410</v>
      </c>
      <c r="L36" s="141"/>
      <c r="M36" s="158"/>
      <c r="N36" s="123"/>
      <c r="O36" s="97">
        <f t="shared" si="1"/>
        <v>0</v>
      </c>
      <c r="P36" s="97">
        <f t="shared" si="2"/>
        <v>0</v>
      </c>
      <c r="Q36" s="97">
        <f t="shared" si="2"/>
        <v>0</v>
      </c>
    </row>
    <row r="37" spans="3:17" x14ac:dyDescent="0.35">
      <c r="C37" s="141"/>
      <c r="D37" s="158"/>
      <c r="E37" s="123"/>
      <c r="F37" s="97">
        <f t="shared" si="0"/>
        <v>0</v>
      </c>
      <c r="G37" s="161"/>
      <c r="H37" s="142"/>
      <c r="I37" s="130" t="e">
        <f>VLOOKUP(H37,Presupuesto!$B$11:$C$565,2,0)</f>
        <v>#N/A</v>
      </c>
      <c r="J37" s="98" t="str">
        <f t="shared" si="3"/>
        <v>Investigación Científica</v>
      </c>
      <c r="K37" s="98" t="s">
        <v>410</v>
      </c>
      <c r="L37" s="141"/>
      <c r="M37" s="158"/>
      <c r="N37" s="123"/>
      <c r="O37" s="97">
        <f t="shared" si="1"/>
        <v>0</v>
      </c>
      <c r="P37" s="97">
        <f t="shared" ref="P37:Q50" si="4">$O37*P$16</f>
        <v>0</v>
      </c>
      <c r="Q37" s="97">
        <f t="shared" si="4"/>
        <v>0</v>
      </c>
    </row>
    <row r="38" spans="3:17" x14ac:dyDescent="0.35">
      <c r="C38" s="143"/>
      <c r="D38" s="151"/>
      <c r="E38" s="118"/>
      <c r="F38" s="97">
        <f t="shared" si="0"/>
        <v>0</v>
      </c>
      <c r="G38" s="161"/>
      <c r="H38" s="144"/>
      <c r="I38" s="130" t="e">
        <f>VLOOKUP(H38,Presupuesto!$B$11:$C$565,2,0)</f>
        <v>#N/A</v>
      </c>
      <c r="J38" s="98" t="str">
        <f t="shared" si="3"/>
        <v>Investigación Científica</v>
      </c>
      <c r="K38" s="98" t="s">
        <v>410</v>
      </c>
      <c r="L38" s="143"/>
      <c r="M38" s="151"/>
      <c r="N38" s="118"/>
      <c r="O38" s="97">
        <f t="shared" si="1"/>
        <v>0</v>
      </c>
      <c r="P38" s="97">
        <f t="shared" si="4"/>
        <v>0</v>
      </c>
      <c r="Q38" s="97">
        <f t="shared" si="4"/>
        <v>0</v>
      </c>
    </row>
    <row r="39" spans="3:17" x14ac:dyDescent="0.35">
      <c r="C39" s="143"/>
      <c r="D39" s="151"/>
      <c r="E39" s="118"/>
      <c r="F39" s="97">
        <f t="shared" si="0"/>
        <v>0</v>
      </c>
      <c r="G39" s="161"/>
      <c r="H39" s="144"/>
      <c r="I39" s="130" t="e">
        <f>VLOOKUP(H39,Presupuesto!$B$11:$C$565,2,0)</f>
        <v>#N/A</v>
      </c>
      <c r="J39" s="98" t="str">
        <f t="shared" si="3"/>
        <v>Investigación Científica</v>
      </c>
      <c r="K39" s="98" t="s">
        <v>410</v>
      </c>
      <c r="L39" s="143"/>
      <c r="M39" s="151"/>
      <c r="N39" s="118"/>
      <c r="O39" s="97">
        <f t="shared" si="1"/>
        <v>0</v>
      </c>
      <c r="P39" s="97">
        <f t="shared" si="4"/>
        <v>0</v>
      </c>
      <c r="Q39" s="97">
        <f t="shared" si="4"/>
        <v>0</v>
      </c>
    </row>
    <row r="40" spans="3:17" x14ac:dyDescent="0.35">
      <c r="C40" s="143"/>
      <c r="D40" s="151"/>
      <c r="E40" s="118"/>
      <c r="F40" s="97">
        <f t="shared" si="0"/>
        <v>0</v>
      </c>
      <c r="G40" s="161"/>
      <c r="H40" s="144"/>
      <c r="I40" s="130" t="e">
        <f>VLOOKUP(H40,Presupuesto!$B$11:$C$565,2,0)</f>
        <v>#N/A</v>
      </c>
      <c r="J40" s="98" t="str">
        <f t="shared" si="3"/>
        <v>Investigación Científica</v>
      </c>
      <c r="K40" s="98" t="s">
        <v>410</v>
      </c>
      <c r="L40" s="143"/>
      <c r="M40" s="151"/>
      <c r="N40" s="118"/>
      <c r="O40" s="97">
        <f t="shared" si="1"/>
        <v>0</v>
      </c>
      <c r="P40" s="97">
        <f t="shared" si="4"/>
        <v>0</v>
      </c>
      <c r="Q40" s="97">
        <f t="shared" si="4"/>
        <v>0</v>
      </c>
    </row>
    <row r="41" spans="3:17" x14ac:dyDescent="0.35">
      <c r="C41" s="143"/>
      <c r="D41" s="151"/>
      <c r="E41" s="118"/>
      <c r="F41" s="97">
        <f t="shared" si="0"/>
        <v>0</v>
      </c>
      <c r="G41" s="161"/>
      <c r="H41" s="144"/>
      <c r="I41" s="130" t="e">
        <f>VLOOKUP(H41,Presupuesto!$B$11:$C$565,2,0)</f>
        <v>#N/A</v>
      </c>
      <c r="J41" s="98" t="str">
        <f t="shared" si="3"/>
        <v>Investigación Científica</v>
      </c>
      <c r="K41" s="98" t="s">
        <v>410</v>
      </c>
      <c r="L41" s="143"/>
      <c r="M41" s="151"/>
      <c r="N41" s="118"/>
      <c r="O41" s="97">
        <f t="shared" si="1"/>
        <v>0</v>
      </c>
      <c r="P41" s="97">
        <f t="shared" si="4"/>
        <v>0</v>
      </c>
      <c r="Q41" s="97">
        <f t="shared" si="4"/>
        <v>0</v>
      </c>
    </row>
    <row r="42" spans="3:17" x14ac:dyDescent="0.35">
      <c r="C42" s="143"/>
      <c r="D42" s="151"/>
      <c r="E42" s="118"/>
      <c r="F42" s="97">
        <f t="shared" si="0"/>
        <v>0</v>
      </c>
      <c r="G42" s="161"/>
      <c r="H42" s="144"/>
      <c r="I42" s="130" t="e">
        <f>VLOOKUP(H42,Presupuesto!$B$11:$C$565,2,0)</f>
        <v>#N/A</v>
      </c>
      <c r="J42" s="98" t="str">
        <f t="shared" si="3"/>
        <v>Investigación Científica</v>
      </c>
      <c r="K42" s="98" t="s">
        <v>410</v>
      </c>
      <c r="L42" s="143"/>
      <c r="M42" s="151"/>
      <c r="N42" s="118"/>
      <c r="O42" s="97">
        <f t="shared" si="1"/>
        <v>0</v>
      </c>
      <c r="P42" s="97">
        <f t="shared" si="4"/>
        <v>0</v>
      </c>
      <c r="Q42" s="97">
        <f t="shared" si="4"/>
        <v>0</v>
      </c>
    </row>
    <row r="43" spans="3:17" x14ac:dyDescent="0.35">
      <c r="C43" s="143"/>
      <c r="D43" s="151"/>
      <c r="E43" s="118"/>
      <c r="F43" s="97">
        <f t="shared" si="0"/>
        <v>0</v>
      </c>
      <c r="G43" s="161"/>
      <c r="H43" s="144"/>
      <c r="I43" s="130" t="e">
        <f>VLOOKUP(H43,Presupuesto!$B$11:$C$565,2,0)</f>
        <v>#N/A</v>
      </c>
      <c r="J43" s="98" t="str">
        <f t="shared" si="3"/>
        <v>Investigación Científica</v>
      </c>
      <c r="K43" s="98" t="s">
        <v>410</v>
      </c>
      <c r="L43" s="143"/>
      <c r="M43" s="151"/>
      <c r="N43" s="118"/>
      <c r="O43" s="97">
        <f t="shared" si="1"/>
        <v>0</v>
      </c>
      <c r="P43" s="97">
        <f t="shared" si="4"/>
        <v>0</v>
      </c>
      <c r="Q43" s="97">
        <f t="shared" si="4"/>
        <v>0</v>
      </c>
    </row>
    <row r="44" spans="3:17" x14ac:dyDescent="0.35">
      <c r="C44" s="143"/>
      <c r="D44" s="151"/>
      <c r="E44" s="118"/>
      <c r="F44" s="97">
        <f t="shared" si="0"/>
        <v>0</v>
      </c>
      <c r="G44" s="161"/>
      <c r="H44" s="144"/>
      <c r="I44" s="130" t="e">
        <f>VLOOKUP(H44,Presupuesto!$B$11:$C$565,2,0)</f>
        <v>#N/A</v>
      </c>
      <c r="J44" s="98" t="str">
        <f t="shared" si="3"/>
        <v>Investigación Científica</v>
      </c>
      <c r="K44" s="98" t="s">
        <v>410</v>
      </c>
      <c r="L44" s="143"/>
      <c r="M44" s="151"/>
      <c r="N44" s="118"/>
      <c r="O44" s="97">
        <f t="shared" si="1"/>
        <v>0</v>
      </c>
      <c r="P44" s="97">
        <f t="shared" si="4"/>
        <v>0</v>
      </c>
      <c r="Q44" s="97">
        <f t="shared" si="4"/>
        <v>0</v>
      </c>
    </row>
    <row r="45" spans="3:17" x14ac:dyDescent="0.35">
      <c r="C45" s="143"/>
      <c r="D45" s="151"/>
      <c r="E45" s="118"/>
      <c r="F45" s="97">
        <f t="shared" si="0"/>
        <v>0</v>
      </c>
      <c r="G45" s="161"/>
      <c r="H45" s="144"/>
      <c r="I45" s="130" t="e">
        <f>VLOOKUP(H45,Presupuesto!$B$11:$C$565,2,0)</f>
        <v>#N/A</v>
      </c>
      <c r="J45" s="98" t="str">
        <f t="shared" si="3"/>
        <v>Investigación Científica</v>
      </c>
      <c r="K45" s="98" t="s">
        <v>410</v>
      </c>
      <c r="L45" s="143"/>
      <c r="M45" s="151"/>
      <c r="N45" s="118"/>
      <c r="O45" s="97">
        <f t="shared" si="1"/>
        <v>0</v>
      </c>
      <c r="P45" s="97">
        <f t="shared" si="4"/>
        <v>0</v>
      </c>
      <c r="Q45" s="97">
        <f t="shared" si="4"/>
        <v>0</v>
      </c>
    </row>
    <row r="46" spans="3:17" x14ac:dyDescent="0.35">
      <c r="C46" s="145"/>
      <c r="D46" s="151"/>
      <c r="E46" s="118"/>
      <c r="F46" s="97">
        <f t="shared" si="0"/>
        <v>0</v>
      </c>
      <c r="G46" s="161"/>
      <c r="H46" s="146"/>
      <c r="I46" s="130" t="e">
        <f>VLOOKUP(H46,Presupuesto!$B$11:$C$565,2,0)</f>
        <v>#N/A</v>
      </c>
      <c r="J46" s="98" t="str">
        <f t="shared" si="3"/>
        <v>Investigación Científica</v>
      </c>
      <c r="K46" s="98" t="s">
        <v>401</v>
      </c>
      <c r="L46" s="145"/>
      <c r="M46" s="151"/>
      <c r="N46" s="118"/>
      <c r="O46" s="97">
        <f t="shared" si="1"/>
        <v>0</v>
      </c>
      <c r="P46" s="97">
        <f t="shared" si="4"/>
        <v>0</v>
      </c>
      <c r="Q46" s="97">
        <f t="shared" si="4"/>
        <v>0</v>
      </c>
    </row>
    <row r="47" spans="3:17" x14ac:dyDescent="0.35">
      <c r="C47" s="145"/>
      <c r="D47" s="151"/>
      <c r="E47" s="118"/>
      <c r="F47" s="97">
        <f t="shared" si="0"/>
        <v>0</v>
      </c>
      <c r="G47" s="161"/>
      <c r="H47" s="146"/>
      <c r="I47" s="130" t="e">
        <f>VLOOKUP(H47,Presupuesto!$B$11:$C$565,2,0)</f>
        <v>#N/A</v>
      </c>
      <c r="J47" s="98" t="str">
        <f t="shared" si="3"/>
        <v>Investigación Científica</v>
      </c>
      <c r="K47" s="98" t="s">
        <v>410</v>
      </c>
      <c r="L47" s="145"/>
      <c r="M47" s="151"/>
      <c r="N47" s="118"/>
      <c r="O47" s="97">
        <f t="shared" si="1"/>
        <v>0</v>
      </c>
      <c r="P47" s="97">
        <f t="shared" si="4"/>
        <v>0</v>
      </c>
      <c r="Q47" s="97">
        <f t="shared" si="4"/>
        <v>0</v>
      </c>
    </row>
    <row r="48" spans="3:17" x14ac:dyDescent="0.35">
      <c r="C48" s="145"/>
      <c r="D48" s="151"/>
      <c r="E48" s="118"/>
      <c r="F48" s="97">
        <f t="shared" si="0"/>
        <v>0</v>
      </c>
      <c r="G48" s="161"/>
      <c r="H48" s="146"/>
      <c r="I48" s="130" t="e">
        <f>VLOOKUP(H48,Presupuesto!$B$11:$C$565,2,0)</f>
        <v>#N/A</v>
      </c>
      <c r="J48" s="98" t="str">
        <f t="shared" si="3"/>
        <v>Investigación Científica</v>
      </c>
      <c r="K48" s="98" t="s">
        <v>410</v>
      </c>
      <c r="L48" s="145"/>
      <c r="M48" s="151"/>
      <c r="N48" s="118"/>
      <c r="O48" s="97">
        <f t="shared" si="1"/>
        <v>0</v>
      </c>
      <c r="P48" s="97">
        <f t="shared" si="4"/>
        <v>0</v>
      </c>
      <c r="Q48" s="97">
        <f t="shared" si="4"/>
        <v>0</v>
      </c>
    </row>
    <row r="49" spans="3:17" x14ac:dyDescent="0.35">
      <c r="C49" s="145"/>
      <c r="D49" s="151"/>
      <c r="E49" s="118"/>
      <c r="F49" s="97">
        <f t="shared" si="0"/>
        <v>0</v>
      </c>
      <c r="G49" s="161"/>
      <c r="H49" s="146"/>
      <c r="I49" s="130" t="e">
        <f>VLOOKUP(H49,Presupuesto!$B$11:$C$565,2,0)</f>
        <v>#N/A</v>
      </c>
      <c r="J49" s="98" t="str">
        <f t="shared" si="3"/>
        <v>Investigación Científica</v>
      </c>
      <c r="K49" s="98" t="s">
        <v>410</v>
      </c>
      <c r="L49" s="145"/>
      <c r="M49" s="151"/>
      <c r="N49" s="118"/>
      <c r="O49" s="97">
        <f t="shared" si="1"/>
        <v>0</v>
      </c>
      <c r="P49" s="97">
        <f t="shared" si="4"/>
        <v>0</v>
      </c>
      <c r="Q49" s="97">
        <f t="shared" si="4"/>
        <v>0</v>
      </c>
    </row>
    <row r="50" spans="3:17" ht="15" thickBot="1" x14ac:dyDescent="0.4">
      <c r="C50" s="147"/>
      <c r="D50" s="159"/>
      <c r="E50" s="103"/>
      <c r="F50" s="105">
        <f t="shared" si="0"/>
        <v>0</v>
      </c>
      <c r="G50" s="162"/>
      <c r="H50" s="148"/>
      <c r="I50" s="132" t="e">
        <f>VLOOKUP(H50,Presupuesto!$B$11:$C$565,2,0)</f>
        <v>#N/A</v>
      </c>
      <c r="J50" s="106" t="str">
        <f>$J$17</f>
        <v>Investigación Científica</v>
      </c>
      <c r="K50" s="124" t="s">
        <v>392</v>
      </c>
      <c r="L50" s="147"/>
      <c r="M50" s="159"/>
      <c r="N50" s="103"/>
      <c r="O50" s="105">
        <f t="shared" si="1"/>
        <v>0</v>
      </c>
      <c r="P50" s="105">
        <f t="shared" si="4"/>
        <v>0</v>
      </c>
      <c r="Q50" s="105">
        <f t="shared" si="4"/>
        <v>0</v>
      </c>
    </row>
    <row r="51" spans="3:17" x14ac:dyDescent="0.35">
      <c r="G51" s="86"/>
    </row>
    <row r="52" spans="3:17" ht="15" thickBot="1" x14ac:dyDescent="0.4">
      <c r="G52" s="86"/>
    </row>
    <row r="53" spans="3:17" ht="15" thickBot="1" x14ac:dyDescent="0.4">
      <c r="C53" s="157" t="s">
        <v>53</v>
      </c>
      <c r="D53" s="354">
        <f>SUM(F60:F93)</f>
        <v>0</v>
      </c>
      <c r="G53" s="79"/>
      <c r="H53" s="70"/>
      <c r="I53" s="70"/>
    </row>
    <row r="54" spans="3:17" x14ac:dyDescent="0.35">
      <c r="G54" s="79"/>
      <c r="H54" s="70"/>
      <c r="I54" s="70"/>
    </row>
    <row r="55" spans="3:17" x14ac:dyDescent="0.35">
      <c r="F55" s="70"/>
      <c r="G55" s="79"/>
      <c r="H55" s="70"/>
      <c r="I55" s="70"/>
    </row>
    <row r="56" spans="3:17" ht="15.5" x14ac:dyDescent="0.35">
      <c r="C56" s="295" t="s">
        <v>390</v>
      </c>
      <c r="D56" s="351"/>
      <c r="F56" s="70"/>
      <c r="G56" s="79"/>
      <c r="H56" s="70"/>
      <c r="I56" s="70"/>
    </row>
    <row r="57" spans="3:17" ht="18.5" x14ac:dyDescent="0.35">
      <c r="C57" s="207"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Posgrado'!$F:$G,2,FALSE),IFERROR(VLOOKUP(D56,'16. Gestión TIC'!$F:$G,2,FALSE),IFERROR(VLOOKUP(D56,'16. Desa. del Sistema Educ.Sup.'!$F:$G,2,FALSE),IFERROR(VLOOKUP(D56,'8. Cultura de Inno. Insti...'!$F:$G,2,FALSE),VLOOKUP(D56,'7. Lo Esencial de la Reforma U.'!$F:$G,2,0)))))))))))))))))</f>
        <v>#N/A</v>
      </c>
      <c r="D57" s="31"/>
      <c r="F57" s="70"/>
      <c r="G57" s="79"/>
      <c r="H57" s="70"/>
      <c r="I57" s="70"/>
    </row>
    <row r="58" spans="3:17" ht="42.5" thickBot="1" x14ac:dyDescent="0.4">
      <c r="F58" s="93"/>
      <c r="G58" s="76"/>
      <c r="H58" s="76"/>
      <c r="I58" s="76"/>
      <c r="L58" s="223"/>
      <c r="M58" s="224"/>
      <c r="N58" s="223"/>
      <c r="O58" s="223"/>
      <c r="P58" s="226" t="s">
        <v>467</v>
      </c>
      <c r="Q58" s="226" t="s">
        <v>468</v>
      </c>
    </row>
    <row r="59" spans="3:17" ht="29.5" thickBot="1" x14ac:dyDescent="0.4">
      <c r="C59" s="129" t="s">
        <v>44</v>
      </c>
      <c r="D59" s="129" t="s">
        <v>55</v>
      </c>
      <c r="E59" s="136" t="s">
        <v>57</v>
      </c>
      <c r="F59" s="135" t="s">
        <v>27</v>
      </c>
      <c r="G59" s="133" t="s">
        <v>129</v>
      </c>
      <c r="H59" s="136" t="s">
        <v>46</v>
      </c>
      <c r="I59" s="133" t="s">
        <v>130</v>
      </c>
      <c r="J59" s="133" t="s">
        <v>408</v>
      </c>
      <c r="K59" s="133" t="s">
        <v>409</v>
      </c>
      <c r="L59" s="220" t="s">
        <v>21</v>
      </c>
      <c r="M59" s="220" t="s">
        <v>55</v>
      </c>
      <c r="N59" s="221" t="s">
        <v>465</v>
      </c>
      <c r="O59" s="222" t="s">
        <v>466</v>
      </c>
      <c r="P59" s="225">
        <v>0.7</v>
      </c>
      <c r="Q59" s="225">
        <v>0.3</v>
      </c>
    </row>
    <row r="60" spans="3:17" x14ac:dyDescent="0.35">
      <c r="C60" s="141"/>
      <c r="D60" s="158"/>
      <c r="E60" s="123"/>
      <c r="F60" s="97">
        <f t="shared" ref="F60:F93" si="5">D60*E60</f>
        <v>0</v>
      </c>
      <c r="G60" s="161"/>
      <c r="H60" s="142"/>
      <c r="I60" s="130" t="e">
        <f>VLOOKUP(H60,Presupuesto!$B$11:$C$565,2,0)</f>
        <v>#N/A</v>
      </c>
      <c r="J60" s="215" t="s">
        <v>1357</v>
      </c>
      <c r="K60" s="98" t="s">
        <v>410</v>
      </c>
      <c r="L60" s="141"/>
      <c r="M60" s="158"/>
      <c r="N60" s="123"/>
      <c r="O60" s="97">
        <f t="shared" ref="O60:O93" si="6">M60*N60</f>
        <v>0</v>
      </c>
      <c r="P60" s="97">
        <f t="shared" ref="P60:Q79" si="7">$O60*P$16</f>
        <v>0</v>
      </c>
      <c r="Q60" s="97">
        <f t="shared" si="7"/>
        <v>0</v>
      </c>
    </row>
    <row r="61" spans="3:17" x14ac:dyDescent="0.35">
      <c r="C61" s="141"/>
      <c r="D61" s="158"/>
      <c r="E61" s="123"/>
      <c r="F61" s="97">
        <f t="shared" si="5"/>
        <v>0</v>
      </c>
      <c r="G61" s="161"/>
      <c r="H61" s="142"/>
      <c r="I61" s="130" t="e">
        <f>VLOOKUP(H61,Presupuesto!$B$11:$C$565,2,0)</f>
        <v>#N/A</v>
      </c>
      <c r="J61" s="98" t="str">
        <f>$J$60</f>
        <v>Investigación Científica</v>
      </c>
      <c r="K61" s="98" t="s">
        <v>410</v>
      </c>
      <c r="L61" s="141"/>
      <c r="M61" s="158"/>
      <c r="N61" s="123"/>
      <c r="O61" s="97">
        <f t="shared" si="6"/>
        <v>0</v>
      </c>
      <c r="P61" s="97">
        <f t="shared" si="7"/>
        <v>0</v>
      </c>
      <c r="Q61" s="97">
        <f t="shared" si="7"/>
        <v>0</v>
      </c>
    </row>
    <row r="62" spans="3:17" x14ac:dyDescent="0.35">
      <c r="C62" s="141"/>
      <c r="D62" s="158"/>
      <c r="E62" s="123"/>
      <c r="F62" s="97">
        <f t="shared" si="5"/>
        <v>0</v>
      </c>
      <c r="G62" s="161"/>
      <c r="H62" s="142"/>
      <c r="I62" s="130" t="e">
        <f>VLOOKUP(H62,Presupuesto!$B$11:$C$565,2,0)</f>
        <v>#N/A</v>
      </c>
      <c r="J62" s="98" t="str">
        <f t="shared" ref="J62:J93" si="8">$J$60</f>
        <v>Investigación Científica</v>
      </c>
      <c r="K62" s="98" t="s">
        <v>410</v>
      </c>
      <c r="L62" s="141"/>
      <c r="M62" s="158"/>
      <c r="N62" s="123"/>
      <c r="O62" s="97">
        <f t="shared" si="6"/>
        <v>0</v>
      </c>
      <c r="P62" s="97">
        <f t="shared" si="7"/>
        <v>0</v>
      </c>
      <c r="Q62" s="97">
        <f t="shared" si="7"/>
        <v>0</v>
      </c>
    </row>
    <row r="63" spans="3:17" x14ac:dyDescent="0.35">
      <c r="C63" s="141"/>
      <c r="D63" s="158"/>
      <c r="E63" s="123"/>
      <c r="F63" s="97">
        <f t="shared" si="5"/>
        <v>0</v>
      </c>
      <c r="G63" s="161"/>
      <c r="H63" s="142"/>
      <c r="I63" s="130" t="e">
        <f>VLOOKUP(H63,Presupuesto!$B$11:$C$565,2,0)</f>
        <v>#N/A</v>
      </c>
      <c r="J63" s="98" t="str">
        <f t="shared" si="8"/>
        <v>Investigación Científica</v>
      </c>
      <c r="K63" s="98" t="s">
        <v>410</v>
      </c>
      <c r="L63" s="141"/>
      <c r="M63" s="158"/>
      <c r="N63" s="123"/>
      <c r="O63" s="97">
        <f t="shared" si="6"/>
        <v>0</v>
      </c>
      <c r="P63" s="97">
        <f t="shared" si="7"/>
        <v>0</v>
      </c>
      <c r="Q63" s="97">
        <f t="shared" si="7"/>
        <v>0</v>
      </c>
    </row>
    <row r="64" spans="3:17" x14ac:dyDescent="0.35">
      <c r="C64" s="141"/>
      <c r="D64" s="158"/>
      <c r="E64" s="123"/>
      <c r="F64" s="97">
        <f t="shared" si="5"/>
        <v>0</v>
      </c>
      <c r="G64" s="161"/>
      <c r="H64" s="142"/>
      <c r="I64" s="130" t="e">
        <f>VLOOKUP(H64,Presupuesto!$B$11:$C$565,2,0)</f>
        <v>#N/A</v>
      </c>
      <c r="J64" s="98" t="str">
        <f t="shared" si="8"/>
        <v>Investigación Científica</v>
      </c>
      <c r="K64" s="98" t="s">
        <v>399</v>
      </c>
      <c r="L64" s="141"/>
      <c r="M64" s="158"/>
      <c r="N64" s="123"/>
      <c r="O64" s="97">
        <f t="shared" si="6"/>
        <v>0</v>
      </c>
      <c r="P64" s="97">
        <f t="shared" si="7"/>
        <v>0</v>
      </c>
      <c r="Q64" s="97">
        <f t="shared" si="7"/>
        <v>0</v>
      </c>
    </row>
    <row r="65" spans="3:17" x14ac:dyDescent="0.35">
      <c r="C65" s="141"/>
      <c r="D65" s="158"/>
      <c r="E65" s="123"/>
      <c r="F65" s="97">
        <f t="shared" si="5"/>
        <v>0</v>
      </c>
      <c r="G65" s="161"/>
      <c r="H65" s="142"/>
      <c r="I65" s="130" t="e">
        <f>VLOOKUP(H65,Presupuesto!$B$11:$C$565,2,0)</f>
        <v>#N/A</v>
      </c>
      <c r="J65" s="98" t="str">
        <f t="shared" si="8"/>
        <v>Investigación Científica</v>
      </c>
      <c r="K65" s="98" t="s">
        <v>410</v>
      </c>
      <c r="L65" s="141"/>
      <c r="M65" s="158"/>
      <c r="N65" s="123"/>
      <c r="O65" s="97">
        <f t="shared" si="6"/>
        <v>0</v>
      </c>
      <c r="P65" s="97">
        <f t="shared" si="7"/>
        <v>0</v>
      </c>
      <c r="Q65" s="97">
        <f t="shared" si="7"/>
        <v>0</v>
      </c>
    </row>
    <row r="66" spans="3:17" x14ac:dyDescent="0.35">
      <c r="C66" s="141"/>
      <c r="D66" s="158"/>
      <c r="E66" s="123"/>
      <c r="F66" s="97">
        <f t="shared" si="5"/>
        <v>0</v>
      </c>
      <c r="G66" s="161"/>
      <c r="H66" s="142"/>
      <c r="I66" s="130" t="e">
        <f>VLOOKUP(H66,Presupuesto!$B$11:$C$565,2,0)</f>
        <v>#N/A</v>
      </c>
      <c r="J66" s="98" t="str">
        <f t="shared" si="8"/>
        <v>Investigación Científica</v>
      </c>
      <c r="K66" s="98" t="s">
        <v>410</v>
      </c>
      <c r="L66" s="141"/>
      <c r="M66" s="158"/>
      <c r="N66" s="123"/>
      <c r="O66" s="97">
        <f t="shared" si="6"/>
        <v>0</v>
      </c>
      <c r="P66" s="97">
        <f t="shared" si="7"/>
        <v>0</v>
      </c>
      <c r="Q66" s="97">
        <f t="shared" si="7"/>
        <v>0</v>
      </c>
    </row>
    <row r="67" spans="3:17" x14ac:dyDescent="0.35">
      <c r="C67" s="141"/>
      <c r="D67" s="158"/>
      <c r="E67" s="123"/>
      <c r="F67" s="97">
        <f t="shared" si="5"/>
        <v>0</v>
      </c>
      <c r="G67" s="161"/>
      <c r="H67" s="142"/>
      <c r="I67" s="130" t="e">
        <f>VLOOKUP(H67,Presupuesto!$B$11:$C$565,2,0)</f>
        <v>#N/A</v>
      </c>
      <c r="J67" s="98" t="str">
        <f t="shared" si="8"/>
        <v>Investigación Científica</v>
      </c>
      <c r="K67" s="98" t="s">
        <v>410</v>
      </c>
      <c r="L67" s="141"/>
      <c r="M67" s="158"/>
      <c r="N67" s="123"/>
      <c r="O67" s="97">
        <f t="shared" si="6"/>
        <v>0</v>
      </c>
      <c r="P67" s="97">
        <f t="shared" si="7"/>
        <v>0</v>
      </c>
      <c r="Q67" s="97">
        <f t="shared" si="7"/>
        <v>0</v>
      </c>
    </row>
    <row r="68" spans="3:17" x14ac:dyDescent="0.35">
      <c r="C68" s="141"/>
      <c r="D68" s="158"/>
      <c r="E68" s="123"/>
      <c r="F68" s="97">
        <f t="shared" si="5"/>
        <v>0</v>
      </c>
      <c r="G68" s="161"/>
      <c r="H68" s="142"/>
      <c r="I68" s="130" t="e">
        <f>VLOOKUP(H68,Presupuesto!$B$11:$C$565,2,0)</f>
        <v>#N/A</v>
      </c>
      <c r="J68" s="98" t="str">
        <f t="shared" si="8"/>
        <v>Investigación Científica</v>
      </c>
      <c r="K68" s="98" t="s">
        <v>410</v>
      </c>
      <c r="L68" s="141"/>
      <c r="M68" s="158"/>
      <c r="N68" s="123"/>
      <c r="O68" s="97">
        <f t="shared" si="6"/>
        <v>0</v>
      </c>
      <c r="P68" s="97">
        <f t="shared" si="7"/>
        <v>0</v>
      </c>
      <c r="Q68" s="97">
        <f t="shared" si="7"/>
        <v>0</v>
      </c>
    </row>
    <row r="69" spans="3:17" x14ac:dyDescent="0.35">
      <c r="C69" s="141"/>
      <c r="D69" s="158"/>
      <c r="E69" s="123"/>
      <c r="F69" s="97">
        <f t="shared" si="5"/>
        <v>0</v>
      </c>
      <c r="G69" s="161"/>
      <c r="H69" s="142"/>
      <c r="I69" s="130" t="e">
        <f>VLOOKUP(H69,Presupuesto!$B$11:$C$565,2,0)</f>
        <v>#N/A</v>
      </c>
      <c r="J69" s="98" t="str">
        <f t="shared" si="8"/>
        <v>Investigación Científica</v>
      </c>
      <c r="K69" s="98" t="s">
        <v>410</v>
      </c>
      <c r="L69" s="141"/>
      <c r="M69" s="158"/>
      <c r="N69" s="123"/>
      <c r="O69" s="97">
        <f t="shared" si="6"/>
        <v>0</v>
      </c>
      <c r="P69" s="97">
        <f t="shared" si="7"/>
        <v>0</v>
      </c>
      <c r="Q69" s="97">
        <f t="shared" si="7"/>
        <v>0</v>
      </c>
    </row>
    <row r="70" spans="3:17" x14ac:dyDescent="0.35">
      <c r="C70" s="141"/>
      <c r="D70" s="158"/>
      <c r="E70" s="123"/>
      <c r="F70" s="97">
        <f t="shared" si="5"/>
        <v>0</v>
      </c>
      <c r="G70" s="161"/>
      <c r="H70" s="142"/>
      <c r="I70" s="130" t="e">
        <f>VLOOKUP(H70,Presupuesto!$B$11:$C$565,2,0)</f>
        <v>#N/A</v>
      </c>
      <c r="J70" s="98" t="str">
        <f t="shared" si="8"/>
        <v>Investigación Científica</v>
      </c>
      <c r="K70" s="98" t="s">
        <v>410</v>
      </c>
      <c r="L70" s="141"/>
      <c r="M70" s="158"/>
      <c r="N70" s="123"/>
      <c r="O70" s="97">
        <f t="shared" si="6"/>
        <v>0</v>
      </c>
      <c r="P70" s="97">
        <f t="shared" si="7"/>
        <v>0</v>
      </c>
      <c r="Q70" s="97">
        <f t="shared" si="7"/>
        <v>0</v>
      </c>
    </row>
    <row r="71" spans="3:17" x14ac:dyDescent="0.35">
      <c r="C71" s="141"/>
      <c r="D71" s="158"/>
      <c r="E71" s="123"/>
      <c r="F71" s="97">
        <f t="shared" si="5"/>
        <v>0</v>
      </c>
      <c r="G71" s="161"/>
      <c r="H71" s="142"/>
      <c r="I71" s="130" t="e">
        <f>VLOOKUP(H71,Presupuesto!$B$11:$C$565,2,0)</f>
        <v>#N/A</v>
      </c>
      <c r="J71" s="98" t="str">
        <f t="shared" si="8"/>
        <v>Investigación Científica</v>
      </c>
      <c r="K71" s="98" t="s">
        <v>410</v>
      </c>
      <c r="L71" s="141"/>
      <c r="M71" s="158"/>
      <c r="N71" s="123"/>
      <c r="O71" s="97">
        <f t="shared" si="6"/>
        <v>0</v>
      </c>
      <c r="P71" s="97">
        <f t="shared" si="7"/>
        <v>0</v>
      </c>
      <c r="Q71" s="97">
        <f t="shared" si="7"/>
        <v>0</v>
      </c>
    </row>
    <row r="72" spans="3:17" x14ac:dyDescent="0.35">
      <c r="C72" s="141"/>
      <c r="D72" s="158"/>
      <c r="E72" s="123"/>
      <c r="F72" s="97">
        <f t="shared" si="5"/>
        <v>0</v>
      </c>
      <c r="G72" s="161"/>
      <c r="H72" s="142"/>
      <c r="I72" s="130" t="e">
        <f>VLOOKUP(H72,Presupuesto!$B$11:$C$565,2,0)</f>
        <v>#N/A</v>
      </c>
      <c r="J72" s="98" t="str">
        <f t="shared" si="8"/>
        <v>Investigación Científica</v>
      </c>
      <c r="K72" s="98" t="s">
        <v>410</v>
      </c>
      <c r="L72" s="141"/>
      <c r="M72" s="158"/>
      <c r="N72" s="123"/>
      <c r="O72" s="97">
        <f t="shared" si="6"/>
        <v>0</v>
      </c>
      <c r="P72" s="97">
        <f t="shared" si="7"/>
        <v>0</v>
      </c>
      <c r="Q72" s="97">
        <f t="shared" si="7"/>
        <v>0</v>
      </c>
    </row>
    <row r="73" spans="3:17" x14ac:dyDescent="0.35">
      <c r="C73" s="141"/>
      <c r="D73" s="158"/>
      <c r="E73" s="123"/>
      <c r="F73" s="97">
        <f t="shared" si="5"/>
        <v>0</v>
      </c>
      <c r="G73" s="161"/>
      <c r="H73" s="142"/>
      <c r="I73" s="130" t="e">
        <f>VLOOKUP(H73,Presupuesto!$B$11:$C$565,2,0)</f>
        <v>#N/A</v>
      </c>
      <c r="J73" s="98" t="str">
        <f t="shared" si="8"/>
        <v>Investigación Científica</v>
      </c>
      <c r="K73" s="98" t="s">
        <v>410</v>
      </c>
      <c r="L73" s="141"/>
      <c r="M73" s="158"/>
      <c r="N73" s="123"/>
      <c r="O73" s="97">
        <f t="shared" si="6"/>
        <v>0</v>
      </c>
      <c r="P73" s="97">
        <f t="shared" si="7"/>
        <v>0</v>
      </c>
      <c r="Q73" s="97">
        <f t="shared" si="7"/>
        <v>0</v>
      </c>
    </row>
    <row r="74" spans="3:17" x14ac:dyDescent="0.35">
      <c r="C74" s="141"/>
      <c r="D74" s="158"/>
      <c r="E74" s="123"/>
      <c r="F74" s="97">
        <f t="shared" si="5"/>
        <v>0</v>
      </c>
      <c r="G74" s="161"/>
      <c r="H74" s="142"/>
      <c r="I74" s="130" t="e">
        <f>VLOOKUP(H74,Presupuesto!$B$11:$C$565,2,0)</f>
        <v>#N/A</v>
      </c>
      <c r="J74" s="98" t="str">
        <f t="shared" si="8"/>
        <v>Investigación Científica</v>
      </c>
      <c r="K74" s="98" t="s">
        <v>410</v>
      </c>
      <c r="L74" s="141"/>
      <c r="M74" s="158"/>
      <c r="N74" s="123"/>
      <c r="O74" s="97">
        <f t="shared" si="6"/>
        <v>0</v>
      </c>
      <c r="P74" s="97">
        <f t="shared" si="7"/>
        <v>0</v>
      </c>
      <c r="Q74" s="97">
        <f t="shared" si="7"/>
        <v>0</v>
      </c>
    </row>
    <row r="75" spans="3:17" x14ac:dyDescent="0.35">
      <c r="C75" s="141"/>
      <c r="D75" s="158"/>
      <c r="E75" s="123"/>
      <c r="F75" s="97">
        <f t="shared" si="5"/>
        <v>0</v>
      </c>
      <c r="G75" s="161"/>
      <c r="H75" s="142"/>
      <c r="I75" s="130" t="e">
        <f>VLOOKUP(H75,Presupuesto!$B$11:$C$565,2,0)</f>
        <v>#N/A</v>
      </c>
      <c r="J75" s="98" t="str">
        <f t="shared" si="8"/>
        <v>Investigación Científica</v>
      </c>
      <c r="K75" s="98" t="s">
        <v>410</v>
      </c>
      <c r="L75" s="141"/>
      <c r="M75" s="158"/>
      <c r="N75" s="123"/>
      <c r="O75" s="97">
        <f t="shared" si="6"/>
        <v>0</v>
      </c>
      <c r="P75" s="97">
        <f t="shared" si="7"/>
        <v>0</v>
      </c>
      <c r="Q75" s="97">
        <f t="shared" si="7"/>
        <v>0</v>
      </c>
    </row>
    <row r="76" spans="3:17" x14ac:dyDescent="0.35">
      <c r="C76" s="141"/>
      <c r="D76" s="158"/>
      <c r="E76" s="123"/>
      <c r="F76" s="97">
        <f t="shared" si="5"/>
        <v>0</v>
      </c>
      <c r="G76" s="161"/>
      <c r="H76" s="142"/>
      <c r="I76" s="130" t="e">
        <f>VLOOKUP(H76,Presupuesto!$B$11:$C$565,2,0)</f>
        <v>#N/A</v>
      </c>
      <c r="J76" s="98" t="str">
        <f t="shared" si="8"/>
        <v>Investigación Científica</v>
      </c>
      <c r="K76" s="98" t="s">
        <v>410</v>
      </c>
      <c r="L76" s="141"/>
      <c r="M76" s="158"/>
      <c r="N76" s="123"/>
      <c r="O76" s="97">
        <f t="shared" si="6"/>
        <v>0</v>
      </c>
      <c r="P76" s="97">
        <f t="shared" si="7"/>
        <v>0</v>
      </c>
      <c r="Q76" s="97">
        <f t="shared" si="7"/>
        <v>0</v>
      </c>
    </row>
    <row r="77" spans="3:17" x14ac:dyDescent="0.35">
      <c r="C77" s="141"/>
      <c r="D77" s="158"/>
      <c r="E77" s="123"/>
      <c r="F77" s="97">
        <f t="shared" si="5"/>
        <v>0</v>
      </c>
      <c r="G77" s="161"/>
      <c r="H77" s="142"/>
      <c r="I77" s="130" t="e">
        <f>VLOOKUP(H77,Presupuesto!$B$11:$C$565,2,0)</f>
        <v>#N/A</v>
      </c>
      <c r="J77" s="98" t="str">
        <f t="shared" si="8"/>
        <v>Investigación Científica</v>
      </c>
      <c r="K77" s="98" t="s">
        <v>410</v>
      </c>
      <c r="L77" s="141"/>
      <c r="M77" s="158"/>
      <c r="N77" s="123"/>
      <c r="O77" s="97">
        <f t="shared" si="6"/>
        <v>0</v>
      </c>
      <c r="P77" s="97">
        <f t="shared" si="7"/>
        <v>0</v>
      </c>
      <c r="Q77" s="97">
        <f t="shared" si="7"/>
        <v>0</v>
      </c>
    </row>
    <row r="78" spans="3:17" x14ac:dyDescent="0.35">
      <c r="C78" s="141"/>
      <c r="D78" s="158"/>
      <c r="E78" s="123"/>
      <c r="F78" s="97">
        <f t="shared" si="5"/>
        <v>0</v>
      </c>
      <c r="G78" s="161"/>
      <c r="H78" s="142"/>
      <c r="I78" s="130" t="e">
        <f>VLOOKUP(H78,Presupuesto!$B$11:$C$565,2,0)</f>
        <v>#N/A</v>
      </c>
      <c r="J78" s="98" t="str">
        <f t="shared" si="8"/>
        <v>Investigación Científica</v>
      </c>
      <c r="K78" s="98" t="s">
        <v>410</v>
      </c>
      <c r="L78" s="141"/>
      <c r="M78" s="158"/>
      <c r="N78" s="123"/>
      <c r="O78" s="97">
        <f t="shared" si="6"/>
        <v>0</v>
      </c>
      <c r="P78" s="97">
        <f t="shared" si="7"/>
        <v>0</v>
      </c>
      <c r="Q78" s="97">
        <f t="shared" si="7"/>
        <v>0</v>
      </c>
    </row>
    <row r="79" spans="3:17" x14ac:dyDescent="0.35">
      <c r="C79" s="141"/>
      <c r="D79" s="158"/>
      <c r="E79" s="123"/>
      <c r="F79" s="97">
        <f t="shared" si="5"/>
        <v>0</v>
      </c>
      <c r="G79" s="161"/>
      <c r="H79" s="142"/>
      <c r="I79" s="130" t="e">
        <f>VLOOKUP(H79,Presupuesto!$B$11:$C$565,2,0)</f>
        <v>#N/A</v>
      </c>
      <c r="J79" s="98" t="str">
        <f t="shared" si="8"/>
        <v>Investigación Científica</v>
      </c>
      <c r="K79" s="98" t="s">
        <v>410</v>
      </c>
      <c r="L79" s="141"/>
      <c r="M79" s="158"/>
      <c r="N79" s="123"/>
      <c r="O79" s="97">
        <f t="shared" si="6"/>
        <v>0</v>
      </c>
      <c r="P79" s="97">
        <f t="shared" si="7"/>
        <v>0</v>
      </c>
      <c r="Q79" s="97">
        <f t="shared" si="7"/>
        <v>0</v>
      </c>
    </row>
    <row r="80" spans="3:17" x14ac:dyDescent="0.35">
      <c r="C80" s="141"/>
      <c r="D80" s="158"/>
      <c r="E80" s="123"/>
      <c r="F80" s="97">
        <f t="shared" si="5"/>
        <v>0</v>
      </c>
      <c r="G80" s="161"/>
      <c r="H80" s="142"/>
      <c r="I80" s="130" t="e">
        <f>VLOOKUP(H80,Presupuesto!$B$11:$C$565,2,0)</f>
        <v>#N/A</v>
      </c>
      <c r="J80" s="98" t="str">
        <f t="shared" si="8"/>
        <v>Investigación Científica</v>
      </c>
      <c r="K80" s="98" t="s">
        <v>410</v>
      </c>
      <c r="L80" s="141"/>
      <c r="M80" s="158"/>
      <c r="N80" s="123"/>
      <c r="O80" s="97">
        <f t="shared" si="6"/>
        <v>0</v>
      </c>
      <c r="P80" s="97">
        <f t="shared" ref="P80:Q93" si="9">$O80*P$16</f>
        <v>0</v>
      </c>
      <c r="Q80" s="97">
        <f t="shared" si="9"/>
        <v>0</v>
      </c>
    </row>
    <row r="81" spans="3:17" x14ac:dyDescent="0.35">
      <c r="C81" s="143"/>
      <c r="D81" s="151"/>
      <c r="E81" s="118"/>
      <c r="F81" s="97">
        <f t="shared" si="5"/>
        <v>0</v>
      </c>
      <c r="G81" s="161"/>
      <c r="H81" s="144"/>
      <c r="I81" s="130" t="e">
        <f>VLOOKUP(H81,Presupuesto!$B$11:$C$565,2,0)</f>
        <v>#N/A</v>
      </c>
      <c r="J81" s="98" t="str">
        <f t="shared" si="8"/>
        <v>Investigación Científica</v>
      </c>
      <c r="K81" s="98" t="s">
        <v>410</v>
      </c>
      <c r="L81" s="143"/>
      <c r="M81" s="151"/>
      <c r="N81" s="118"/>
      <c r="O81" s="97">
        <f t="shared" si="6"/>
        <v>0</v>
      </c>
      <c r="P81" s="97">
        <f t="shared" si="9"/>
        <v>0</v>
      </c>
      <c r="Q81" s="97">
        <f t="shared" si="9"/>
        <v>0</v>
      </c>
    </row>
    <row r="82" spans="3:17" x14ac:dyDescent="0.35">
      <c r="C82" s="143"/>
      <c r="D82" s="151"/>
      <c r="E82" s="118"/>
      <c r="F82" s="97">
        <f t="shared" si="5"/>
        <v>0</v>
      </c>
      <c r="G82" s="161"/>
      <c r="H82" s="144"/>
      <c r="I82" s="130" t="e">
        <f>VLOOKUP(H82,Presupuesto!$B$11:$C$565,2,0)</f>
        <v>#N/A</v>
      </c>
      <c r="J82" s="98" t="str">
        <f t="shared" si="8"/>
        <v>Investigación Científica</v>
      </c>
      <c r="K82" s="98" t="s">
        <v>410</v>
      </c>
      <c r="L82" s="143"/>
      <c r="M82" s="151"/>
      <c r="N82" s="118"/>
      <c r="O82" s="97">
        <f t="shared" si="6"/>
        <v>0</v>
      </c>
      <c r="P82" s="97">
        <f t="shared" si="9"/>
        <v>0</v>
      </c>
      <c r="Q82" s="97">
        <f t="shared" si="9"/>
        <v>0</v>
      </c>
    </row>
    <row r="83" spans="3:17" x14ac:dyDescent="0.35">
      <c r="C83" s="143"/>
      <c r="D83" s="151"/>
      <c r="E83" s="118"/>
      <c r="F83" s="97">
        <f t="shared" si="5"/>
        <v>0</v>
      </c>
      <c r="G83" s="161"/>
      <c r="H83" s="144"/>
      <c r="I83" s="130" t="e">
        <f>VLOOKUP(H83,Presupuesto!$B$11:$C$565,2,0)</f>
        <v>#N/A</v>
      </c>
      <c r="J83" s="98" t="str">
        <f t="shared" si="8"/>
        <v>Investigación Científica</v>
      </c>
      <c r="K83" s="98" t="s">
        <v>410</v>
      </c>
      <c r="L83" s="143"/>
      <c r="M83" s="151"/>
      <c r="N83" s="118"/>
      <c r="O83" s="97">
        <f t="shared" si="6"/>
        <v>0</v>
      </c>
      <c r="P83" s="97">
        <f t="shared" si="9"/>
        <v>0</v>
      </c>
      <c r="Q83" s="97">
        <f t="shared" si="9"/>
        <v>0</v>
      </c>
    </row>
    <row r="84" spans="3:17" x14ac:dyDescent="0.35">
      <c r="C84" s="143"/>
      <c r="D84" s="151"/>
      <c r="E84" s="118"/>
      <c r="F84" s="97">
        <f t="shared" si="5"/>
        <v>0</v>
      </c>
      <c r="G84" s="161"/>
      <c r="H84" s="144"/>
      <c r="I84" s="130" t="e">
        <f>VLOOKUP(H84,Presupuesto!$B$11:$C$565,2,0)</f>
        <v>#N/A</v>
      </c>
      <c r="J84" s="98" t="str">
        <f t="shared" si="8"/>
        <v>Investigación Científica</v>
      </c>
      <c r="K84" s="98" t="s">
        <v>410</v>
      </c>
      <c r="L84" s="143"/>
      <c r="M84" s="151"/>
      <c r="N84" s="118"/>
      <c r="O84" s="97">
        <f t="shared" si="6"/>
        <v>0</v>
      </c>
      <c r="P84" s="97">
        <f t="shared" si="9"/>
        <v>0</v>
      </c>
      <c r="Q84" s="97">
        <f t="shared" si="9"/>
        <v>0</v>
      </c>
    </row>
    <row r="85" spans="3:17" x14ac:dyDescent="0.35">
      <c r="C85" s="143"/>
      <c r="D85" s="151"/>
      <c r="E85" s="118"/>
      <c r="F85" s="97">
        <f t="shared" si="5"/>
        <v>0</v>
      </c>
      <c r="G85" s="161"/>
      <c r="H85" s="144"/>
      <c r="I85" s="130" t="e">
        <f>VLOOKUP(H85,Presupuesto!$B$11:$C$565,2,0)</f>
        <v>#N/A</v>
      </c>
      <c r="J85" s="98" t="str">
        <f t="shared" si="8"/>
        <v>Investigación Científica</v>
      </c>
      <c r="K85" s="98" t="s">
        <v>410</v>
      </c>
      <c r="L85" s="143"/>
      <c r="M85" s="151"/>
      <c r="N85" s="118"/>
      <c r="O85" s="97">
        <f t="shared" si="6"/>
        <v>0</v>
      </c>
      <c r="P85" s="97">
        <f t="shared" si="9"/>
        <v>0</v>
      </c>
      <c r="Q85" s="97">
        <f t="shared" si="9"/>
        <v>0</v>
      </c>
    </row>
    <row r="86" spans="3:17" x14ac:dyDescent="0.35">
      <c r="C86" s="143"/>
      <c r="D86" s="151"/>
      <c r="E86" s="118"/>
      <c r="F86" s="97">
        <f t="shared" si="5"/>
        <v>0</v>
      </c>
      <c r="G86" s="161"/>
      <c r="H86" s="144"/>
      <c r="I86" s="130" t="e">
        <f>VLOOKUP(H86,Presupuesto!$B$11:$C$565,2,0)</f>
        <v>#N/A</v>
      </c>
      <c r="J86" s="98" t="str">
        <f t="shared" si="8"/>
        <v>Investigación Científica</v>
      </c>
      <c r="K86" s="98" t="s">
        <v>410</v>
      </c>
      <c r="L86" s="143"/>
      <c r="M86" s="151"/>
      <c r="N86" s="118"/>
      <c r="O86" s="97">
        <f t="shared" si="6"/>
        <v>0</v>
      </c>
      <c r="P86" s="97">
        <f t="shared" si="9"/>
        <v>0</v>
      </c>
      <c r="Q86" s="97">
        <f t="shared" si="9"/>
        <v>0</v>
      </c>
    </row>
    <row r="87" spans="3:17" x14ac:dyDescent="0.35">
      <c r="C87" s="143"/>
      <c r="D87" s="151"/>
      <c r="E87" s="118"/>
      <c r="F87" s="97">
        <f t="shared" si="5"/>
        <v>0</v>
      </c>
      <c r="G87" s="161"/>
      <c r="H87" s="144"/>
      <c r="I87" s="130" t="e">
        <f>VLOOKUP(H87,Presupuesto!$B$11:$C$565,2,0)</f>
        <v>#N/A</v>
      </c>
      <c r="J87" s="98" t="str">
        <f t="shared" si="8"/>
        <v>Investigación Científica</v>
      </c>
      <c r="K87" s="98" t="s">
        <v>410</v>
      </c>
      <c r="L87" s="143"/>
      <c r="M87" s="151"/>
      <c r="N87" s="118"/>
      <c r="O87" s="97">
        <f t="shared" si="6"/>
        <v>0</v>
      </c>
      <c r="P87" s="97">
        <f t="shared" si="9"/>
        <v>0</v>
      </c>
      <c r="Q87" s="97">
        <f t="shared" si="9"/>
        <v>0</v>
      </c>
    </row>
    <row r="88" spans="3:17" x14ac:dyDescent="0.35">
      <c r="C88" s="143"/>
      <c r="D88" s="151"/>
      <c r="E88" s="118"/>
      <c r="F88" s="97">
        <f t="shared" si="5"/>
        <v>0</v>
      </c>
      <c r="G88" s="161"/>
      <c r="H88" s="144"/>
      <c r="I88" s="130" t="e">
        <f>VLOOKUP(H88,Presupuesto!$B$11:$C$565,2,0)</f>
        <v>#N/A</v>
      </c>
      <c r="J88" s="98" t="str">
        <f t="shared" si="8"/>
        <v>Investigación Científica</v>
      </c>
      <c r="K88" s="98" t="s">
        <v>410</v>
      </c>
      <c r="L88" s="143"/>
      <c r="M88" s="151"/>
      <c r="N88" s="118"/>
      <c r="O88" s="97">
        <f t="shared" si="6"/>
        <v>0</v>
      </c>
      <c r="P88" s="97">
        <f t="shared" si="9"/>
        <v>0</v>
      </c>
      <c r="Q88" s="97">
        <f t="shared" si="9"/>
        <v>0</v>
      </c>
    </row>
    <row r="89" spans="3:17" x14ac:dyDescent="0.35">
      <c r="C89" s="145"/>
      <c r="D89" s="151"/>
      <c r="E89" s="118"/>
      <c r="F89" s="97">
        <f t="shared" si="5"/>
        <v>0</v>
      </c>
      <c r="G89" s="161"/>
      <c r="H89" s="146"/>
      <c r="I89" s="130" t="e">
        <f>VLOOKUP(H89,Presupuesto!$B$11:$C$565,2,0)</f>
        <v>#N/A</v>
      </c>
      <c r="J89" s="98" t="str">
        <f t="shared" si="8"/>
        <v>Investigación Científica</v>
      </c>
      <c r="K89" s="98" t="s">
        <v>401</v>
      </c>
      <c r="L89" s="145"/>
      <c r="M89" s="151"/>
      <c r="N89" s="118"/>
      <c r="O89" s="97">
        <f t="shared" si="6"/>
        <v>0</v>
      </c>
      <c r="P89" s="97">
        <f t="shared" si="9"/>
        <v>0</v>
      </c>
      <c r="Q89" s="97">
        <f t="shared" si="9"/>
        <v>0</v>
      </c>
    </row>
    <row r="90" spans="3:17" x14ac:dyDescent="0.35">
      <c r="C90" s="145"/>
      <c r="D90" s="151"/>
      <c r="E90" s="118"/>
      <c r="F90" s="97">
        <f t="shared" si="5"/>
        <v>0</v>
      </c>
      <c r="G90" s="161"/>
      <c r="H90" s="146"/>
      <c r="I90" s="130" t="e">
        <f>VLOOKUP(H90,Presupuesto!$B$11:$C$565,2,0)</f>
        <v>#N/A</v>
      </c>
      <c r="J90" s="98" t="str">
        <f t="shared" si="8"/>
        <v>Investigación Científica</v>
      </c>
      <c r="K90" s="98" t="s">
        <v>410</v>
      </c>
      <c r="L90" s="145"/>
      <c r="M90" s="151"/>
      <c r="N90" s="118"/>
      <c r="O90" s="97">
        <f t="shared" si="6"/>
        <v>0</v>
      </c>
      <c r="P90" s="97">
        <f t="shared" si="9"/>
        <v>0</v>
      </c>
      <c r="Q90" s="97">
        <f t="shared" si="9"/>
        <v>0</v>
      </c>
    </row>
    <row r="91" spans="3:17" x14ac:dyDescent="0.35">
      <c r="C91" s="145"/>
      <c r="D91" s="151"/>
      <c r="E91" s="118"/>
      <c r="F91" s="97">
        <f t="shared" si="5"/>
        <v>0</v>
      </c>
      <c r="G91" s="161"/>
      <c r="H91" s="146"/>
      <c r="I91" s="130" t="e">
        <f>VLOOKUP(H91,Presupuesto!$B$11:$C$565,2,0)</f>
        <v>#N/A</v>
      </c>
      <c r="J91" s="98" t="str">
        <f t="shared" si="8"/>
        <v>Investigación Científica</v>
      </c>
      <c r="K91" s="98" t="s">
        <v>410</v>
      </c>
      <c r="L91" s="145"/>
      <c r="M91" s="151"/>
      <c r="N91" s="118"/>
      <c r="O91" s="97">
        <f t="shared" si="6"/>
        <v>0</v>
      </c>
      <c r="P91" s="97">
        <f t="shared" si="9"/>
        <v>0</v>
      </c>
      <c r="Q91" s="97">
        <f t="shared" si="9"/>
        <v>0</v>
      </c>
    </row>
    <row r="92" spans="3:17" x14ac:dyDescent="0.35">
      <c r="C92" s="145"/>
      <c r="D92" s="151"/>
      <c r="E92" s="118"/>
      <c r="F92" s="97">
        <f t="shared" si="5"/>
        <v>0</v>
      </c>
      <c r="G92" s="161"/>
      <c r="H92" s="146"/>
      <c r="I92" s="130" t="e">
        <f>VLOOKUP(H92,Presupuesto!$B$11:$C$565,2,0)</f>
        <v>#N/A</v>
      </c>
      <c r="J92" s="98" t="str">
        <f t="shared" si="8"/>
        <v>Investigación Científica</v>
      </c>
      <c r="K92" s="98" t="s">
        <v>410</v>
      </c>
      <c r="L92" s="145"/>
      <c r="M92" s="151"/>
      <c r="N92" s="118"/>
      <c r="O92" s="97">
        <f t="shared" si="6"/>
        <v>0</v>
      </c>
      <c r="P92" s="97">
        <f t="shared" si="9"/>
        <v>0</v>
      </c>
      <c r="Q92" s="97">
        <f t="shared" si="9"/>
        <v>0</v>
      </c>
    </row>
    <row r="93" spans="3:17" ht="15" thickBot="1" x14ac:dyDescent="0.4">
      <c r="C93" s="147"/>
      <c r="D93" s="159"/>
      <c r="E93" s="103"/>
      <c r="F93" s="105">
        <f t="shared" si="5"/>
        <v>0</v>
      </c>
      <c r="G93" s="162"/>
      <c r="H93" s="148"/>
      <c r="I93" s="132" t="e">
        <f>VLOOKUP(H93,Presupuesto!$B$11:$C$565,2,0)</f>
        <v>#N/A</v>
      </c>
      <c r="J93" s="106" t="str">
        <f t="shared" si="8"/>
        <v>Investigación Científica</v>
      </c>
      <c r="K93" s="124" t="s">
        <v>392</v>
      </c>
      <c r="L93" s="147"/>
      <c r="M93" s="159"/>
      <c r="N93" s="103"/>
      <c r="O93" s="105">
        <f t="shared" si="6"/>
        <v>0</v>
      </c>
      <c r="P93" s="105">
        <f t="shared" si="9"/>
        <v>0</v>
      </c>
      <c r="Q93" s="105">
        <f t="shared" si="9"/>
        <v>0</v>
      </c>
    </row>
    <row r="94" spans="3:17" x14ac:dyDescent="0.35">
      <c r="G94" s="86"/>
    </row>
    <row r="95" spans="3:17" ht="15" thickBot="1" x14ac:dyDescent="0.4">
      <c r="G95" s="86"/>
    </row>
    <row r="96" spans="3:17" ht="15" thickBot="1" x14ac:dyDescent="0.4">
      <c r="C96" s="157" t="s">
        <v>53</v>
      </c>
      <c r="D96" s="354">
        <f>SUM(F103:F136)</f>
        <v>0</v>
      </c>
      <c r="G96" s="79"/>
      <c r="H96" s="70"/>
      <c r="I96" s="70"/>
    </row>
    <row r="97" spans="3:17" x14ac:dyDescent="0.35">
      <c r="G97" s="79"/>
      <c r="H97" s="70"/>
      <c r="I97" s="70"/>
    </row>
    <row r="98" spans="3:17" x14ac:dyDescent="0.35">
      <c r="F98" s="70"/>
      <c r="G98" s="79"/>
      <c r="H98" s="70"/>
      <c r="I98" s="70"/>
    </row>
    <row r="99" spans="3:17" ht="15.5" x14ac:dyDescent="0.35">
      <c r="C99" s="295" t="s">
        <v>390</v>
      </c>
      <c r="D99" s="351"/>
      <c r="F99" s="70"/>
      <c r="G99" s="79"/>
      <c r="H99" s="70"/>
      <c r="I99" s="70"/>
    </row>
    <row r="100" spans="3:17" ht="18.5" x14ac:dyDescent="0.35">
      <c r="C100" s="207"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Posgrado'!$F:$G,2,FALSE),IFERROR(VLOOKUP(D99,'16. Gestión TIC'!$F:$G,2,FALSE),IFERROR(VLOOKUP(D99,'16. Desa. del Sistema Educ.Sup.'!$F:$G,2,FALSE),IFERROR(VLOOKUP(D99,'8. Cultura de Inno. Insti...'!$F:$G,2,FALSE),VLOOKUP(D99,'7. Lo Esencial de la Reforma U.'!$F:$G,2,0)))))))))))))))))</f>
        <v>#N/A</v>
      </c>
      <c r="D100" s="31"/>
      <c r="F100" s="70"/>
      <c r="G100" s="79"/>
      <c r="H100" s="70"/>
      <c r="I100" s="70"/>
    </row>
    <row r="101" spans="3:17" ht="42.5" thickBot="1" x14ac:dyDescent="0.4">
      <c r="F101" s="93"/>
      <c r="G101" s="76"/>
      <c r="H101" s="76"/>
      <c r="I101" s="76"/>
      <c r="L101" s="223"/>
      <c r="M101" s="224"/>
      <c r="N101" s="223"/>
      <c r="O101" s="223"/>
      <c r="P101" s="226" t="s">
        <v>467</v>
      </c>
      <c r="Q101" s="226" t="s">
        <v>468</v>
      </c>
    </row>
    <row r="102" spans="3:17" ht="29.5" thickBot="1" x14ac:dyDescent="0.4">
      <c r="C102" s="129" t="s">
        <v>44</v>
      </c>
      <c r="D102" s="129" t="s">
        <v>55</v>
      </c>
      <c r="E102" s="136" t="s">
        <v>57</v>
      </c>
      <c r="F102" s="135" t="s">
        <v>27</v>
      </c>
      <c r="G102" s="133" t="s">
        <v>129</v>
      </c>
      <c r="H102" s="136" t="s">
        <v>46</v>
      </c>
      <c r="I102" s="133" t="s">
        <v>130</v>
      </c>
      <c r="J102" s="133" t="s">
        <v>408</v>
      </c>
      <c r="K102" s="133" t="s">
        <v>409</v>
      </c>
      <c r="L102" s="220" t="s">
        <v>21</v>
      </c>
      <c r="M102" s="220" t="s">
        <v>55</v>
      </c>
      <c r="N102" s="221" t="s">
        <v>465</v>
      </c>
      <c r="O102" s="222" t="s">
        <v>466</v>
      </c>
      <c r="P102" s="225">
        <v>0.7</v>
      </c>
      <c r="Q102" s="225">
        <v>0.3</v>
      </c>
    </row>
    <row r="103" spans="3:17" x14ac:dyDescent="0.35">
      <c r="C103" s="141"/>
      <c r="D103" s="158"/>
      <c r="E103" s="123"/>
      <c r="F103" s="97">
        <f t="shared" ref="F103:F136" si="10">D103*E103</f>
        <v>0</v>
      </c>
      <c r="G103" s="161"/>
      <c r="H103" s="142"/>
      <c r="I103" s="130" t="e">
        <f>VLOOKUP(H103,Presupuesto!$B$11:$C$565,2,0)</f>
        <v>#N/A</v>
      </c>
      <c r="J103" s="215" t="s">
        <v>1357</v>
      </c>
      <c r="K103" s="98" t="s">
        <v>410</v>
      </c>
      <c r="L103" s="141"/>
      <c r="M103" s="158"/>
      <c r="N103" s="123"/>
      <c r="O103" s="97">
        <f t="shared" ref="O103:O136" si="11">M103*N103</f>
        <v>0</v>
      </c>
      <c r="P103" s="97">
        <f t="shared" ref="P103:Q122" si="12">$O103*P$16</f>
        <v>0</v>
      </c>
      <c r="Q103" s="97">
        <f t="shared" si="12"/>
        <v>0</v>
      </c>
    </row>
    <row r="104" spans="3:17" x14ac:dyDescent="0.35">
      <c r="C104" s="141"/>
      <c r="D104" s="158"/>
      <c r="E104" s="123"/>
      <c r="F104" s="97">
        <f t="shared" si="10"/>
        <v>0</v>
      </c>
      <c r="G104" s="161"/>
      <c r="H104" s="142"/>
      <c r="I104" s="130" t="e">
        <f>VLOOKUP(H104,Presupuesto!$B$11:$C$565,2,0)</f>
        <v>#N/A</v>
      </c>
      <c r="J104" s="98" t="str">
        <f>$J$103</f>
        <v>Investigación Científica</v>
      </c>
      <c r="K104" s="98" t="s">
        <v>410</v>
      </c>
      <c r="L104" s="141"/>
      <c r="M104" s="158"/>
      <c r="N104" s="123"/>
      <c r="O104" s="97">
        <f t="shared" si="11"/>
        <v>0</v>
      </c>
      <c r="P104" s="97">
        <f t="shared" si="12"/>
        <v>0</v>
      </c>
      <c r="Q104" s="97">
        <f t="shared" si="12"/>
        <v>0</v>
      </c>
    </row>
    <row r="105" spans="3:17" x14ac:dyDescent="0.35">
      <c r="C105" s="141"/>
      <c r="D105" s="158"/>
      <c r="E105" s="123"/>
      <c r="F105" s="97">
        <f t="shared" si="10"/>
        <v>0</v>
      </c>
      <c r="G105" s="161"/>
      <c r="H105" s="142"/>
      <c r="I105" s="130" t="e">
        <f>VLOOKUP(H105,Presupuesto!$B$11:$C$565,2,0)</f>
        <v>#N/A</v>
      </c>
      <c r="J105" s="98" t="str">
        <f t="shared" ref="J105:J136" si="13">$J$103</f>
        <v>Investigación Científica</v>
      </c>
      <c r="K105" s="98" t="s">
        <v>410</v>
      </c>
      <c r="L105" s="141"/>
      <c r="M105" s="158"/>
      <c r="N105" s="123"/>
      <c r="O105" s="97">
        <f t="shared" si="11"/>
        <v>0</v>
      </c>
      <c r="P105" s="97">
        <f t="shared" si="12"/>
        <v>0</v>
      </c>
      <c r="Q105" s="97">
        <f t="shared" si="12"/>
        <v>0</v>
      </c>
    </row>
    <row r="106" spans="3:17" x14ac:dyDescent="0.35">
      <c r="C106" s="141"/>
      <c r="D106" s="158"/>
      <c r="E106" s="123"/>
      <c r="F106" s="97">
        <f t="shared" si="10"/>
        <v>0</v>
      </c>
      <c r="G106" s="161"/>
      <c r="H106" s="142"/>
      <c r="I106" s="130" t="e">
        <f>VLOOKUP(H106,Presupuesto!$B$11:$C$565,2,0)</f>
        <v>#N/A</v>
      </c>
      <c r="J106" s="98" t="str">
        <f t="shared" si="13"/>
        <v>Investigación Científica</v>
      </c>
      <c r="K106" s="98" t="s">
        <v>410</v>
      </c>
      <c r="L106" s="141"/>
      <c r="M106" s="158"/>
      <c r="N106" s="123"/>
      <c r="O106" s="97">
        <f t="shared" si="11"/>
        <v>0</v>
      </c>
      <c r="P106" s="97">
        <f t="shared" si="12"/>
        <v>0</v>
      </c>
      <c r="Q106" s="97">
        <f t="shared" si="12"/>
        <v>0</v>
      </c>
    </row>
    <row r="107" spans="3:17" x14ac:dyDescent="0.35">
      <c r="C107" s="141"/>
      <c r="D107" s="158"/>
      <c r="E107" s="123"/>
      <c r="F107" s="97">
        <f t="shared" si="10"/>
        <v>0</v>
      </c>
      <c r="G107" s="161"/>
      <c r="H107" s="142"/>
      <c r="I107" s="130" t="e">
        <f>VLOOKUP(H107,Presupuesto!$B$11:$C$565,2,0)</f>
        <v>#N/A</v>
      </c>
      <c r="J107" s="98" t="str">
        <f t="shared" si="13"/>
        <v>Investigación Científica</v>
      </c>
      <c r="K107" s="98" t="s">
        <v>399</v>
      </c>
      <c r="L107" s="141"/>
      <c r="M107" s="158"/>
      <c r="N107" s="123"/>
      <c r="O107" s="97">
        <f t="shared" si="11"/>
        <v>0</v>
      </c>
      <c r="P107" s="97">
        <f t="shared" si="12"/>
        <v>0</v>
      </c>
      <c r="Q107" s="97">
        <f t="shared" si="12"/>
        <v>0</v>
      </c>
    </row>
    <row r="108" spans="3:17" x14ac:dyDescent="0.35">
      <c r="C108" s="141"/>
      <c r="D108" s="158"/>
      <c r="E108" s="123"/>
      <c r="F108" s="97">
        <f t="shared" si="10"/>
        <v>0</v>
      </c>
      <c r="G108" s="161"/>
      <c r="H108" s="142"/>
      <c r="I108" s="130" t="e">
        <f>VLOOKUP(H108,Presupuesto!$B$11:$C$565,2,0)</f>
        <v>#N/A</v>
      </c>
      <c r="J108" s="98" t="str">
        <f t="shared" si="13"/>
        <v>Investigación Científica</v>
      </c>
      <c r="K108" s="98" t="s">
        <v>410</v>
      </c>
      <c r="L108" s="141"/>
      <c r="M108" s="158"/>
      <c r="N108" s="123"/>
      <c r="O108" s="97">
        <f t="shared" si="11"/>
        <v>0</v>
      </c>
      <c r="P108" s="97">
        <f t="shared" si="12"/>
        <v>0</v>
      </c>
      <c r="Q108" s="97">
        <f t="shared" si="12"/>
        <v>0</v>
      </c>
    </row>
    <row r="109" spans="3:17" x14ac:dyDescent="0.35">
      <c r="C109" s="141"/>
      <c r="D109" s="158"/>
      <c r="E109" s="123"/>
      <c r="F109" s="97">
        <f t="shared" si="10"/>
        <v>0</v>
      </c>
      <c r="G109" s="161"/>
      <c r="H109" s="142"/>
      <c r="I109" s="130" t="e">
        <f>VLOOKUP(H109,Presupuesto!$B$11:$C$565,2,0)</f>
        <v>#N/A</v>
      </c>
      <c r="J109" s="98" t="str">
        <f t="shared" si="13"/>
        <v>Investigación Científica</v>
      </c>
      <c r="K109" s="98" t="s">
        <v>410</v>
      </c>
      <c r="L109" s="141"/>
      <c r="M109" s="158"/>
      <c r="N109" s="123"/>
      <c r="O109" s="97">
        <f t="shared" si="11"/>
        <v>0</v>
      </c>
      <c r="P109" s="97">
        <f t="shared" si="12"/>
        <v>0</v>
      </c>
      <c r="Q109" s="97">
        <f t="shared" si="12"/>
        <v>0</v>
      </c>
    </row>
    <row r="110" spans="3:17" x14ac:dyDescent="0.35">
      <c r="C110" s="141"/>
      <c r="D110" s="158"/>
      <c r="E110" s="123"/>
      <c r="F110" s="97">
        <f t="shared" si="10"/>
        <v>0</v>
      </c>
      <c r="G110" s="161"/>
      <c r="H110" s="142"/>
      <c r="I110" s="130" t="e">
        <f>VLOOKUP(H110,Presupuesto!$B$11:$C$565,2,0)</f>
        <v>#N/A</v>
      </c>
      <c r="J110" s="98" t="str">
        <f t="shared" si="13"/>
        <v>Investigación Científica</v>
      </c>
      <c r="K110" s="98" t="s">
        <v>410</v>
      </c>
      <c r="L110" s="141"/>
      <c r="M110" s="158"/>
      <c r="N110" s="123"/>
      <c r="O110" s="97">
        <f t="shared" si="11"/>
        <v>0</v>
      </c>
      <c r="P110" s="97">
        <f t="shared" si="12"/>
        <v>0</v>
      </c>
      <c r="Q110" s="97">
        <f t="shared" si="12"/>
        <v>0</v>
      </c>
    </row>
    <row r="111" spans="3:17" x14ac:dyDescent="0.35">
      <c r="C111" s="141"/>
      <c r="D111" s="158"/>
      <c r="E111" s="123"/>
      <c r="F111" s="97">
        <f t="shared" si="10"/>
        <v>0</v>
      </c>
      <c r="G111" s="161"/>
      <c r="H111" s="142"/>
      <c r="I111" s="130" t="e">
        <f>VLOOKUP(H111,Presupuesto!$B$11:$C$565,2,0)</f>
        <v>#N/A</v>
      </c>
      <c r="J111" s="98" t="str">
        <f t="shared" si="13"/>
        <v>Investigación Científica</v>
      </c>
      <c r="K111" s="98" t="s">
        <v>410</v>
      </c>
      <c r="L111" s="141"/>
      <c r="M111" s="158"/>
      <c r="N111" s="123"/>
      <c r="O111" s="97">
        <f t="shared" si="11"/>
        <v>0</v>
      </c>
      <c r="P111" s="97">
        <f t="shared" si="12"/>
        <v>0</v>
      </c>
      <c r="Q111" s="97">
        <f t="shared" si="12"/>
        <v>0</v>
      </c>
    </row>
    <row r="112" spans="3:17" x14ac:dyDescent="0.35">
      <c r="C112" s="141"/>
      <c r="D112" s="158"/>
      <c r="E112" s="123"/>
      <c r="F112" s="97">
        <f t="shared" si="10"/>
        <v>0</v>
      </c>
      <c r="G112" s="161"/>
      <c r="H112" s="142"/>
      <c r="I112" s="130" t="e">
        <f>VLOOKUP(H112,Presupuesto!$B$11:$C$565,2,0)</f>
        <v>#N/A</v>
      </c>
      <c r="J112" s="98" t="str">
        <f t="shared" si="13"/>
        <v>Investigación Científica</v>
      </c>
      <c r="K112" s="98" t="s">
        <v>410</v>
      </c>
      <c r="L112" s="141"/>
      <c r="M112" s="158"/>
      <c r="N112" s="123"/>
      <c r="O112" s="97">
        <f t="shared" si="11"/>
        <v>0</v>
      </c>
      <c r="P112" s="97">
        <f t="shared" si="12"/>
        <v>0</v>
      </c>
      <c r="Q112" s="97">
        <f t="shared" si="12"/>
        <v>0</v>
      </c>
    </row>
    <row r="113" spans="3:17" x14ac:dyDescent="0.35">
      <c r="C113" s="141"/>
      <c r="D113" s="158"/>
      <c r="E113" s="123"/>
      <c r="F113" s="97">
        <f t="shared" si="10"/>
        <v>0</v>
      </c>
      <c r="G113" s="161"/>
      <c r="H113" s="142"/>
      <c r="I113" s="130" t="e">
        <f>VLOOKUP(H113,Presupuesto!$B$11:$C$565,2,0)</f>
        <v>#N/A</v>
      </c>
      <c r="J113" s="98" t="str">
        <f t="shared" si="13"/>
        <v>Investigación Científica</v>
      </c>
      <c r="K113" s="98" t="s">
        <v>410</v>
      </c>
      <c r="L113" s="141"/>
      <c r="M113" s="158"/>
      <c r="N113" s="123"/>
      <c r="O113" s="97">
        <f t="shared" si="11"/>
        <v>0</v>
      </c>
      <c r="P113" s="97">
        <f t="shared" si="12"/>
        <v>0</v>
      </c>
      <c r="Q113" s="97">
        <f t="shared" si="12"/>
        <v>0</v>
      </c>
    </row>
    <row r="114" spans="3:17" x14ac:dyDescent="0.35">
      <c r="C114" s="141"/>
      <c r="D114" s="158"/>
      <c r="E114" s="123"/>
      <c r="F114" s="97">
        <f t="shared" si="10"/>
        <v>0</v>
      </c>
      <c r="G114" s="161"/>
      <c r="H114" s="142"/>
      <c r="I114" s="130" t="e">
        <f>VLOOKUP(H114,Presupuesto!$B$11:$C$565,2,0)</f>
        <v>#N/A</v>
      </c>
      <c r="J114" s="98" t="str">
        <f t="shared" si="13"/>
        <v>Investigación Científica</v>
      </c>
      <c r="K114" s="98" t="s">
        <v>410</v>
      </c>
      <c r="L114" s="141"/>
      <c r="M114" s="158"/>
      <c r="N114" s="123"/>
      <c r="O114" s="97">
        <f t="shared" si="11"/>
        <v>0</v>
      </c>
      <c r="P114" s="97">
        <f t="shared" si="12"/>
        <v>0</v>
      </c>
      <c r="Q114" s="97">
        <f t="shared" si="12"/>
        <v>0</v>
      </c>
    </row>
    <row r="115" spans="3:17" x14ac:dyDescent="0.35">
      <c r="C115" s="141"/>
      <c r="D115" s="158"/>
      <c r="E115" s="123"/>
      <c r="F115" s="97">
        <f t="shared" si="10"/>
        <v>0</v>
      </c>
      <c r="G115" s="161"/>
      <c r="H115" s="142"/>
      <c r="I115" s="130" t="e">
        <f>VLOOKUP(H115,Presupuesto!$B$11:$C$565,2,0)</f>
        <v>#N/A</v>
      </c>
      <c r="J115" s="98" t="str">
        <f t="shared" si="13"/>
        <v>Investigación Científica</v>
      </c>
      <c r="K115" s="98" t="s">
        <v>410</v>
      </c>
      <c r="L115" s="141"/>
      <c r="M115" s="158"/>
      <c r="N115" s="123"/>
      <c r="O115" s="97">
        <f t="shared" si="11"/>
        <v>0</v>
      </c>
      <c r="P115" s="97">
        <f t="shared" si="12"/>
        <v>0</v>
      </c>
      <c r="Q115" s="97">
        <f t="shared" si="12"/>
        <v>0</v>
      </c>
    </row>
    <row r="116" spans="3:17" x14ac:dyDescent="0.35">
      <c r="C116" s="141"/>
      <c r="D116" s="158"/>
      <c r="E116" s="123"/>
      <c r="F116" s="97">
        <f t="shared" si="10"/>
        <v>0</v>
      </c>
      <c r="G116" s="161"/>
      <c r="H116" s="142"/>
      <c r="I116" s="130" t="e">
        <f>VLOOKUP(H116,Presupuesto!$B$11:$C$565,2,0)</f>
        <v>#N/A</v>
      </c>
      <c r="J116" s="98" t="str">
        <f t="shared" si="13"/>
        <v>Investigación Científica</v>
      </c>
      <c r="K116" s="98" t="s">
        <v>410</v>
      </c>
      <c r="L116" s="141"/>
      <c r="M116" s="158"/>
      <c r="N116" s="123"/>
      <c r="O116" s="97">
        <f t="shared" si="11"/>
        <v>0</v>
      </c>
      <c r="P116" s="97">
        <f t="shared" si="12"/>
        <v>0</v>
      </c>
      <c r="Q116" s="97">
        <f t="shared" si="12"/>
        <v>0</v>
      </c>
    </row>
    <row r="117" spans="3:17" x14ac:dyDescent="0.35">
      <c r="C117" s="141"/>
      <c r="D117" s="158"/>
      <c r="E117" s="123"/>
      <c r="F117" s="97">
        <f t="shared" si="10"/>
        <v>0</v>
      </c>
      <c r="G117" s="161"/>
      <c r="H117" s="142"/>
      <c r="I117" s="130" t="e">
        <f>VLOOKUP(H117,Presupuesto!$B$11:$C$565,2,0)</f>
        <v>#N/A</v>
      </c>
      <c r="J117" s="98" t="str">
        <f t="shared" si="13"/>
        <v>Investigación Científica</v>
      </c>
      <c r="K117" s="98" t="s">
        <v>410</v>
      </c>
      <c r="L117" s="141"/>
      <c r="M117" s="158"/>
      <c r="N117" s="123"/>
      <c r="O117" s="97">
        <f t="shared" si="11"/>
        <v>0</v>
      </c>
      <c r="P117" s="97">
        <f t="shared" si="12"/>
        <v>0</v>
      </c>
      <c r="Q117" s="97">
        <f t="shared" si="12"/>
        <v>0</v>
      </c>
    </row>
    <row r="118" spans="3:17" x14ac:dyDescent="0.35">
      <c r="C118" s="141"/>
      <c r="D118" s="158"/>
      <c r="E118" s="123"/>
      <c r="F118" s="97">
        <f t="shared" si="10"/>
        <v>0</v>
      </c>
      <c r="G118" s="161"/>
      <c r="H118" s="142"/>
      <c r="I118" s="130" t="e">
        <f>VLOOKUP(H118,Presupuesto!$B$11:$C$565,2,0)</f>
        <v>#N/A</v>
      </c>
      <c r="J118" s="98" t="str">
        <f t="shared" si="13"/>
        <v>Investigación Científica</v>
      </c>
      <c r="K118" s="98" t="s">
        <v>410</v>
      </c>
      <c r="L118" s="141"/>
      <c r="M118" s="158"/>
      <c r="N118" s="123"/>
      <c r="O118" s="97">
        <f t="shared" si="11"/>
        <v>0</v>
      </c>
      <c r="P118" s="97">
        <f t="shared" si="12"/>
        <v>0</v>
      </c>
      <c r="Q118" s="97">
        <f t="shared" si="12"/>
        <v>0</v>
      </c>
    </row>
    <row r="119" spans="3:17" x14ac:dyDescent="0.35">
      <c r="C119" s="141"/>
      <c r="D119" s="158"/>
      <c r="E119" s="123"/>
      <c r="F119" s="97">
        <f t="shared" si="10"/>
        <v>0</v>
      </c>
      <c r="G119" s="161"/>
      <c r="H119" s="142"/>
      <c r="I119" s="130" t="e">
        <f>VLOOKUP(H119,Presupuesto!$B$11:$C$565,2,0)</f>
        <v>#N/A</v>
      </c>
      <c r="J119" s="98" t="str">
        <f t="shared" si="13"/>
        <v>Investigación Científica</v>
      </c>
      <c r="K119" s="98" t="s">
        <v>410</v>
      </c>
      <c r="L119" s="141"/>
      <c r="M119" s="158"/>
      <c r="N119" s="123"/>
      <c r="O119" s="97">
        <f t="shared" si="11"/>
        <v>0</v>
      </c>
      <c r="P119" s="97">
        <f t="shared" si="12"/>
        <v>0</v>
      </c>
      <c r="Q119" s="97">
        <f t="shared" si="12"/>
        <v>0</v>
      </c>
    </row>
    <row r="120" spans="3:17" x14ac:dyDescent="0.35">
      <c r="C120" s="141"/>
      <c r="D120" s="158"/>
      <c r="E120" s="123"/>
      <c r="F120" s="97">
        <f t="shared" si="10"/>
        <v>0</v>
      </c>
      <c r="G120" s="161"/>
      <c r="H120" s="142"/>
      <c r="I120" s="130" t="e">
        <f>VLOOKUP(H120,Presupuesto!$B$11:$C$565,2,0)</f>
        <v>#N/A</v>
      </c>
      <c r="J120" s="98" t="str">
        <f t="shared" si="13"/>
        <v>Investigación Científica</v>
      </c>
      <c r="K120" s="98" t="s">
        <v>410</v>
      </c>
      <c r="L120" s="141"/>
      <c r="M120" s="158"/>
      <c r="N120" s="123"/>
      <c r="O120" s="97">
        <f t="shared" si="11"/>
        <v>0</v>
      </c>
      <c r="P120" s="97">
        <f t="shared" si="12"/>
        <v>0</v>
      </c>
      <c r="Q120" s="97">
        <f t="shared" si="12"/>
        <v>0</v>
      </c>
    </row>
    <row r="121" spans="3:17" x14ac:dyDescent="0.35">
      <c r="C121" s="141"/>
      <c r="D121" s="158"/>
      <c r="E121" s="123"/>
      <c r="F121" s="97">
        <f t="shared" si="10"/>
        <v>0</v>
      </c>
      <c r="G121" s="161"/>
      <c r="H121" s="142"/>
      <c r="I121" s="130" t="e">
        <f>VLOOKUP(H121,Presupuesto!$B$11:$C$565,2,0)</f>
        <v>#N/A</v>
      </c>
      <c r="J121" s="98" t="str">
        <f t="shared" si="13"/>
        <v>Investigación Científica</v>
      </c>
      <c r="K121" s="98" t="s">
        <v>410</v>
      </c>
      <c r="L121" s="141"/>
      <c r="M121" s="158"/>
      <c r="N121" s="123"/>
      <c r="O121" s="97">
        <f t="shared" si="11"/>
        <v>0</v>
      </c>
      <c r="P121" s="97">
        <f t="shared" si="12"/>
        <v>0</v>
      </c>
      <c r="Q121" s="97">
        <f t="shared" si="12"/>
        <v>0</v>
      </c>
    </row>
    <row r="122" spans="3:17" x14ac:dyDescent="0.35">
      <c r="C122" s="141"/>
      <c r="D122" s="158"/>
      <c r="E122" s="123"/>
      <c r="F122" s="97">
        <f t="shared" si="10"/>
        <v>0</v>
      </c>
      <c r="G122" s="161"/>
      <c r="H122" s="142"/>
      <c r="I122" s="130" t="e">
        <f>VLOOKUP(H122,Presupuesto!$B$11:$C$565,2,0)</f>
        <v>#N/A</v>
      </c>
      <c r="J122" s="98" t="str">
        <f t="shared" si="13"/>
        <v>Investigación Científica</v>
      </c>
      <c r="K122" s="98" t="s">
        <v>410</v>
      </c>
      <c r="L122" s="141"/>
      <c r="M122" s="158"/>
      <c r="N122" s="123"/>
      <c r="O122" s="97">
        <f t="shared" si="11"/>
        <v>0</v>
      </c>
      <c r="P122" s="97">
        <f t="shared" si="12"/>
        <v>0</v>
      </c>
      <c r="Q122" s="97">
        <f t="shared" si="12"/>
        <v>0</v>
      </c>
    </row>
    <row r="123" spans="3:17" x14ac:dyDescent="0.35">
      <c r="C123" s="141"/>
      <c r="D123" s="158"/>
      <c r="E123" s="123"/>
      <c r="F123" s="97">
        <f t="shared" si="10"/>
        <v>0</v>
      </c>
      <c r="G123" s="161"/>
      <c r="H123" s="142"/>
      <c r="I123" s="130" t="e">
        <f>VLOOKUP(H123,Presupuesto!$B$11:$C$565,2,0)</f>
        <v>#N/A</v>
      </c>
      <c r="J123" s="98" t="str">
        <f t="shared" si="13"/>
        <v>Investigación Científica</v>
      </c>
      <c r="K123" s="98" t="s">
        <v>410</v>
      </c>
      <c r="L123" s="141"/>
      <c r="M123" s="158"/>
      <c r="N123" s="123"/>
      <c r="O123" s="97">
        <f t="shared" si="11"/>
        <v>0</v>
      </c>
      <c r="P123" s="97">
        <f t="shared" ref="P123:Q136" si="14">$O123*P$16</f>
        <v>0</v>
      </c>
      <c r="Q123" s="97">
        <f t="shared" si="14"/>
        <v>0</v>
      </c>
    </row>
    <row r="124" spans="3:17" x14ac:dyDescent="0.35">
      <c r="C124" s="143"/>
      <c r="D124" s="151"/>
      <c r="E124" s="118"/>
      <c r="F124" s="97">
        <f t="shared" si="10"/>
        <v>0</v>
      </c>
      <c r="G124" s="161"/>
      <c r="H124" s="144"/>
      <c r="I124" s="130" t="e">
        <f>VLOOKUP(H124,Presupuesto!$B$11:$C$565,2,0)</f>
        <v>#N/A</v>
      </c>
      <c r="J124" s="98" t="str">
        <f t="shared" si="13"/>
        <v>Investigación Científica</v>
      </c>
      <c r="K124" s="98" t="s">
        <v>410</v>
      </c>
      <c r="L124" s="143"/>
      <c r="M124" s="151"/>
      <c r="N124" s="118"/>
      <c r="O124" s="97">
        <f t="shared" si="11"/>
        <v>0</v>
      </c>
      <c r="P124" s="97">
        <f t="shared" si="14"/>
        <v>0</v>
      </c>
      <c r="Q124" s="97">
        <f t="shared" si="14"/>
        <v>0</v>
      </c>
    </row>
    <row r="125" spans="3:17" x14ac:dyDescent="0.35">
      <c r="C125" s="143"/>
      <c r="D125" s="151"/>
      <c r="E125" s="118"/>
      <c r="F125" s="97">
        <f t="shared" si="10"/>
        <v>0</v>
      </c>
      <c r="G125" s="161"/>
      <c r="H125" s="144"/>
      <c r="I125" s="130" t="e">
        <f>VLOOKUP(H125,Presupuesto!$B$11:$C$565,2,0)</f>
        <v>#N/A</v>
      </c>
      <c r="J125" s="98" t="str">
        <f t="shared" si="13"/>
        <v>Investigación Científica</v>
      </c>
      <c r="K125" s="98" t="s">
        <v>410</v>
      </c>
      <c r="L125" s="143"/>
      <c r="M125" s="151"/>
      <c r="N125" s="118"/>
      <c r="O125" s="97">
        <f t="shared" si="11"/>
        <v>0</v>
      </c>
      <c r="P125" s="97">
        <f t="shared" si="14"/>
        <v>0</v>
      </c>
      <c r="Q125" s="97">
        <f t="shared" si="14"/>
        <v>0</v>
      </c>
    </row>
    <row r="126" spans="3:17" x14ac:dyDescent="0.35">
      <c r="C126" s="143"/>
      <c r="D126" s="151"/>
      <c r="E126" s="118"/>
      <c r="F126" s="97">
        <f t="shared" si="10"/>
        <v>0</v>
      </c>
      <c r="G126" s="161"/>
      <c r="H126" s="144"/>
      <c r="I126" s="130" t="e">
        <f>VLOOKUP(H126,Presupuesto!$B$11:$C$565,2,0)</f>
        <v>#N/A</v>
      </c>
      <c r="J126" s="98" t="str">
        <f t="shared" si="13"/>
        <v>Investigación Científica</v>
      </c>
      <c r="K126" s="98" t="s">
        <v>410</v>
      </c>
      <c r="L126" s="143"/>
      <c r="M126" s="151"/>
      <c r="N126" s="118"/>
      <c r="O126" s="97">
        <f t="shared" si="11"/>
        <v>0</v>
      </c>
      <c r="P126" s="97">
        <f t="shared" si="14"/>
        <v>0</v>
      </c>
      <c r="Q126" s="97">
        <f t="shared" si="14"/>
        <v>0</v>
      </c>
    </row>
    <row r="127" spans="3:17" x14ac:dyDescent="0.35">
      <c r="C127" s="143"/>
      <c r="D127" s="151"/>
      <c r="E127" s="118"/>
      <c r="F127" s="97">
        <f t="shared" si="10"/>
        <v>0</v>
      </c>
      <c r="G127" s="161"/>
      <c r="H127" s="144"/>
      <c r="I127" s="130" t="e">
        <f>VLOOKUP(H127,Presupuesto!$B$11:$C$565,2,0)</f>
        <v>#N/A</v>
      </c>
      <c r="J127" s="98" t="str">
        <f t="shared" si="13"/>
        <v>Investigación Científica</v>
      </c>
      <c r="K127" s="98" t="s">
        <v>410</v>
      </c>
      <c r="L127" s="143"/>
      <c r="M127" s="151"/>
      <c r="N127" s="118"/>
      <c r="O127" s="97">
        <f t="shared" si="11"/>
        <v>0</v>
      </c>
      <c r="P127" s="97">
        <f t="shared" si="14"/>
        <v>0</v>
      </c>
      <c r="Q127" s="97">
        <f t="shared" si="14"/>
        <v>0</v>
      </c>
    </row>
    <row r="128" spans="3:17" x14ac:dyDescent="0.35">
      <c r="C128" s="143"/>
      <c r="D128" s="151"/>
      <c r="E128" s="118"/>
      <c r="F128" s="97">
        <f t="shared" si="10"/>
        <v>0</v>
      </c>
      <c r="G128" s="161"/>
      <c r="H128" s="144"/>
      <c r="I128" s="130" t="e">
        <f>VLOOKUP(H128,Presupuesto!$B$11:$C$565,2,0)</f>
        <v>#N/A</v>
      </c>
      <c r="J128" s="98" t="str">
        <f t="shared" si="13"/>
        <v>Investigación Científica</v>
      </c>
      <c r="K128" s="98" t="s">
        <v>410</v>
      </c>
      <c r="L128" s="143"/>
      <c r="M128" s="151"/>
      <c r="N128" s="118"/>
      <c r="O128" s="97">
        <f t="shared" si="11"/>
        <v>0</v>
      </c>
      <c r="P128" s="97">
        <f t="shared" si="14"/>
        <v>0</v>
      </c>
      <c r="Q128" s="97">
        <f t="shared" si="14"/>
        <v>0</v>
      </c>
    </row>
    <row r="129" spans="3:17" x14ac:dyDescent="0.35">
      <c r="C129" s="143"/>
      <c r="D129" s="151"/>
      <c r="E129" s="118"/>
      <c r="F129" s="97">
        <f t="shared" si="10"/>
        <v>0</v>
      </c>
      <c r="G129" s="161"/>
      <c r="H129" s="144"/>
      <c r="I129" s="130" t="e">
        <f>VLOOKUP(H129,Presupuesto!$B$11:$C$565,2,0)</f>
        <v>#N/A</v>
      </c>
      <c r="J129" s="98" t="str">
        <f t="shared" si="13"/>
        <v>Investigación Científica</v>
      </c>
      <c r="K129" s="98" t="s">
        <v>410</v>
      </c>
      <c r="L129" s="143"/>
      <c r="M129" s="151"/>
      <c r="N129" s="118"/>
      <c r="O129" s="97">
        <f t="shared" si="11"/>
        <v>0</v>
      </c>
      <c r="P129" s="97">
        <f t="shared" si="14"/>
        <v>0</v>
      </c>
      <c r="Q129" s="97">
        <f t="shared" si="14"/>
        <v>0</v>
      </c>
    </row>
    <row r="130" spans="3:17" x14ac:dyDescent="0.35">
      <c r="C130" s="143"/>
      <c r="D130" s="151"/>
      <c r="E130" s="118"/>
      <c r="F130" s="97">
        <f t="shared" si="10"/>
        <v>0</v>
      </c>
      <c r="G130" s="161"/>
      <c r="H130" s="144"/>
      <c r="I130" s="130" t="e">
        <f>VLOOKUP(H130,Presupuesto!$B$11:$C$565,2,0)</f>
        <v>#N/A</v>
      </c>
      <c r="J130" s="98" t="str">
        <f t="shared" si="13"/>
        <v>Investigación Científica</v>
      </c>
      <c r="K130" s="98" t="s">
        <v>410</v>
      </c>
      <c r="L130" s="143"/>
      <c r="M130" s="151"/>
      <c r="N130" s="118"/>
      <c r="O130" s="97">
        <f t="shared" si="11"/>
        <v>0</v>
      </c>
      <c r="P130" s="97">
        <f t="shared" si="14"/>
        <v>0</v>
      </c>
      <c r="Q130" s="97">
        <f t="shared" si="14"/>
        <v>0</v>
      </c>
    </row>
    <row r="131" spans="3:17" x14ac:dyDescent="0.35">
      <c r="C131" s="143"/>
      <c r="D131" s="151"/>
      <c r="E131" s="118"/>
      <c r="F131" s="97">
        <f t="shared" si="10"/>
        <v>0</v>
      </c>
      <c r="G131" s="161"/>
      <c r="H131" s="144"/>
      <c r="I131" s="130" t="e">
        <f>VLOOKUP(H131,Presupuesto!$B$11:$C$565,2,0)</f>
        <v>#N/A</v>
      </c>
      <c r="J131" s="98" t="str">
        <f t="shared" si="13"/>
        <v>Investigación Científica</v>
      </c>
      <c r="K131" s="98" t="s">
        <v>410</v>
      </c>
      <c r="L131" s="143"/>
      <c r="M131" s="151"/>
      <c r="N131" s="118"/>
      <c r="O131" s="97">
        <f t="shared" si="11"/>
        <v>0</v>
      </c>
      <c r="P131" s="97">
        <f t="shared" si="14"/>
        <v>0</v>
      </c>
      <c r="Q131" s="97">
        <f t="shared" si="14"/>
        <v>0</v>
      </c>
    </row>
    <row r="132" spans="3:17" x14ac:dyDescent="0.35">
      <c r="C132" s="145"/>
      <c r="D132" s="151"/>
      <c r="E132" s="118"/>
      <c r="F132" s="97">
        <f t="shared" si="10"/>
        <v>0</v>
      </c>
      <c r="G132" s="161"/>
      <c r="H132" s="146"/>
      <c r="I132" s="130" t="e">
        <f>VLOOKUP(H132,Presupuesto!$B$11:$C$565,2,0)</f>
        <v>#N/A</v>
      </c>
      <c r="J132" s="98" t="str">
        <f t="shared" si="13"/>
        <v>Investigación Científica</v>
      </c>
      <c r="K132" s="98" t="s">
        <v>401</v>
      </c>
      <c r="L132" s="145"/>
      <c r="M132" s="151"/>
      <c r="N132" s="118"/>
      <c r="O132" s="97">
        <f t="shared" si="11"/>
        <v>0</v>
      </c>
      <c r="P132" s="97">
        <f t="shared" si="14"/>
        <v>0</v>
      </c>
      <c r="Q132" s="97">
        <f t="shared" si="14"/>
        <v>0</v>
      </c>
    </row>
    <row r="133" spans="3:17" x14ac:dyDescent="0.35">
      <c r="C133" s="145"/>
      <c r="D133" s="151"/>
      <c r="E133" s="118"/>
      <c r="F133" s="97">
        <f t="shared" si="10"/>
        <v>0</v>
      </c>
      <c r="G133" s="161"/>
      <c r="H133" s="146"/>
      <c r="I133" s="130" t="e">
        <f>VLOOKUP(H133,Presupuesto!$B$11:$C$565,2,0)</f>
        <v>#N/A</v>
      </c>
      <c r="J133" s="98" t="str">
        <f t="shared" si="13"/>
        <v>Investigación Científica</v>
      </c>
      <c r="K133" s="98" t="s">
        <v>410</v>
      </c>
      <c r="L133" s="145"/>
      <c r="M133" s="151"/>
      <c r="N133" s="118"/>
      <c r="O133" s="97">
        <f t="shared" si="11"/>
        <v>0</v>
      </c>
      <c r="P133" s="97">
        <f t="shared" si="14"/>
        <v>0</v>
      </c>
      <c r="Q133" s="97">
        <f t="shared" si="14"/>
        <v>0</v>
      </c>
    </row>
    <row r="134" spans="3:17" x14ac:dyDescent="0.35">
      <c r="C134" s="145"/>
      <c r="D134" s="151"/>
      <c r="E134" s="118"/>
      <c r="F134" s="97">
        <f t="shared" si="10"/>
        <v>0</v>
      </c>
      <c r="G134" s="161"/>
      <c r="H134" s="146"/>
      <c r="I134" s="130" t="e">
        <f>VLOOKUP(H134,Presupuesto!$B$11:$C$565,2,0)</f>
        <v>#N/A</v>
      </c>
      <c r="J134" s="98" t="str">
        <f t="shared" si="13"/>
        <v>Investigación Científica</v>
      </c>
      <c r="K134" s="98" t="s">
        <v>410</v>
      </c>
      <c r="L134" s="145"/>
      <c r="M134" s="151"/>
      <c r="N134" s="118"/>
      <c r="O134" s="97">
        <f t="shared" si="11"/>
        <v>0</v>
      </c>
      <c r="P134" s="97">
        <f t="shared" si="14"/>
        <v>0</v>
      </c>
      <c r="Q134" s="97">
        <f t="shared" si="14"/>
        <v>0</v>
      </c>
    </row>
    <row r="135" spans="3:17" x14ac:dyDescent="0.35">
      <c r="C135" s="145"/>
      <c r="D135" s="151"/>
      <c r="E135" s="118"/>
      <c r="F135" s="97">
        <f t="shared" si="10"/>
        <v>0</v>
      </c>
      <c r="G135" s="161"/>
      <c r="H135" s="146"/>
      <c r="I135" s="130" t="e">
        <f>VLOOKUP(H135,Presupuesto!$B$11:$C$565,2,0)</f>
        <v>#N/A</v>
      </c>
      <c r="J135" s="98" t="str">
        <f t="shared" si="13"/>
        <v>Investigación Científica</v>
      </c>
      <c r="K135" s="98" t="s">
        <v>410</v>
      </c>
      <c r="L135" s="145"/>
      <c r="M135" s="151"/>
      <c r="N135" s="118"/>
      <c r="O135" s="97">
        <f t="shared" si="11"/>
        <v>0</v>
      </c>
      <c r="P135" s="97">
        <f t="shared" si="14"/>
        <v>0</v>
      </c>
      <c r="Q135" s="97">
        <f t="shared" si="14"/>
        <v>0</v>
      </c>
    </row>
    <row r="136" spans="3:17" ht="15" thickBot="1" x14ac:dyDescent="0.4">
      <c r="C136" s="147"/>
      <c r="D136" s="159"/>
      <c r="E136" s="103"/>
      <c r="F136" s="105">
        <f t="shared" si="10"/>
        <v>0</v>
      </c>
      <c r="G136" s="162"/>
      <c r="H136" s="148"/>
      <c r="I136" s="132" t="e">
        <f>VLOOKUP(H136,Presupuesto!$B$11:$C$565,2,0)</f>
        <v>#N/A</v>
      </c>
      <c r="J136" s="106" t="str">
        <f t="shared" si="13"/>
        <v>Investigación Científica</v>
      </c>
      <c r="K136" s="124" t="s">
        <v>392</v>
      </c>
      <c r="L136" s="147"/>
      <c r="M136" s="159"/>
      <c r="N136" s="103"/>
      <c r="O136" s="105">
        <f t="shared" si="11"/>
        <v>0</v>
      </c>
      <c r="P136" s="105">
        <f t="shared" si="14"/>
        <v>0</v>
      </c>
      <c r="Q136" s="105">
        <f t="shared" si="14"/>
        <v>0</v>
      </c>
    </row>
    <row r="138" spans="3:17" ht="15" thickBot="1" x14ac:dyDescent="0.4"/>
    <row r="139" spans="3:17" ht="15" thickBot="1" x14ac:dyDescent="0.4">
      <c r="C139" s="157" t="s">
        <v>53</v>
      </c>
      <c r="D139" s="354">
        <f>SUM(F146:F179)</f>
        <v>0</v>
      </c>
      <c r="G139" s="79"/>
      <c r="H139" s="70"/>
      <c r="I139" s="70"/>
    </row>
    <row r="140" spans="3:17" x14ac:dyDescent="0.35">
      <c r="G140" s="79"/>
      <c r="H140" s="70"/>
      <c r="I140" s="70"/>
    </row>
    <row r="141" spans="3:17" x14ac:dyDescent="0.35">
      <c r="F141" s="70"/>
      <c r="G141" s="79"/>
      <c r="H141" s="70"/>
      <c r="I141" s="70"/>
    </row>
    <row r="142" spans="3:17" ht="15.5" x14ac:dyDescent="0.35">
      <c r="C142" s="295" t="s">
        <v>390</v>
      </c>
      <c r="D142" s="351"/>
      <c r="F142" s="70"/>
      <c r="G142" s="79"/>
      <c r="H142" s="70"/>
      <c r="I142" s="70"/>
    </row>
    <row r="143" spans="3:17" ht="18.5" x14ac:dyDescent="0.35">
      <c r="C143" s="207"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Posgrado'!$F:$G,2,FALSE),IFERROR(VLOOKUP(D142,'16. Gestión TIC'!$F:$G,2,FALSE),IFERROR(VLOOKUP(D142,'16. Desa. del Sistema Educ.Sup.'!$F:$G,2,FALSE),IFERROR(VLOOKUP(D142,'8. Cultura de Inno. Insti...'!$F:$G,2,FALSE),VLOOKUP(D142,'7. Lo Esencial de la Reforma U.'!$F:$G,2,0)))))))))))))))))</f>
        <v>#N/A</v>
      </c>
      <c r="D143" s="31"/>
      <c r="F143" s="70"/>
      <c r="G143" s="79"/>
      <c r="H143" s="70"/>
      <c r="I143" s="70"/>
    </row>
    <row r="144" spans="3:17" ht="42.5" thickBot="1" x14ac:dyDescent="0.4">
      <c r="F144" s="93"/>
      <c r="G144" s="76"/>
      <c r="H144" s="76"/>
      <c r="I144" s="76"/>
      <c r="L144" s="223"/>
      <c r="M144" s="224"/>
      <c r="N144" s="223"/>
      <c r="O144" s="223"/>
      <c r="P144" s="226" t="s">
        <v>467</v>
      </c>
      <c r="Q144" s="226" t="s">
        <v>468</v>
      </c>
    </row>
    <row r="145" spans="3:17" ht="29.5" thickBot="1" x14ac:dyDescent="0.4">
      <c r="C145" s="129" t="s">
        <v>44</v>
      </c>
      <c r="D145" s="129" t="s">
        <v>55</v>
      </c>
      <c r="E145" s="136" t="s">
        <v>57</v>
      </c>
      <c r="F145" s="135" t="s">
        <v>27</v>
      </c>
      <c r="G145" s="133" t="s">
        <v>129</v>
      </c>
      <c r="H145" s="136" t="s">
        <v>46</v>
      </c>
      <c r="I145" s="133" t="s">
        <v>130</v>
      </c>
      <c r="J145" s="133" t="s">
        <v>408</v>
      </c>
      <c r="K145" s="133" t="s">
        <v>409</v>
      </c>
      <c r="L145" s="220" t="s">
        <v>21</v>
      </c>
      <c r="M145" s="220" t="s">
        <v>55</v>
      </c>
      <c r="N145" s="221" t="s">
        <v>465</v>
      </c>
      <c r="O145" s="222" t="s">
        <v>466</v>
      </c>
      <c r="P145" s="225">
        <v>0.7</v>
      </c>
      <c r="Q145" s="225">
        <v>0.3</v>
      </c>
    </row>
    <row r="146" spans="3:17" x14ac:dyDescent="0.35">
      <c r="C146" s="141"/>
      <c r="D146" s="158"/>
      <c r="E146" s="123"/>
      <c r="F146" s="97">
        <f t="shared" ref="F146:F179" si="15">D146*E146</f>
        <v>0</v>
      </c>
      <c r="G146" s="161"/>
      <c r="H146" s="142"/>
      <c r="I146" s="130" t="e">
        <f>VLOOKUP(H146,Presupuesto!$B$11:$C$565,2,0)</f>
        <v>#N/A</v>
      </c>
      <c r="J146" s="215" t="s">
        <v>1357</v>
      </c>
      <c r="K146" s="98" t="s">
        <v>410</v>
      </c>
      <c r="L146" s="141"/>
      <c r="M146" s="158"/>
      <c r="N146" s="123"/>
      <c r="O146" s="97">
        <f t="shared" ref="O146:O179" si="16">M146*N146</f>
        <v>0</v>
      </c>
      <c r="P146" s="97">
        <f t="shared" ref="P146:Q165" si="17">$O146*P$16</f>
        <v>0</v>
      </c>
      <c r="Q146" s="97">
        <f t="shared" si="17"/>
        <v>0</v>
      </c>
    </row>
    <row r="147" spans="3:17" x14ac:dyDescent="0.35">
      <c r="C147" s="141"/>
      <c r="D147" s="158"/>
      <c r="E147" s="123"/>
      <c r="F147" s="97">
        <f t="shared" si="15"/>
        <v>0</v>
      </c>
      <c r="G147" s="161"/>
      <c r="H147" s="142"/>
      <c r="I147" s="130" t="e">
        <f>VLOOKUP(H147,Presupuesto!$B$11:$C$565,2,0)</f>
        <v>#N/A</v>
      </c>
      <c r="J147" s="98" t="str">
        <f>$J$146</f>
        <v>Investigación Científica</v>
      </c>
      <c r="K147" s="98" t="s">
        <v>410</v>
      </c>
      <c r="L147" s="141"/>
      <c r="M147" s="158"/>
      <c r="N147" s="123"/>
      <c r="O147" s="97">
        <f t="shared" si="16"/>
        <v>0</v>
      </c>
      <c r="P147" s="97">
        <f t="shared" si="17"/>
        <v>0</v>
      </c>
      <c r="Q147" s="97">
        <f t="shared" si="17"/>
        <v>0</v>
      </c>
    </row>
    <row r="148" spans="3:17" x14ac:dyDescent="0.35">
      <c r="C148" s="141"/>
      <c r="D148" s="158"/>
      <c r="E148" s="123"/>
      <c r="F148" s="97">
        <f t="shared" si="15"/>
        <v>0</v>
      </c>
      <c r="G148" s="161"/>
      <c r="H148" s="142"/>
      <c r="I148" s="130" t="e">
        <f>VLOOKUP(H148,Presupuesto!$B$11:$C$565,2,0)</f>
        <v>#N/A</v>
      </c>
      <c r="J148" s="98" t="str">
        <f t="shared" ref="J148:J179" si="18">$J$146</f>
        <v>Investigación Científica</v>
      </c>
      <c r="K148" s="98" t="s">
        <v>410</v>
      </c>
      <c r="L148" s="141"/>
      <c r="M148" s="158"/>
      <c r="N148" s="123"/>
      <c r="O148" s="97">
        <f t="shared" si="16"/>
        <v>0</v>
      </c>
      <c r="P148" s="97">
        <f t="shared" si="17"/>
        <v>0</v>
      </c>
      <c r="Q148" s="97">
        <f t="shared" si="17"/>
        <v>0</v>
      </c>
    </row>
    <row r="149" spans="3:17" x14ac:dyDescent="0.35">
      <c r="C149" s="141"/>
      <c r="D149" s="158"/>
      <c r="E149" s="123"/>
      <c r="F149" s="97">
        <f t="shared" si="15"/>
        <v>0</v>
      </c>
      <c r="G149" s="161"/>
      <c r="H149" s="142"/>
      <c r="I149" s="130" t="e">
        <f>VLOOKUP(H149,Presupuesto!$B$11:$C$565,2,0)</f>
        <v>#N/A</v>
      </c>
      <c r="J149" s="98" t="str">
        <f t="shared" si="18"/>
        <v>Investigación Científica</v>
      </c>
      <c r="K149" s="98" t="s">
        <v>410</v>
      </c>
      <c r="L149" s="141"/>
      <c r="M149" s="158"/>
      <c r="N149" s="123"/>
      <c r="O149" s="97">
        <f t="shared" si="16"/>
        <v>0</v>
      </c>
      <c r="P149" s="97">
        <f t="shared" si="17"/>
        <v>0</v>
      </c>
      <c r="Q149" s="97">
        <f t="shared" si="17"/>
        <v>0</v>
      </c>
    </row>
    <row r="150" spans="3:17" x14ac:dyDescent="0.35">
      <c r="C150" s="141"/>
      <c r="D150" s="158"/>
      <c r="E150" s="123"/>
      <c r="F150" s="97">
        <f t="shared" si="15"/>
        <v>0</v>
      </c>
      <c r="G150" s="161"/>
      <c r="H150" s="142"/>
      <c r="I150" s="130" t="e">
        <f>VLOOKUP(H150,Presupuesto!$B$11:$C$565,2,0)</f>
        <v>#N/A</v>
      </c>
      <c r="J150" s="98" t="str">
        <f t="shared" si="18"/>
        <v>Investigación Científica</v>
      </c>
      <c r="K150" s="98" t="s">
        <v>399</v>
      </c>
      <c r="L150" s="141"/>
      <c r="M150" s="158"/>
      <c r="N150" s="123"/>
      <c r="O150" s="97">
        <f t="shared" si="16"/>
        <v>0</v>
      </c>
      <c r="P150" s="97">
        <f t="shared" si="17"/>
        <v>0</v>
      </c>
      <c r="Q150" s="97">
        <f t="shared" si="17"/>
        <v>0</v>
      </c>
    </row>
    <row r="151" spans="3:17" x14ac:dyDescent="0.35">
      <c r="C151" s="141"/>
      <c r="D151" s="158"/>
      <c r="E151" s="123"/>
      <c r="F151" s="97">
        <f t="shared" si="15"/>
        <v>0</v>
      </c>
      <c r="G151" s="161"/>
      <c r="H151" s="142"/>
      <c r="I151" s="130" t="e">
        <f>VLOOKUP(H151,Presupuesto!$B$11:$C$565,2,0)</f>
        <v>#N/A</v>
      </c>
      <c r="J151" s="98" t="str">
        <f t="shared" si="18"/>
        <v>Investigación Científica</v>
      </c>
      <c r="K151" s="98" t="s">
        <v>410</v>
      </c>
      <c r="L151" s="141"/>
      <c r="M151" s="158"/>
      <c r="N151" s="123"/>
      <c r="O151" s="97">
        <f t="shared" si="16"/>
        <v>0</v>
      </c>
      <c r="P151" s="97">
        <f t="shared" si="17"/>
        <v>0</v>
      </c>
      <c r="Q151" s="97">
        <f t="shared" si="17"/>
        <v>0</v>
      </c>
    </row>
    <row r="152" spans="3:17" x14ac:dyDescent="0.35">
      <c r="C152" s="141"/>
      <c r="D152" s="158"/>
      <c r="E152" s="123"/>
      <c r="F152" s="97">
        <f t="shared" si="15"/>
        <v>0</v>
      </c>
      <c r="G152" s="161"/>
      <c r="H152" s="142"/>
      <c r="I152" s="130" t="e">
        <f>VLOOKUP(H152,Presupuesto!$B$11:$C$565,2,0)</f>
        <v>#N/A</v>
      </c>
      <c r="J152" s="98" t="str">
        <f t="shared" si="18"/>
        <v>Investigación Científica</v>
      </c>
      <c r="K152" s="98" t="s">
        <v>410</v>
      </c>
      <c r="L152" s="141"/>
      <c r="M152" s="158"/>
      <c r="N152" s="123"/>
      <c r="O152" s="97">
        <f t="shared" si="16"/>
        <v>0</v>
      </c>
      <c r="P152" s="97">
        <f t="shared" si="17"/>
        <v>0</v>
      </c>
      <c r="Q152" s="97">
        <f t="shared" si="17"/>
        <v>0</v>
      </c>
    </row>
    <row r="153" spans="3:17" x14ac:dyDescent="0.35">
      <c r="C153" s="141"/>
      <c r="D153" s="158"/>
      <c r="E153" s="123"/>
      <c r="F153" s="97">
        <f t="shared" si="15"/>
        <v>0</v>
      </c>
      <c r="G153" s="161"/>
      <c r="H153" s="142"/>
      <c r="I153" s="130" t="e">
        <f>VLOOKUP(H153,Presupuesto!$B$11:$C$565,2,0)</f>
        <v>#N/A</v>
      </c>
      <c r="J153" s="98" t="str">
        <f t="shared" si="18"/>
        <v>Investigación Científica</v>
      </c>
      <c r="K153" s="98" t="s">
        <v>410</v>
      </c>
      <c r="L153" s="141"/>
      <c r="M153" s="158"/>
      <c r="N153" s="123"/>
      <c r="O153" s="97">
        <f t="shared" si="16"/>
        <v>0</v>
      </c>
      <c r="P153" s="97">
        <f t="shared" si="17"/>
        <v>0</v>
      </c>
      <c r="Q153" s="97">
        <f t="shared" si="17"/>
        <v>0</v>
      </c>
    </row>
    <row r="154" spans="3:17" x14ac:dyDescent="0.35">
      <c r="C154" s="141"/>
      <c r="D154" s="158"/>
      <c r="E154" s="123"/>
      <c r="F154" s="97">
        <f t="shared" si="15"/>
        <v>0</v>
      </c>
      <c r="G154" s="161"/>
      <c r="H154" s="142"/>
      <c r="I154" s="130" t="e">
        <f>VLOOKUP(H154,Presupuesto!$B$11:$C$565,2,0)</f>
        <v>#N/A</v>
      </c>
      <c r="J154" s="98" t="str">
        <f t="shared" si="18"/>
        <v>Investigación Científica</v>
      </c>
      <c r="K154" s="98" t="s">
        <v>410</v>
      </c>
      <c r="L154" s="141"/>
      <c r="M154" s="158"/>
      <c r="N154" s="123"/>
      <c r="O154" s="97">
        <f t="shared" si="16"/>
        <v>0</v>
      </c>
      <c r="P154" s="97">
        <f t="shared" si="17"/>
        <v>0</v>
      </c>
      <c r="Q154" s="97">
        <f t="shared" si="17"/>
        <v>0</v>
      </c>
    </row>
    <row r="155" spans="3:17" x14ac:dyDescent="0.35">
      <c r="C155" s="141"/>
      <c r="D155" s="158"/>
      <c r="E155" s="123"/>
      <c r="F155" s="97">
        <f t="shared" si="15"/>
        <v>0</v>
      </c>
      <c r="G155" s="161"/>
      <c r="H155" s="142"/>
      <c r="I155" s="130" t="e">
        <f>VLOOKUP(H155,Presupuesto!$B$11:$C$565,2,0)</f>
        <v>#N/A</v>
      </c>
      <c r="J155" s="98" t="str">
        <f t="shared" si="18"/>
        <v>Investigación Científica</v>
      </c>
      <c r="K155" s="98" t="s">
        <v>410</v>
      </c>
      <c r="L155" s="141"/>
      <c r="M155" s="158"/>
      <c r="N155" s="123"/>
      <c r="O155" s="97">
        <f t="shared" si="16"/>
        <v>0</v>
      </c>
      <c r="P155" s="97">
        <f t="shared" si="17"/>
        <v>0</v>
      </c>
      <c r="Q155" s="97">
        <f t="shared" si="17"/>
        <v>0</v>
      </c>
    </row>
    <row r="156" spans="3:17" x14ac:dyDescent="0.35">
      <c r="C156" s="141"/>
      <c r="D156" s="158"/>
      <c r="E156" s="123"/>
      <c r="F156" s="97">
        <f t="shared" si="15"/>
        <v>0</v>
      </c>
      <c r="G156" s="161"/>
      <c r="H156" s="142"/>
      <c r="I156" s="130" t="e">
        <f>VLOOKUP(H156,Presupuesto!$B$11:$C$565,2,0)</f>
        <v>#N/A</v>
      </c>
      <c r="J156" s="98" t="str">
        <f t="shared" si="18"/>
        <v>Investigación Científica</v>
      </c>
      <c r="K156" s="98" t="s">
        <v>410</v>
      </c>
      <c r="L156" s="141"/>
      <c r="M156" s="158"/>
      <c r="N156" s="123"/>
      <c r="O156" s="97">
        <f t="shared" si="16"/>
        <v>0</v>
      </c>
      <c r="P156" s="97">
        <f t="shared" si="17"/>
        <v>0</v>
      </c>
      <c r="Q156" s="97">
        <f t="shared" si="17"/>
        <v>0</v>
      </c>
    </row>
    <row r="157" spans="3:17" x14ac:dyDescent="0.35">
      <c r="C157" s="141"/>
      <c r="D157" s="158"/>
      <c r="E157" s="123"/>
      <c r="F157" s="97">
        <f t="shared" si="15"/>
        <v>0</v>
      </c>
      <c r="G157" s="161"/>
      <c r="H157" s="142"/>
      <c r="I157" s="130" t="e">
        <f>VLOOKUP(H157,Presupuesto!$B$11:$C$565,2,0)</f>
        <v>#N/A</v>
      </c>
      <c r="J157" s="98" t="str">
        <f t="shared" si="18"/>
        <v>Investigación Científica</v>
      </c>
      <c r="K157" s="98" t="s">
        <v>410</v>
      </c>
      <c r="L157" s="141"/>
      <c r="M157" s="158"/>
      <c r="N157" s="123"/>
      <c r="O157" s="97">
        <f t="shared" si="16"/>
        <v>0</v>
      </c>
      <c r="P157" s="97">
        <f t="shared" si="17"/>
        <v>0</v>
      </c>
      <c r="Q157" s="97">
        <f t="shared" si="17"/>
        <v>0</v>
      </c>
    </row>
    <row r="158" spans="3:17" x14ac:dyDescent="0.35">
      <c r="C158" s="141"/>
      <c r="D158" s="158"/>
      <c r="E158" s="123"/>
      <c r="F158" s="97">
        <f t="shared" si="15"/>
        <v>0</v>
      </c>
      <c r="G158" s="161"/>
      <c r="H158" s="142"/>
      <c r="I158" s="130" t="e">
        <f>VLOOKUP(H158,Presupuesto!$B$11:$C$565,2,0)</f>
        <v>#N/A</v>
      </c>
      <c r="J158" s="98" t="str">
        <f t="shared" si="18"/>
        <v>Investigación Científica</v>
      </c>
      <c r="K158" s="98" t="s">
        <v>410</v>
      </c>
      <c r="L158" s="141"/>
      <c r="M158" s="158"/>
      <c r="N158" s="123"/>
      <c r="O158" s="97">
        <f t="shared" si="16"/>
        <v>0</v>
      </c>
      <c r="P158" s="97">
        <f t="shared" si="17"/>
        <v>0</v>
      </c>
      <c r="Q158" s="97">
        <f t="shared" si="17"/>
        <v>0</v>
      </c>
    </row>
    <row r="159" spans="3:17" x14ac:dyDescent="0.35">
      <c r="C159" s="141"/>
      <c r="D159" s="158"/>
      <c r="E159" s="123"/>
      <c r="F159" s="97">
        <f t="shared" si="15"/>
        <v>0</v>
      </c>
      <c r="G159" s="161"/>
      <c r="H159" s="142"/>
      <c r="I159" s="130" t="e">
        <f>VLOOKUP(H159,Presupuesto!$B$11:$C$565,2,0)</f>
        <v>#N/A</v>
      </c>
      <c r="J159" s="98" t="str">
        <f t="shared" si="18"/>
        <v>Investigación Científica</v>
      </c>
      <c r="K159" s="98" t="s">
        <v>410</v>
      </c>
      <c r="L159" s="141"/>
      <c r="M159" s="158"/>
      <c r="N159" s="123"/>
      <c r="O159" s="97">
        <f t="shared" si="16"/>
        <v>0</v>
      </c>
      <c r="P159" s="97">
        <f t="shared" si="17"/>
        <v>0</v>
      </c>
      <c r="Q159" s="97">
        <f t="shared" si="17"/>
        <v>0</v>
      </c>
    </row>
    <row r="160" spans="3:17" x14ac:dyDescent="0.35">
      <c r="C160" s="141"/>
      <c r="D160" s="158"/>
      <c r="E160" s="123"/>
      <c r="F160" s="97">
        <f t="shared" si="15"/>
        <v>0</v>
      </c>
      <c r="G160" s="161"/>
      <c r="H160" s="142"/>
      <c r="I160" s="130" t="e">
        <f>VLOOKUP(H160,Presupuesto!$B$11:$C$565,2,0)</f>
        <v>#N/A</v>
      </c>
      <c r="J160" s="98" t="str">
        <f t="shared" si="18"/>
        <v>Investigación Científica</v>
      </c>
      <c r="K160" s="98" t="s">
        <v>410</v>
      </c>
      <c r="L160" s="141"/>
      <c r="M160" s="158"/>
      <c r="N160" s="123"/>
      <c r="O160" s="97">
        <f t="shared" si="16"/>
        <v>0</v>
      </c>
      <c r="P160" s="97">
        <f t="shared" si="17"/>
        <v>0</v>
      </c>
      <c r="Q160" s="97">
        <f t="shared" si="17"/>
        <v>0</v>
      </c>
    </row>
    <row r="161" spans="3:17" x14ac:dyDescent="0.35">
      <c r="C161" s="141"/>
      <c r="D161" s="158"/>
      <c r="E161" s="123"/>
      <c r="F161" s="97">
        <f t="shared" si="15"/>
        <v>0</v>
      </c>
      <c r="G161" s="161"/>
      <c r="H161" s="142"/>
      <c r="I161" s="130" t="e">
        <f>VLOOKUP(H161,Presupuesto!$B$11:$C$565,2,0)</f>
        <v>#N/A</v>
      </c>
      <c r="J161" s="98" t="str">
        <f t="shared" si="18"/>
        <v>Investigación Científica</v>
      </c>
      <c r="K161" s="98" t="s">
        <v>410</v>
      </c>
      <c r="L161" s="141"/>
      <c r="M161" s="158"/>
      <c r="N161" s="123"/>
      <c r="O161" s="97">
        <f t="shared" si="16"/>
        <v>0</v>
      </c>
      <c r="P161" s="97">
        <f t="shared" si="17"/>
        <v>0</v>
      </c>
      <c r="Q161" s="97">
        <f t="shared" si="17"/>
        <v>0</v>
      </c>
    </row>
    <row r="162" spans="3:17" x14ac:dyDescent="0.35">
      <c r="C162" s="141"/>
      <c r="D162" s="158"/>
      <c r="E162" s="123"/>
      <c r="F162" s="97">
        <f t="shared" si="15"/>
        <v>0</v>
      </c>
      <c r="G162" s="161"/>
      <c r="H162" s="142"/>
      <c r="I162" s="130" t="e">
        <f>VLOOKUP(H162,Presupuesto!$B$11:$C$565,2,0)</f>
        <v>#N/A</v>
      </c>
      <c r="J162" s="98" t="str">
        <f t="shared" si="18"/>
        <v>Investigación Científica</v>
      </c>
      <c r="K162" s="98" t="s">
        <v>410</v>
      </c>
      <c r="L162" s="141"/>
      <c r="M162" s="158"/>
      <c r="N162" s="123"/>
      <c r="O162" s="97">
        <f t="shared" si="16"/>
        <v>0</v>
      </c>
      <c r="P162" s="97">
        <f t="shared" si="17"/>
        <v>0</v>
      </c>
      <c r="Q162" s="97">
        <f t="shared" si="17"/>
        <v>0</v>
      </c>
    </row>
    <row r="163" spans="3:17" x14ac:dyDescent="0.35">
      <c r="C163" s="141"/>
      <c r="D163" s="158"/>
      <c r="E163" s="123"/>
      <c r="F163" s="97">
        <f t="shared" si="15"/>
        <v>0</v>
      </c>
      <c r="G163" s="161"/>
      <c r="H163" s="142"/>
      <c r="I163" s="130" t="e">
        <f>VLOOKUP(H163,Presupuesto!$B$11:$C$565,2,0)</f>
        <v>#N/A</v>
      </c>
      <c r="J163" s="98" t="str">
        <f t="shared" si="18"/>
        <v>Investigación Científica</v>
      </c>
      <c r="K163" s="98" t="s">
        <v>410</v>
      </c>
      <c r="L163" s="141"/>
      <c r="M163" s="158"/>
      <c r="N163" s="123"/>
      <c r="O163" s="97">
        <f t="shared" si="16"/>
        <v>0</v>
      </c>
      <c r="P163" s="97">
        <f t="shared" si="17"/>
        <v>0</v>
      </c>
      <c r="Q163" s="97">
        <f t="shared" si="17"/>
        <v>0</v>
      </c>
    </row>
    <row r="164" spans="3:17" x14ac:dyDescent="0.35">
      <c r="C164" s="141"/>
      <c r="D164" s="158"/>
      <c r="E164" s="123"/>
      <c r="F164" s="97">
        <f t="shared" si="15"/>
        <v>0</v>
      </c>
      <c r="G164" s="161"/>
      <c r="H164" s="142"/>
      <c r="I164" s="130" t="e">
        <f>VLOOKUP(H164,Presupuesto!$B$11:$C$565,2,0)</f>
        <v>#N/A</v>
      </c>
      <c r="J164" s="98" t="str">
        <f t="shared" si="18"/>
        <v>Investigación Científica</v>
      </c>
      <c r="K164" s="98" t="s">
        <v>410</v>
      </c>
      <c r="L164" s="141"/>
      <c r="M164" s="158"/>
      <c r="N164" s="123"/>
      <c r="O164" s="97">
        <f t="shared" si="16"/>
        <v>0</v>
      </c>
      <c r="P164" s="97">
        <f t="shared" si="17"/>
        <v>0</v>
      </c>
      <c r="Q164" s="97">
        <f t="shared" si="17"/>
        <v>0</v>
      </c>
    </row>
    <row r="165" spans="3:17" x14ac:dyDescent="0.35">
      <c r="C165" s="141"/>
      <c r="D165" s="158"/>
      <c r="E165" s="123"/>
      <c r="F165" s="97">
        <f t="shared" si="15"/>
        <v>0</v>
      </c>
      <c r="G165" s="161"/>
      <c r="H165" s="142"/>
      <c r="I165" s="130" t="e">
        <f>VLOOKUP(H165,Presupuesto!$B$11:$C$565,2,0)</f>
        <v>#N/A</v>
      </c>
      <c r="J165" s="98" t="str">
        <f t="shared" si="18"/>
        <v>Investigación Científica</v>
      </c>
      <c r="K165" s="98" t="s">
        <v>410</v>
      </c>
      <c r="L165" s="141"/>
      <c r="M165" s="158"/>
      <c r="N165" s="123"/>
      <c r="O165" s="97">
        <f t="shared" si="16"/>
        <v>0</v>
      </c>
      <c r="P165" s="97">
        <f t="shared" si="17"/>
        <v>0</v>
      </c>
      <c r="Q165" s="97">
        <f t="shared" si="17"/>
        <v>0</v>
      </c>
    </row>
    <row r="166" spans="3:17" x14ac:dyDescent="0.35">
      <c r="C166" s="141"/>
      <c r="D166" s="158"/>
      <c r="E166" s="123"/>
      <c r="F166" s="97">
        <f t="shared" si="15"/>
        <v>0</v>
      </c>
      <c r="G166" s="161"/>
      <c r="H166" s="142"/>
      <c r="I166" s="130" t="e">
        <f>VLOOKUP(H166,Presupuesto!$B$11:$C$565,2,0)</f>
        <v>#N/A</v>
      </c>
      <c r="J166" s="98" t="str">
        <f t="shared" si="18"/>
        <v>Investigación Científica</v>
      </c>
      <c r="K166" s="98" t="s">
        <v>410</v>
      </c>
      <c r="L166" s="141"/>
      <c r="M166" s="158"/>
      <c r="N166" s="123"/>
      <c r="O166" s="97">
        <f t="shared" si="16"/>
        <v>0</v>
      </c>
      <c r="P166" s="97">
        <f t="shared" ref="P166:Q179" si="19">$O166*P$16</f>
        <v>0</v>
      </c>
      <c r="Q166" s="97">
        <f t="shared" si="19"/>
        <v>0</v>
      </c>
    </row>
    <row r="167" spans="3:17" x14ac:dyDescent="0.35">
      <c r="C167" s="143"/>
      <c r="D167" s="151"/>
      <c r="E167" s="118"/>
      <c r="F167" s="97">
        <f t="shared" si="15"/>
        <v>0</v>
      </c>
      <c r="G167" s="161"/>
      <c r="H167" s="144"/>
      <c r="I167" s="130" t="e">
        <f>VLOOKUP(H167,Presupuesto!$B$11:$C$565,2,0)</f>
        <v>#N/A</v>
      </c>
      <c r="J167" s="98" t="str">
        <f t="shared" si="18"/>
        <v>Investigación Científica</v>
      </c>
      <c r="K167" s="98" t="s">
        <v>410</v>
      </c>
      <c r="L167" s="143"/>
      <c r="M167" s="151"/>
      <c r="N167" s="118"/>
      <c r="O167" s="97">
        <f t="shared" si="16"/>
        <v>0</v>
      </c>
      <c r="P167" s="97">
        <f t="shared" si="19"/>
        <v>0</v>
      </c>
      <c r="Q167" s="97">
        <f t="shared" si="19"/>
        <v>0</v>
      </c>
    </row>
    <row r="168" spans="3:17" x14ac:dyDescent="0.35">
      <c r="C168" s="143"/>
      <c r="D168" s="151"/>
      <c r="E168" s="118"/>
      <c r="F168" s="97">
        <f t="shared" si="15"/>
        <v>0</v>
      </c>
      <c r="G168" s="161"/>
      <c r="H168" s="144"/>
      <c r="I168" s="130" t="e">
        <f>VLOOKUP(H168,Presupuesto!$B$11:$C$565,2,0)</f>
        <v>#N/A</v>
      </c>
      <c r="J168" s="98" t="str">
        <f t="shared" si="18"/>
        <v>Investigación Científica</v>
      </c>
      <c r="K168" s="98" t="s">
        <v>410</v>
      </c>
      <c r="L168" s="143"/>
      <c r="M168" s="151"/>
      <c r="N168" s="118"/>
      <c r="O168" s="97">
        <f t="shared" si="16"/>
        <v>0</v>
      </c>
      <c r="P168" s="97">
        <f t="shared" si="19"/>
        <v>0</v>
      </c>
      <c r="Q168" s="97">
        <f t="shared" si="19"/>
        <v>0</v>
      </c>
    </row>
    <row r="169" spans="3:17" x14ac:dyDescent="0.35">
      <c r="C169" s="143"/>
      <c r="D169" s="151"/>
      <c r="E169" s="118"/>
      <c r="F169" s="97">
        <f t="shared" si="15"/>
        <v>0</v>
      </c>
      <c r="G169" s="161"/>
      <c r="H169" s="144"/>
      <c r="I169" s="130" t="e">
        <f>VLOOKUP(H169,Presupuesto!$B$11:$C$565,2,0)</f>
        <v>#N/A</v>
      </c>
      <c r="J169" s="98" t="str">
        <f t="shared" si="18"/>
        <v>Investigación Científica</v>
      </c>
      <c r="K169" s="98" t="s">
        <v>410</v>
      </c>
      <c r="L169" s="143"/>
      <c r="M169" s="151"/>
      <c r="N169" s="118"/>
      <c r="O169" s="97">
        <f t="shared" si="16"/>
        <v>0</v>
      </c>
      <c r="P169" s="97">
        <f t="shared" si="19"/>
        <v>0</v>
      </c>
      <c r="Q169" s="97">
        <f t="shared" si="19"/>
        <v>0</v>
      </c>
    </row>
    <row r="170" spans="3:17" x14ac:dyDescent="0.35">
      <c r="C170" s="143"/>
      <c r="D170" s="151"/>
      <c r="E170" s="118"/>
      <c r="F170" s="97">
        <f t="shared" si="15"/>
        <v>0</v>
      </c>
      <c r="G170" s="161"/>
      <c r="H170" s="144"/>
      <c r="I170" s="130" t="e">
        <f>VLOOKUP(H170,Presupuesto!$B$11:$C$565,2,0)</f>
        <v>#N/A</v>
      </c>
      <c r="J170" s="98" t="str">
        <f t="shared" si="18"/>
        <v>Investigación Científica</v>
      </c>
      <c r="K170" s="98" t="s">
        <v>410</v>
      </c>
      <c r="L170" s="143"/>
      <c r="M170" s="151"/>
      <c r="N170" s="118"/>
      <c r="O170" s="97">
        <f t="shared" si="16"/>
        <v>0</v>
      </c>
      <c r="P170" s="97">
        <f t="shared" si="19"/>
        <v>0</v>
      </c>
      <c r="Q170" s="97">
        <f t="shared" si="19"/>
        <v>0</v>
      </c>
    </row>
    <row r="171" spans="3:17" x14ac:dyDescent="0.35">
      <c r="C171" s="143"/>
      <c r="D171" s="151"/>
      <c r="E171" s="118"/>
      <c r="F171" s="97">
        <f t="shared" si="15"/>
        <v>0</v>
      </c>
      <c r="G171" s="161"/>
      <c r="H171" s="144"/>
      <c r="I171" s="130" t="e">
        <f>VLOOKUP(H171,Presupuesto!$B$11:$C$565,2,0)</f>
        <v>#N/A</v>
      </c>
      <c r="J171" s="98" t="str">
        <f t="shared" si="18"/>
        <v>Investigación Científica</v>
      </c>
      <c r="K171" s="98" t="s">
        <v>410</v>
      </c>
      <c r="L171" s="143"/>
      <c r="M171" s="151"/>
      <c r="N171" s="118"/>
      <c r="O171" s="97">
        <f t="shared" si="16"/>
        <v>0</v>
      </c>
      <c r="P171" s="97">
        <f t="shared" si="19"/>
        <v>0</v>
      </c>
      <c r="Q171" s="97">
        <f t="shared" si="19"/>
        <v>0</v>
      </c>
    </row>
    <row r="172" spans="3:17" x14ac:dyDescent="0.35">
      <c r="C172" s="143"/>
      <c r="D172" s="151"/>
      <c r="E172" s="118"/>
      <c r="F172" s="97">
        <f t="shared" si="15"/>
        <v>0</v>
      </c>
      <c r="G172" s="161"/>
      <c r="H172" s="144"/>
      <c r="I172" s="130" t="e">
        <f>VLOOKUP(H172,Presupuesto!$B$11:$C$565,2,0)</f>
        <v>#N/A</v>
      </c>
      <c r="J172" s="98" t="str">
        <f t="shared" si="18"/>
        <v>Investigación Científica</v>
      </c>
      <c r="K172" s="98" t="s">
        <v>410</v>
      </c>
      <c r="L172" s="143"/>
      <c r="M172" s="151"/>
      <c r="N172" s="118"/>
      <c r="O172" s="97">
        <f t="shared" si="16"/>
        <v>0</v>
      </c>
      <c r="P172" s="97">
        <f t="shared" si="19"/>
        <v>0</v>
      </c>
      <c r="Q172" s="97">
        <f t="shared" si="19"/>
        <v>0</v>
      </c>
    </row>
    <row r="173" spans="3:17" x14ac:dyDescent="0.35">
      <c r="C173" s="143"/>
      <c r="D173" s="151"/>
      <c r="E173" s="118"/>
      <c r="F173" s="97">
        <f t="shared" si="15"/>
        <v>0</v>
      </c>
      <c r="G173" s="161"/>
      <c r="H173" s="144"/>
      <c r="I173" s="130" t="e">
        <f>VLOOKUP(H173,Presupuesto!$B$11:$C$565,2,0)</f>
        <v>#N/A</v>
      </c>
      <c r="J173" s="98" t="str">
        <f t="shared" si="18"/>
        <v>Investigación Científica</v>
      </c>
      <c r="K173" s="98" t="s">
        <v>410</v>
      </c>
      <c r="L173" s="143"/>
      <c r="M173" s="151"/>
      <c r="N173" s="118"/>
      <c r="O173" s="97">
        <f t="shared" si="16"/>
        <v>0</v>
      </c>
      <c r="P173" s="97">
        <f t="shared" si="19"/>
        <v>0</v>
      </c>
      <c r="Q173" s="97">
        <f t="shared" si="19"/>
        <v>0</v>
      </c>
    </row>
    <row r="174" spans="3:17" x14ac:dyDescent="0.35">
      <c r="C174" s="143"/>
      <c r="D174" s="151"/>
      <c r="E174" s="118"/>
      <c r="F174" s="97">
        <f t="shared" si="15"/>
        <v>0</v>
      </c>
      <c r="G174" s="161"/>
      <c r="H174" s="144"/>
      <c r="I174" s="130" t="e">
        <f>VLOOKUP(H174,Presupuesto!$B$11:$C$565,2,0)</f>
        <v>#N/A</v>
      </c>
      <c r="J174" s="98" t="str">
        <f t="shared" si="18"/>
        <v>Investigación Científica</v>
      </c>
      <c r="K174" s="98" t="s">
        <v>410</v>
      </c>
      <c r="L174" s="143"/>
      <c r="M174" s="151"/>
      <c r="N174" s="118"/>
      <c r="O174" s="97">
        <f t="shared" si="16"/>
        <v>0</v>
      </c>
      <c r="P174" s="97">
        <f t="shared" si="19"/>
        <v>0</v>
      </c>
      <c r="Q174" s="97">
        <f t="shared" si="19"/>
        <v>0</v>
      </c>
    </row>
    <row r="175" spans="3:17" x14ac:dyDescent="0.35">
      <c r="C175" s="145"/>
      <c r="D175" s="151"/>
      <c r="E175" s="118"/>
      <c r="F175" s="97">
        <f t="shared" si="15"/>
        <v>0</v>
      </c>
      <c r="G175" s="161"/>
      <c r="H175" s="146"/>
      <c r="I175" s="130" t="e">
        <f>VLOOKUP(H175,Presupuesto!$B$11:$C$565,2,0)</f>
        <v>#N/A</v>
      </c>
      <c r="J175" s="98" t="str">
        <f t="shared" si="18"/>
        <v>Investigación Científica</v>
      </c>
      <c r="K175" s="98" t="s">
        <v>401</v>
      </c>
      <c r="L175" s="145"/>
      <c r="M175" s="151"/>
      <c r="N175" s="118"/>
      <c r="O175" s="97">
        <f t="shared" si="16"/>
        <v>0</v>
      </c>
      <c r="P175" s="97">
        <f t="shared" si="19"/>
        <v>0</v>
      </c>
      <c r="Q175" s="97">
        <f t="shared" si="19"/>
        <v>0</v>
      </c>
    </row>
    <row r="176" spans="3:17" x14ac:dyDescent="0.35">
      <c r="C176" s="145"/>
      <c r="D176" s="151"/>
      <c r="E176" s="118"/>
      <c r="F176" s="97">
        <f t="shared" si="15"/>
        <v>0</v>
      </c>
      <c r="G176" s="161"/>
      <c r="H176" s="146"/>
      <c r="I176" s="130" t="e">
        <f>VLOOKUP(H176,Presupuesto!$B$11:$C$565,2,0)</f>
        <v>#N/A</v>
      </c>
      <c r="J176" s="98" t="str">
        <f t="shared" si="18"/>
        <v>Investigación Científica</v>
      </c>
      <c r="K176" s="98" t="s">
        <v>410</v>
      </c>
      <c r="L176" s="145"/>
      <c r="M176" s="151"/>
      <c r="N176" s="118"/>
      <c r="O176" s="97">
        <f t="shared" si="16"/>
        <v>0</v>
      </c>
      <c r="P176" s="97">
        <f t="shared" si="19"/>
        <v>0</v>
      </c>
      <c r="Q176" s="97">
        <f t="shared" si="19"/>
        <v>0</v>
      </c>
    </row>
    <row r="177" spans="3:17" x14ac:dyDescent="0.35">
      <c r="C177" s="145"/>
      <c r="D177" s="151"/>
      <c r="E177" s="118"/>
      <c r="F177" s="97">
        <f t="shared" si="15"/>
        <v>0</v>
      </c>
      <c r="G177" s="161"/>
      <c r="H177" s="146"/>
      <c r="I177" s="130" t="e">
        <f>VLOOKUP(H177,Presupuesto!$B$11:$C$565,2,0)</f>
        <v>#N/A</v>
      </c>
      <c r="J177" s="98" t="str">
        <f t="shared" si="18"/>
        <v>Investigación Científica</v>
      </c>
      <c r="K177" s="98" t="s">
        <v>410</v>
      </c>
      <c r="L177" s="145"/>
      <c r="M177" s="151"/>
      <c r="N177" s="118"/>
      <c r="O177" s="97">
        <f t="shared" si="16"/>
        <v>0</v>
      </c>
      <c r="P177" s="97">
        <f t="shared" si="19"/>
        <v>0</v>
      </c>
      <c r="Q177" s="97">
        <f t="shared" si="19"/>
        <v>0</v>
      </c>
    </row>
    <row r="178" spans="3:17" x14ac:dyDescent="0.35">
      <c r="C178" s="145"/>
      <c r="D178" s="151"/>
      <c r="E178" s="118"/>
      <c r="F178" s="97">
        <f t="shared" si="15"/>
        <v>0</v>
      </c>
      <c r="G178" s="161"/>
      <c r="H178" s="146"/>
      <c r="I178" s="130" t="e">
        <f>VLOOKUP(H178,Presupuesto!$B$11:$C$565,2,0)</f>
        <v>#N/A</v>
      </c>
      <c r="J178" s="98" t="str">
        <f t="shared" si="18"/>
        <v>Investigación Científica</v>
      </c>
      <c r="K178" s="98" t="s">
        <v>410</v>
      </c>
      <c r="L178" s="145"/>
      <c r="M178" s="151"/>
      <c r="N178" s="118"/>
      <c r="O178" s="97">
        <f t="shared" si="16"/>
        <v>0</v>
      </c>
      <c r="P178" s="97">
        <f t="shared" si="19"/>
        <v>0</v>
      </c>
      <c r="Q178" s="97">
        <f t="shared" si="19"/>
        <v>0</v>
      </c>
    </row>
    <row r="179" spans="3:17" ht="15" thickBot="1" x14ac:dyDescent="0.4">
      <c r="C179" s="147"/>
      <c r="D179" s="159"/>
      <c r="E179" s="103"/>
      <c r="F179" s="105">
        <f t="shared" si="15"/>
        <v>0</v>
      </c>
      <c r="G179" s="162"/>
      <c r="H179" s="148"/>
      <c r="I179" s="132" t="e">
        <f>VLOOKUP(H179,Presupuesto!$B$11:$C$565,2,0)</f>
        <v>#N/A</v>
      </c>
      <c r="J179" s="106" t="str">
        <f t="shared" si="18"/>
        <v>Investigación Científica</v>
      </c>
      <c r="K179" s="124" t="s">
        <v>392</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5"/>
  <sheetViews>
    <sheetView topLeftCell="C1" zoomScale="50" zoomScaleNormal="50" workbookViewId="0">
      <pane ySplit="7" topLeftCell="A8" activePane="bottomLeft" state="frozen"/>
      <selection activeCell="M8" sqref="M8"/>
      <selection pane="bottomLeft" activeCell="K39" sqref="K39"/>
    </sheetView>
  </sheetViews>
  <sheetFormatPr baseColWidth="10" defaultColWidth="11.54296875" defaultRowHeight="14.5" x14ac:dyDescent="0.35"/>
  <cols>
    <col min="1" max="1" width="35.54296875" style="86" customWidth="1"/>
    <col min="2" max="2" width="21.7265625" style="86" customWidth="1"/>
    <col min="3" max="3" width="27.453125" style="86" customWidth="1"/>
    <col min="4" max="4" width="27.453125" style="437" customWidth="1"/>
    <col min="5" max="5" width="27.453125" style="86" customWidth="1"/>
    <col min="6" max="6" width="17.90625" style="77" customWidth="1"/>
    <col min="7" max="7" width="30.6328125" style="86" customWidth="1"/>
    <col min="8" max="8" width="12.36328125" style="86" customWidth="1"/>
    <col min="9" max="9" width="13.7265625" style="486" bestFit="1" customWidth="1"/>
    <col min="10" max="10" width="11.08984375" style="86" customWidth="1"/>
    <col min="11" max="11" width="13.7265625" style="86" customWidth="1"/>
    <col min="12" max="12" width="13.90625" style="86" customWidth="1"/>
    <col min="13" max="13" width="13.7265625" style="86" bestFit="1" customWidth="1"/>
    <col min="14" max="15" width="12.7265625" style="86" bestFit="1" customWidth="1"/>
    <col min="16" max="16" width="15.26953125" style="86" customWidth="1"/>
    <col min="17" max="17" width="18.26953125" style="86" customWidth="1"/>
    <col min="18" max="18" width="29.81640625" style="86" customWidth="1"/>
    <col min="19" max="19" width="35.26953125" style="86" customWidth="1"/>
    <col min="20" max="20" width="29" style="86" customWidth="1"/>
    <col min="21" max="21" width="33.54296875" style="86" customWidth="1"/>
    <col min="22" max="16384" width="11.54296875" style="86"/>
  </cols>
  <sheetData>
    <row r="1" spans="1:21" ht="18" customHeight="1" x14ac:dyDescent="0.35">
      <c r="B1" s="476" t="s">
        <v>1650</v>
      </c>
      <c r="C1" s="477" t="s">
        <v>1651</v>
      </c>
      <c r="D1" s="204"/>
      <c r="E1" s="204"/>
      <c r="F1" s="237"/>
      <c r="H1" s="205" t="s">
        <v>1341</v>
      </c>
      <c r="I1" s="513"/>
      <c r="J1" s="204"/>
      <c r="K1" s="204"/>
      <c r="L1" s="204"/>
      <c r="M1" s="204"/>
      <c r="N1" s="204"/>
      <c r="O1" s="204"/>
      <c r="P1" s="204"/>
      <c r="Q1" s="204"/>
      <c r="R1" s="204"/>
      <c r="S1" s="204"/>
      <c r="T1" s="204"/>
      <c r="U1" s="204"/>
    </row>
    <row r="2" spans="1:21" ht="18" customHeight="1" x14ac:dyDescent="0.35">
      <c r="A2" s="302" t="s">
        <v>1340</v>
      </c>
      <c r="B2" s="204"/>
      <c r="C2" s="204"/>
      <c r="D2" s="204"/>
      <c r="E2" s="204"/>
      <c r="F2" s="237"/>
      <c r="H2" s="205"/>
      <c r="I2" s="513"/>
      <c r="J2" s="204"/>
      <c r="K2" s="204"/>
      <c r="L2" s="204"/>
      <c r="M2" s="204"/>
      <c r="N2" s="204"/>
      <c r="O2" s="204"/>
      <c r="P2" s="204"/>
      <c r="Q2" s="204"/>
      <c r="R2" s="204"/>
      <c r="S2" s="204"/>
      <c r="T2" s="204"/>
      <c r="U2" s="204"/>
    </row>
    <row r="3" spans="1:21" ht="18" customHeight="1" x14ac:dyDescent="0.35">
      <c r="A3" s="302" t="s">
        <v>1342</v>
      </c>
      <c r="B3" s="204"/>
      <c r="C3" s="204"/>
      <c r="D3" s="204"/>
      <c r="E3" s="204"/>
      <c r="F3" s="237"/>
      <c r="H3" s="205"/>
      <c r="I3" s="513"/>
      <c r="J3" s="204"/>
      <c r="K3" s="204"/>
      <c r="L3" s="204"/>
      <c r="M3" s="204"/>
      <c r="N3" s="204"/>
      <c r="O3" s="204"/>
      <c r="P3" s="204"/>
      <c r="Q3" s="204"/>
      <c r="R3" s="204"/>
      <c r="S3" s="204"/>
      <c r="T3" s="204"/>
      <c r="U3" s="204"/>
    </row>
    <row r="4" spans="1:21" ht="18" customHeight="1" x14ac:dyDescent="0.35">
      <c r="A4" s="302" t="s">
        <v>1371</v>
      </c>
      <c r="B4" s="204"/>
      <c r="C4" s="204"/>
      <c r="D4" s="204"/>
      <c r="E4" s="204"/>
      <c r="F4" s="237"/>
      <c r="H4" s="205"/>
      <c r="I4" s="513"/>
      <c r="J4" s="204"/>
      <c r="K4" s="204"/>
      <c r="L4" s="204"/>
      <c r="M4" s="204"/>
      <c r="N4" s="204"/>
      <c r="O4" s="204"/>
      <c r="P4" s="204"/>
      <c r="Q4" s="204"/>
      <c r="R4" s="204"/>
      <c r="S4" s="204"/>
      <c r="T4" s="204"/>
      <c r="U4" s="204"/>
    </row>
    <row r="5" spans="1:21" ht="14.5" customHeight="1" x14ac:dyDescent="0.35">
      <c r="A5" s="1175" t="s">
        <v>96</v>
      </c>
      <c r="B5" s="1174" t="s">
        <v>110</v>
      </c>
      <c r="C5" s="1177" t="s">
        <v>1502</v>
      </c>
      <c r="D5" s="1177" t="s">
        <v>1503</v>
      </c>
      <c r="E5" s="1177" t="s">
        <v>86</v>
      </c>
      <c r="F5" s="1177" t="s">
        <v>390</v>
      </c>
      <c r="G5" s="1177" t="s">
        <v>87</v>
      </c>
      <c r="H5" s="1189" t="s">
        <v>99</v>
      </c>
      <c r="I5" s="1195"/>
      <c r="J5" s="1195"/>
      <c r="K5" s="1195"/>
      <c r="L5" s="1195"/>
      <c r="M5" s="1195"/>
      <c r="N5" s="1195"/>
      <c r="O5" s="1190"/>
      <c r="P5" s="1191" t="s">
        <v>100</v>
      </c>
      <c r="Q5" s="1192"/>
      <c r="R5" s="1174" t="s">
        <v>102</v>
      </c>
      <c r="S5" s="1174" t="s">
        <v>109</v>
      </c>
      <c r="T5" s="1174" t="s">
        <v>108</v>
      </c>
      <c r="U5" s="1171" t="s">
        <v>88</v>
      </c>
    </row>
    <row r="6" spans="1:21" ht="14.5" customHeight="1" x14ac:dyDescent="0.35">
      <c r="A6" s="1175"/>
      <c r="B6" s="1175"/>
      <c r="C6" s="1178"/>
      <c r="D6" s="1178"/>
      <c r="E6" s="1178"/>
      <c r="F6" s="1178"/>
      <c r="G6" s="1178"/>
      <c r="H6" s="1189" t="s">
        <v>103</v>
      </c>
      <c r="I6" s="1190"/>
      <c r="J6" s="1189" t="s">
        <v>104</v>
      </c>
      <c r="K6" s="1190"/>
      <c r="L6" s="1189" t="s">
        <v>105</v>
      </c>
      <c r="M6" s="1190"/>
      <c r="N6" s="1189" t="s">
        <v>106</v>
      </c>
      <c r="O6" s="1190"/>
      <c r="P6" s="1193"/>
      <c r="Q6" s="1194"/>
      <c r="R6" s="1175"/>
      <c r="S6" s="1175"/>
      <c r="T6" s="1175"/>
      <c r="U6" s="1172"/>
    </row>
    <row r="7" spans="1:21" ht="26" x14ac:dyDescent="0.35">
      <c r="A7" s="1176"/>
      <c r="B7" s="1176"/>
      <c r="C7" s="1179"/>
      <c r="D7" s="1179"/>
      <c r="E7" s="1179"/>
      <c r="F7" s="1179"/>
      <c r="G7" s="1179"/>
      <c r="H7" s="412" t="s">
        <v>107</v>
      </c>
      <c r="I7" s="514" t="s">
        <v>12</v>
      </c>
      <c r="J7" s="412" t="s">
        <v>107</v>
      </c>
      <c r="K7" s="412" t="s">
        <v>12</v>
      </c>
      <c r="L7" s="412" t="s">
        <v>107</v>
      </c>
      <c r="M7" s="412" t="s">
        <v>12</v>
      </c>
      <c r="N7" s="412" t="s">
        <v>107</v>
      </c>
      <c r="O7" s="412" t="s">
        <v>12</v>
      </c>
      <c r="P7" s="412" t="s">
        <v>107</v>
      </c>
      <c r="Q7" s="412" t="s">
        <v>12</v>
      </c>
      <c r="R7" s="1176"/>
      <c r="S7" s="1176"/>
      <c r="T7" s="1176"/>
      <c r="U7" s="1173"/>
    </row>
    <row r="8" spans="1:21" ht="15.5" x14ac:dyDescent="0.35">
      <c r="A8" s="413"/>
      <c r="B8" s="414"/>
      <c r="C8" s="415"/>
      <c r="D8" s="415"/>
      <c r="E8" s="415"/>
      <c r="F8" s="416"/>
      <c r="G8" s="415"/>
      <c r="H8" s="417"/>
      <c r="I8" s="515"/>
      <c r="J8" s="417"/>
      <c r="K8" s="417"/>
      <c r="L8" s="417"/>
      <c r="M8" s="417"/>
      <c r="N8" s="417"/>
      <c r="O8" s="417"/>
      <c r="P8" s="417"/>
      <c r="Q8" s="417"/>
      <c r="R8" s="418"/>
      <c r="S8" s="418"/>
      <c r="T8" s="418"/>
      <c r="U8" s="419"/>
    </row>
    <row r="9" spans="1:21" ht="69.5" customHeight="1" x14ac:dyDescent="0.35">
      <c r="A9" s="1186" t="s">
        <v>1372</v>
      </c>
      <c r="B9" s="1183" t="s">
        <v>1373</v>
      </c>
      <c r="C9" s="1165"/>
      <c r="D9" s="552" t="s">
        <v>2990</v>
      </c>
      <c r="E9" s="551" t="s">
        <v>2991</v>
      </c>
      <c r="F9" s="1026" t="s">
        <v>1663</v>
      </c>
      <c r="G9" s="686" t="s">
        <v>2987</v>
      </c>
      <c r="H9" s="1027">
        <v>0.5</v>
      </c>
      <c r="I9" s="1028">
        <v>2500</v>
      </c>
      <c r="J9" s="1027">
        <v>0.5</v>
      </c>
      <c r="K9" s="1028">
        <v>2500</v>
      </c>
      <c r="L9" s="1027">
        <v>0</v>
      </c>
      <c r="M9" s="1028">
        <v>0</v>
      </c>
      <c r="N9" s="1027">
        <v>0</v>
      </c>
      <c r="O9" s="1028">
        <v>0</v>
      </c>
      <c r="P9" s="559">
        <f t="shared" ref="P9:Q21" si="0">H9+J9+L9+N9</f>
        <v>1</v>
      </c>
      <c r="Q9" s="1029">
        <f t="shared" si="0"/>
        <v>5000</v>
      </c>
      <c r="R9" s="1072" t="s">
        <v>2989</v>
      </c>
      <c r="S9" s="125" t="s">
        <v>2988</v>
      </c>
      <c r="T9" s="552" t="s">
        <v>2994</v>
      </c>
      <c r="U9" s="552" t="s">
        <v>2995</v>
      </c>
    </row>
    <row r="10" spans="1:21" ht="95" customHeight="1" x14ac:dyDescent="0.35">
      <c r="A10" s="1187"/>
      <c r="B10" s="1184"/>
      <c r="C10" s="1166"/>
      <c r="D10" s="552" t="s">
        <v>1662</v>
      </c>
      <c r="E10" s="551" t="s">
        <v>1666</v>
      </c>
      <c r="F10" s="1026" t="s">
        <v>1664</v>
      </c>
      <c r="G10" s="686" t="s">
        <v>3091</v>
      </c>
      <c r="H10" s="1027">
        <v>0</v>
      </c>
      <c r="I10" s="1028">
        <v>0</v>
      </c>
      <c r="J10" s="1027">
        <v>0.5</v>
      </c>
      <c r="K10" s="1028">
        <v>0</v>
      </c>
      <c r="L10" s="1027">
        <v>0.5</v>
      </c>
      <c r="M10" s="1028">
        <v>0</v>
      </c>
      <c r="N10" s="1027">
        <v>0</v>
      </c>
      <c r="O10" s="1028">
        <v>0</v>
      </c>
      <c r="P10" s="559">
        <f t="shared" si="0"/>
        <v>1</v>
      </c>
      <c r="Q10" s="1029">
        <f t="shared" si="0"/>
        <v>0</v>
      </c>
      <c r="R10" s="552" t="s">
        <v>1668</v>
      </c>
      <c r="S10" s="552" t="s">
        <v>1669</v>
      </c>
      <c r="T10" s="552" t="s">
        <v>1671</v>
      </c>
      <c r="U10" s="552" t="s">
        <v>2995</v>
      </c>
    </row>
    <row r="11" spans="1:21" ht="65.5" customHeight="1" x14ac:dyDescent="0.35">
      <c r="A11" s="1187"/>
      <c r="B11" s="1184"/>
      <c r="C11" s="1166"/>
      <c r="D11" s="552" t="s">
        <v>1667</v>
      </c>
      <c r="E11" s="551" t="s">
        <v>2951</v>
      </c>
      <c r="F11" s="1026" t="s">
        <v>1665</v>
      </c>
      <c r="G11" s="686" t="s">
        <v>2992</v>
      </c>
      <c r="H11" s="1083">
        <v>0</v>
      </c>
      <c r="I11" s="1084">
        <v>0</v>
      </c>
      <c r="J11" s="1083">
        <v>0</v>
      </c>
      <c r="K11" s="1084">
        <v>50000</v>
      </c>
      <c r="L11" s="1083">
        <v>0.5</v>
      </c>
      <c r="M11" s="1084">
        <v>50000</v>
      </c>
      <c r="N11" s="1083">
        <v>0.5</v>
      </c>
      <c r="O11" s="1084">
        <v>0</v>
      </c>
      <c r="P11" s="695">
        <f t="shared" si="0"/>
        <v>1</v>
      </c>
      <c r="Q11" s="1085">
        <f t="shared" si="0"/>
        <v>100000</v>
      </c>
      <c r="R11" s="1086" t="s">
        <v>3003</v>
      </c>
      <c r="S11" s="1086" t="s">
        <v>3004</v>
      </c>
      <c r="T11" s="1086" t="s">
        <v>3005</v>
      </c>
      <c r="U11" s="1086" t="s">
        <v>2995</v>
      </c>
    </row>
    <row r="12" spans="1:21" ht="43.5" x14ac:dyDescent="0.35">
      <c r="A12" s="1187"/>
      <c r="B12" s="1184"/>
      <c r="C12" s="1166"/>
      <c r="D12" s="552" t="s">
        <v>3008</v>
      </c>
      <c r="E12" s="694" t="s">
        <v>3009</v>
      </c>
      <c r="F12" s="1026" t="s">
        <v>1804</v>
      </c>
      <c r="G12" s="686" t="s">
        <v>3010</v>
      </c>
      <c r="H12" s="695">
        <v>0.5</v>
      </c>
      <c r="I12" s="696">
        <v>0</v>
      </c>
      <c r="J12" s="695">
        <v>0.5</v>
      </c>
      <c r="K12" s="696">
        <v>0</v>
      </c>
      <c r="L12" s="695">
        <v>0</v>
      </c>
      <c r="M12" s="696">
        <v>0</v>
      </c>
      <c r="N12" s="695">
        <v>0</v>
      </c>
      <c r="O12" s="696">
        <v>0</v>
      </c>
      <c r="P12" s="695">
        <f t="shared" si="0"/>
        <v>1</v>
      </c>
      <c r="Q12" s="1087">
        <f t="shared" si="0"/>
        <v>0</v>
      </c>
      <c r="R12" s="694" t="s">
        <v>3011</v>
      </c>
      <c r="S12" s="694" t="s">
        <v>1673</v>
      </c>
      <c r="T12" s="694" t="s">
        <v>1674</v>
      </c>
      <c r="U12" s="1086" t="s">
        <v>3019</v>
      </c>
    </row>
    <row r="13" spans="1:21" ht="58" x14ac:dyDescent="0.35">
      <c r="A13" s="1187"/>
      <c r="B13" s="1184"/>
      <c r="C13" s="1166"/>
      <c r="D13" s="551" t="s">
        <v>1675</v>
      </c>
      <c r="E13" s="694" t="s">
        <v>1676</v>
      </c>
      <c r="F13" s="1026" t="s">
        <v>1805</v>
      </c>
      <c r="G13" s="686" t="s">
        <v>3020</v>
      </c>
      <c r="H13" s="695">
        <v>0.25</v>
      </c>
      <c r="I13" s="696">
        <v>0</v>
      </c>
      <c r="J13" s="695">
        <v>0.25</v>
      </c>
      <c r="K13" s="696">
        <v>0</v>
      </c>
      <c r="L13" s="695">
        <v>0.5</v>
      </c>
      <c r="M13" s="696">
        <v>0</v>
      </c>
      <c r="N13" s="695">
        <v>0</v>
      </c>
      <c r="O13" s="696">
        <v>0</v>
      </c>
      <c r="P13" s="695">
        <f t="shared" si="0"/>
        <v>1</v>
      </c>
      <c r="Q13" s="1087">
        <f t="shared" si="0"/>
        <v>0</v>
      </c>
      <c r="R13" s="694" t="s">
        <v>3017</v>
      </c>
      <c r="S13" s="694" t="s">
        <v>3018</v>
      </c>
      <c r="T13" s="694" t="s">
        <v>1674</v>
      </c>
      <c r="U13" s="694" t="s">
        <v>1677</v>
      </c>
    </row>
    <row r="14" spans="1:21" s="437" customFormat="1" ht="43.5" x14ac:dyDescent="0.35">
      <c r="A14" s="1187"/>
      <c r="B14" s="1184"/>
      <c r="C14" s="1166"/>
      <c r="D14" s="551" t="s">
        <v>3012</v>
      </c>
      <c r="E14" s="694" t="s">
        <v>3013</v>
      </c>
      <c r="F14" s="1026" t="s">
        <v>3014</v>
      </c>
      <c r="G14" s="686" t="s">
        <v>3015</v>
      </c>
      <c r="H14" s="695">
        <v>0</v>
      </c>
      <c r="I14" s="696">
        <v>0</v>
      </c>
      <c r="J14" s="695">
        <v>0.25</v>
      </c>
      <c r="K14" s="696">
        <v>0</v>
      </c>
      <c r="L14" s="695">
        <v>0.5</v>
      </c>
      <c r="M14" s="696">
        <v>0</v>
      </c>
      <c r="N14" s="695">
        <v>0.25</v>
      </c>
      <c r="O14" s="696">
        <v>0</v>
      </c>
      <c r="P14" s="695">
        <f t="shared" si="0"/>
        <v>1</v>
      </c>
      <c r="Q14" s="1087">
        <f t="shared" si="0"/>
        <v>0</v>
      </c>
      <c r="R14" s="1086" t="s">
        <v>3021</v>
      </c>
      <c r="S14" s="694" t="s">
        <v>3022</v>
      </c>
      <c r="T14" s="694" t="s">
        <v>3023</v>
      </c>
      <c r="U14" s="694" t="s">
        <v>3016</v>
      </c>
    </row>
    <row r="15" spans="1:21" s="437" customFormat="1" ht="62.15" customHeight="1" x14ac:dyDescent="0.35">
      <c r="A15" s="1187"/>
      <c r="B15" s="1184"/>
      <c r="C15" s="1166"/>
      <c r="D15" s="687" t="s">
        <v>1680</v>
      </c>
      <c r="E15" s="685" t="s">
        <v>1681</v>
      </c>
      <c r="F15" s="1026" t="s">
        <v>2898</v>
      </c>
      <c r="G15" s="686" t="s">
        <v>1691</v>
      </c>
      <c r="H15" s="688">
        <v>0.25</v>
      </c>
      <c r="I15" s="689">
        <v>25000</v>
      </c>
      <c r="J15" s="688">
        <v>0.25</v>
      </c>
      <c r="K15" s="689">
        <v>25000</v>
      </c>
      <c r="L15" s="688">
        <v>0.25</v>
      </c>
      <c r="M15" s="689">
        <v>25000</v>
      </c>
      <c r="N15" s="688">
        <v>0.25</v>
      </c>
      <c r="O15" s="689">
        <v>25000</v>
      </c>
      <c r="P15" s="559">
        <f t="shared" ref="P15:P20" si="1">H15+J15+L15+N15</f>
        <v>1</v>
      </c>
      <c r="Q15" s="527">
        <f t="shared" si="0"/>
        <v>100000</v>
      </c>
      <c r="R15" s="685" t="s">
        <v>1682</v>
      </c>
      <c r="S15" s="687" t="s">
        <v>1683</v>
      </c>
      <c r="T15" s="551" t="s">
        <v>1684</v>
      </c>
      <c r="U15" s="551" t="s">
        <v>1679</v>
      </c>
    </row>
    <row r="16" spans="1:21" s="437" customFormat="1" ht="72.5" x14ac:dyDescent="0.35">
      <c r="A16" s="1187"/>
      <c r="B16" s="1184"/>
      <c r="C16" s="1166"/>
      <c r="D16" s="685" t="s">
        <v>1685</v>
      </c>
      <c r="E16" s="685" t="s">
        <v>1686</v>
      </c>
      <c r="F16" s="1026" t="s">
        <v>2899</v>
      </c>
      <c r="G16" s="686" t="s">
        <v>1687</v>
      </c>
      <c r="H16" s="688">
        <v>0</v>
      </c>
      <c r="I16" s="649">
        <v>0</v>
      </c>
      <c r="J16" s="688">
        <v>0.5</v>
      </c>
      <c r="K16" s="689">
        <v>50000</v>
      </c>
      <c r="L16" s="688">
        <v>0.25</v>
      </c>
      <c r="M16" s="649">
        <v>100000</v>
      </c>
      <c r="N16" s="688">
        <v>0.25</v>
      </c>
      <c r="O16" s="649">
        <v>50000</v>
      </c>
      <c r="P16" s="559">
        <f t="shared" si="1"/>
        <v>1</v>
      </c>
      <c r="Q16" s="527">
        <f t="shared" si="0"/>
        <v>200000</v>
      </c>
      <c r="R16" s="690" t="s">
        <v>1688</v>
      </c>
      <c r="S16" s="691" t="s">
        <v>1689</v>
      </c>
      <c r="T16" s="552" t="s">
        <v>1678</v>
      </c>
      <c r="U16" s="692" t="s">
        <v>1690</v>
      </c>
    </row>
    <row r="17" spans="1:21" s="437" customFormat="1" ht="43.5" x14ac:dyDescent="0.35">
      <c r="A17" s="1187"/>
      <c r="B17" s="1184"/>
      <c r="C17" s="1166"/>
      <c r="D17" s="691" t="s">
        <v>1696</v>
      </c>
      <c r="E17" s="551" t="s">
        <v>1695</v>
      </c>
      <c r="F17" s="1026" t="s">
        <v>2900</v>
      </c>
      <c r="G17" s="686" t="s">
        <v>1694</v>
      </c>
      <c r="H17" s="559">
        <v>0.25</v>
      </c>
      <c r="I17" s="561">
        <v>50000</v>
      </c>
      <c r="J17" s="559">
        <v>0.25</v>
      </c>
      <c r="K17" s="560">
        <v>50000</v>
      </c>
      <c r="L17" s="559">
        <v>0.25</v>
      </c>
      <c r="M17" s="561">
        <v>50000</v>
      </c>
      <c r="N17" s="559">
        <v>0.25</v>
      </c>
      <c r="O17" s="561">
        <v>50000</v>
      </c>
      <c r="P17" s="559">
        <f t="shared" si="1"/>
        <v>1</v>
      </c>
      <c r="Q17" s="527">
        <f t="shared" si="0"/>
        <v>200000</v>
      </c>
      <c r="R17" s="552" t="s">
        <v>1697</v>
      </c>
      <c r="S17" s="551" t="s">
        <v>1698</v>
      </c>
      <c r="T17" s="551" t="s">
        <v>1692</v>
      </c>
      <c r="U17" s="693" t="s">
        <v>1693</v>
      </c>
    </row>
    <row r="18" spans="1:21" s="437" customFormat="1" ht="71.150000000000006" customHeight="1" x14ac:dyDescent="0.35">
      <c r="A18" s="1187"/>
      <c r="B18" s="1184"/>
      <c r="C18" s="1166"/>
      <c r="D18" s="551" t="s">
        <v>1699</v>
      </c>
      <c r="E18" s="551" t="s">
        <v>1700</v>
      </c>
      <c r="F18" s="1026" t="s">
        <v>2901</v>
      </c>
      <c r="G18" s="686" t="s">
        <v>1712</v>
      </c>
      <c r="H18" s="559">
        <v>0</v>
      </c>
      <c r="I18" s="560">
        <v>0</v>
      </c>
      <c r="J18" s="559">
        <v>0</v>
      </c>
      <c r="K18" s="560">
        <v>0</v>
      </c>
      <c r="L18" s="559">
        <v>1</v>
      </c>
      <c r="M18" s="560">
        <v>10500</v>
      </c>
      <c r="N18" s="559">
        <v>0</v>
      </c>
      <c r="O18" s="560">
        <v>0</v>
      </c>
      <c r="P18" s="559">
        <f t="shared" si="1"/>
        <v>1</v>
      </c>
      <c r="Q18" s="527">
        <f t="shared" si="0"/>
        <v>10500</v>
      </c>
      <c r="R18" s="552" t="s">
        <v>1701</v>
      </c>
      <c r="S18" s="551" t="s">
        <v>1702</v>
      </c>
      <c r="T18" s="551" t="s">
        <v>1703</v>
      </c>
      <c r="U18" s="551" t="s">
        <v>1704</v>
      </c>
    </row>
    <row r="19" spans="1:21" s="437" customFormat="1" ht="29" x14ac:dyDescent="0.35">
      <c r="A19" s="1187"/>
      <c r="B19" s="1184"/>
      <c r="C19" s="1166"/>
      <c r="D19" s="551" t="s">
        <v>1707</v>
      </c>
      <c r="E19" s="551" t="s">
        <v>1708</v>
      </c>
      <c r="F19" s="1026" t="s">
        <v>2902</v>
      </c>
      <c r="G19" s="686" t="s">
        <v>1713</v>
      </c>
      <c r="H19" s="559">
        <v>0</v>
      </c>
      <c r="I19" s="560">
        <v>0</v>
      </c>
      <c r="J19" s="559">
        <v>0</v>
      </c>
      <c r="K19" s="560">
        <v>0</v>
      </c>
      <c r="L19" s="559">
        <v>1</v>
      </c>
      <c r="M19" s="560">
        <v>0</v>
      </c>
      <c r="N19" s="559">
        <v>0</v>
      </c>
      <c r="O19" s="560">
        <v>0</v>
      </c>
      <c r="P19" s="559">
        <f t="shared" si="1"/>
        <v>1</v>
      </c>
      <c r="Q19" s="527">
        <f t="shared" si="0"/>
        <v>0</v>
      </c>
      <c r="R19" s="551" t="s">
        <v>1709</v>
      </c>
      <c r="S19" s="551" t="s">
        <v>1710</v>
      </c>
      <c r="T19" s="552" t="s">
        <v>1711</v>
      </c>
      <c r="U19" s="552" t="s">
        <v>1706</v>
      </c>
    </row>
    <row r="20" spans="1:21" s="437" customFormat="1" ht="45.65" customHeight="1" x14ac:dyDescent="0.35">
      <c r="A20" s="1187"/>
      <c r="B20" s="1184"/>
      <c r="C20" s="1166"/>
      <c r="D20" s="684" t="s">
        <v>1720</v>
      </c>
      <c r="E20" s="684" t="s">
        <v>1721</v>
      </c>
      <c r="F20" s="1026" t="s">
        <v>2903</v>
      </c>
      <c r="G20" s="686" t="s">
        <v>3092</v>
      </c>
      <c r="H20" s="559">
        <v>0</v>
      </c>
      <c r="I20" s="560">
        <v>0</v>
      </c>
      <c r="J20" s="559">
        <v>0.5</v>
      </c>
      <c r="K20" s="560">
        <v>15000</v>
      </c>
      <c r="L20" s="559">
        <v>0.5</v>
      </c>
      <c r="M20" s="560">
        <v>15000</v>
      </c>
      <c r="N20" s="559">
        <v>0</v>
      </c>
      <c r="O20" s="560">
        <v>0</v>
      </c>
      <c r="P20" s="559">
        <f t="shared" si="1"/>
        <v>1</v>
      </c>
      <c r="Q20" s="527">
        <f t="shared" si="0"/>
        <v>30000</v>
      </c>
      <c r="R20" s="684" t="s">
        <v>1726</v>
      </c>
      <c r="S20" s="684" t="s">
        <v>1725</v>
      </c>
      <c r="T20" s="684" t="s">
        <v>1724</v>
      </c>
      <c r="U20" s="685" t="s">
        <v>1723</v>
      </c>
    </row>
    <row r="21" spans="1:21" s="437" customFormat="1" ht="43.5" x14ac:dyDescent="0.35">
      <c r="A21" s="1187"/>
      <c r="B21" s="1184"/>
      <c r="C21" s="1166"/>
      <c r="D21" s="551" t="s">
        <v>1714</v>
      </c>
      <c r="E21" s="551" t="s">
        <v>1715</v>
      </c>
      <c r="F21" s="1026" t="s">
        <v>2904</v>
      </c>
      <c r="G21" s="686" t="s">
        <v>1716</v>
      </c>
      <c r="H21" s="559">
        <v>0.25</v>
      </c>
      <c r="I21" s="560">
        <v>12000</v>
      </c>
      <c r="J21" s="559">
        <v>0.25</v>
      </c>
      <c r="K21" s="560">
        <v>13800</v>
      </c>
      <c r="L21" s="559">
        <v>0.25</v>
      </c>
      <c r="M21" s="560">
        <v>13000</v>
      </c>
      <c r="N21" s="559">
        <v>0.25</v>
      </c>
      <c r="O21" s="560">
        <v>13000</v>
      </c>
      <c r="P21" s="559">
        <f t="shared" ref="P21" si="2">H21+J21+L21+N21</f>
        <v>1</v>
      </c>
      <c r="Q21" s="527">
        <f t="shared" si="0"/>
        <v>51800</v>
      </c>
      <c r="R21" s="552" t="s">
        <v>1717</v>
      </c>
      <c r="S21" s="552" t="s">
        <v>1722</v>
      </c>
      <c r="T21" s="552" t="s">
        <v>1718</v>
      </c>
      <c r="U21" s="552" t="s">
        <v>1719</v>
      </c>
    </row>
    <row r="22" spans="1:21" s="437" customFormat="1" ht="15.5" x14ac:dyDescent="0.35">
      <c r="A22" s="1187"/>
      <c r="B22" s="1184"/>
      <c r="C22" s="1167"/>
      <c r="D22" s="493"/>
      <c r="E22" s="493"/>
      <c r="F22" s="494"/>
      <c r="G22" s="493"/>
      <c r="H22" s="526"/>
      <c r="I22" s="518"/>
      <c r="J22" s="526"/>
      <c r="K22" s="518"/>
      <c r="L22" s="526"/>
      <c r="M22" s="518"/>
      <c r="N22" s="526"/>
      <c r="O22" s="518"/>
      <c r="P22" s="526"/>
      <c r="Q22" s="499"/>
      <c r="R22" s="493"/>
      <c r="S22" s="496"/>
      <c r="T22" s="496"/>
      <c r="U22" s="496"/>
    </row>
    <row r="23" spans="1:21" x14ac:dyDescent="0.35">
      <c r="A23" s="1188"/>
      <c r="B23" s="1185"/>
      <c r="C23" s="492"/>
      <c r="D23" s="497"/>
      <c r="E23" s="497"/>
      <c r="F23" s="497"/>
      <c r="G23" s="497"/>
      <c r="H23" s="519"/>
      <c r="I23" s="519"/>
      <c r="J23" s="519"/>
      <c r="K23" s="519"/>
      <c r="L23" s="519"/>
      <c r="M23" s="519"/>
      <c r="N23" s="519"/>
      <c r="O23" s="519"/>
      <c r="P23" s="519"/>
      <c r="Q23" s="519"/>
      <c r="R23" s="497"/>
      <c r="S23" s="497"/>
      <c r="T23" s="497"/>
      <c r="U23" s="497"/>
    </row>
    <row r="24" spans="1:21" ht="15.5" x14ac:dyDescent="0.35">
      <c r="A24" s="1180" t="s">
        <v>1374</v>
      </c>
      <c r="B24" s="1180" t="s">
        <v>1373</v>
      </c>
      <c r="C24" s="1162">
        <f>H24+J24+L24+N24</f>
        <v>0</v>
      </c>
      <c r="D24" s="1163"/>
      <c r="E24" s="1163"/>
      <c r="F24" s="1163"/>
      <c r="G24" s="1163"/>
      <c r="H24" s="1163"/>
      <c r="I24" s="1163"/>
      <c r="J24" s="1163"/>
      <c r="K24" s="1163"/>
      <c r="L24" s="1163"/>
      <c r="M24" s="1163"/>
      <c r="N24" s="1163"/>
      <c r="O24" s="1163"/>
      <c r="P24" s="1163"/>
      <c r="Q24" s="1163"/>
      <c r="R24" s="1163"/>
      <c r="S24" s="1163"/>
      <c r="T24" s="1163"/>
      <c r="U24" s="1164"/>
    </row>
    <row r="25" spans="1:21" ht="67.5" customHeight="1" x14ac:dyDescent="0.35">
      <c r="A25" s="1181"/>
      <c r="B25" s="1181"/>
      <c r="C25" s="1168"/>
      <c r="D25" s="500" t="s">
        <v>1727</v>
      </c>
      <c r="E25" s="501" t="s">
        <v>1728</v>
      </c>
      <c r="F25" s="1135" t="s">
        <v>2906</v>
      </c>
      <c r="G25" s="502" t="s">
        <v>1729</v>
      </c>
      <c r="H25" s="520">
        <v>0</v>
      </c>
      <c r="I25" s="528">
        <v>0</v>
      </c>
      <c r="J25" s="520">
        <v>0</v>
      </c>
      <c r="K25" s="528">
        <v>0</v>
      </c>
      <c r="L25" s="520">
        <v>0.5</v>
      </c>
      <c r="M25" s="528">
        <v>0</v>
      </c>
      <c r="N25" s="520">
        <v>0.5</v>
      </c>
      <c r="O25" s="528">
        <v>0</v>
      </c>
      <c r="P25" s="529">
        <f t="shared" ref="P25:Q30" si="3">H25+J25+L25+N25</f>
        <v>1</v>
      </c>
      <c r="Q25" s="517">
        <f t="shared" si="3"/>
        <v>0</v>
      </c>
      <c r="R25" s="532" t="s">
        <v>1730</v>
      </c>
      <c r="S25" s="74" t="s">
        <v>1732</v>
      </c>
      <c r="T25" s="74" t="s">
        <v>1733</v>
      </c>
      <c r="U25" s="488" t="s">
        <v>1679</v>
      </c>
    </row>
    <row r="26" spans="1:21" ht="71.150000000000006" customHeight="1" x14ac:dyDescent="0.35">
      <c r="A26" s="1181"/>
      <c r="B26" s="1181"/>
      <c r="C26" s="1169"/>
      <c r="D26" s="503" t="s">
        <v>1734</v>
      </c>
      <c r="E26" s="504" t="s">
        <v>1735</v>
      </c>
      <c r="F26" s="1034" t="s">
        <v>2907</v>
      </c>
      <c r="G26" s="505" t="s">
        <v>1736</v>
      </c>
      <c r="H26" s="521">
        <v>0</v>
      </c>
      <c r="I26" s="530">
        <v>0</v>
      </c>
      <c r="J26" s="521">
        <v>0</v>
      </c>
      <c r="K26" s="530">
        <v>0</v>
      </c>
      <c r="L26" s="521">
        <v>0.5</v>
      </c>
      <c r="M26" s="530">
        <v>0</v>
      </c>
      <c r="N26" s="521">
        <v>0.5</v>
      </c>
      <c r="O26" s="530">
        <v>0</v>
      </c>
      <c r="P26" s="521">
        <v>0.25</v>
      </c>
      <c r="Q26" s="517">
        <f t="shared" si="3"/>
        <v>0</v>
      </c>
      <c r="R26" s="509" t="s">
        <v>1737</v>
      </c>
      <c r="S26" s="509" t="s">
        <v>1738</v>
      </c>
      <c r="T26" s="509" t="s">
        <v>1739</v>
      </c>
      <c r="U26" s="509" t="s">
        <v>1740</v>
      </c>
    </row>
    <row r="27" spans="1:21" ht="61" customHeight="1" x14ac:dyDescent="0.35">
      <c r="A27" s="1181"/>
      <c r="B27" s="1181"/>
      <c r="C27" s="1169"/>
      <c r="D27" s="503" t="s">
        <v>1741</v>
      </c>
      <c r="E27" s="504" t="s">
        <v>1742</v>
      </c>
      <c r="F27" s="1034" t="s">
        <v>2908</v>
      </c>
      <c r="G27" s="505" t="s">
        <v>1743</v>
      </c>
      <c r="H27" s="521">
        <v>0</v>
      </c>
      <c r="I27" s="530">
        <v>0</v>
      </c>
      <c r="J27" s="521">
        <v>0</v>
      </c>
      <c r="K27" s="530">
        <v>0</v>
      </c>
      <c r="L27" s="521">
        <v>0</v>
      </c>
      <c r="M27" s="530">
        <v>0</v>
      </c>
      <c r="N27" s="521">
        <v>1</v>
      </c>
      <c r="O27" s="530">
        <v>0</v>
      </c>
      <c r="P27" s="521">
        <v>1</v>
      </c>
      <c r="Q27" s="517">
        <f t="shared" si="3"/>
        <v>0</v>
      </c>
      <c r="R27" s="509" t="s">
        <v>1744</v>
      </c>
      <c r="S27" s="509" t="s">
        <v>1745</v>
      </c>
      <c r="T27" s="509" t="s">
        <v>1739</v>
      </c>
      <c r="U27" s="509" t="s">
        <v>1746</v>
      </c>
    </row>
    <row r="28" spans="1:21" ht="62" x14ac:dyDescent="0.35">
      <c r="A28" s="1181"/>
      <c r="B28" s="1181"/>
      <c r="C28" s="1169"/>
      <c r="D28" s="489" t="s">
        <v>1750</v>
      </c>
      <c r="E28" s="510" t="s">
        <v>1747</v>
      </c>
      <c r="F28" s="1136" t="s">
        <v>2909</v>
      </c>
      <c r="G28" s="511" t="s">
        <v>1748</v>
      </c>
      <c r="H28" s="522">
        <v>0</v>
      </c>
      <c r="I28" s="517">
        <v>0</v>
      </c>
      <c r="J28" s="522">
        <v>0</v>
      </c>
      <c r="K28" s="517">
        <v>0</v>
      </c>
      <c r="L28" s="522">
        <v>1</v>
      </c>
      <c r="M28" s="517">
        <v>0</v>
      </c>
      <c r="N28" s="522">
        <v>0</v>
      </c>
      <c r="O28" s="517">
        <v>0</v>
      </c>
      <c r="P28" s="523">
        <f>H28+J28+L28+N28</f>
        <v>1</v>
      </c>
      <c r="Q28" s="517">
        <f t="shared" si="3"/>
        <v>0</v>
      </c>
      <c r="R28" s="74" t="s">
        <v>1749</v>
      </c>
      <c r="S28" s="74" t="s">
        <v>1751</v>
      </c>
      <c r="T28" s="488" t="s">
        <v>1752</v>
      </c>
      <c r="U28" s="488" t="s">
        <v>1753</v>
      </c>
    </row>
    <row r="29" spans="1:21" ht="46.5" x14ac:dyDescent="0.35">
      <c r="A29" s="1181"/>
      <c r="B29" s="1181"/>
      <c r="C29" s="1169"/>
      <c r="D29" s="488" t="s">
        <v>1731</v>
      </c>
      <c r="E29" s="489" t="s">
        <v>1728</v>
      </c>
      <c r="F29" s="1025" t="s">
        <v>2910</v>
      </c>
      <c r="G29" s="512" t="s">
        <v>1754</v>
      </c>
      <c r="H29" s="523">
        <v>0.25</v>
      </c>
      <c r="I29" s="517">
        <v>0</v>
      </c>
      <c r="J29" s="523">
        <v>0.25</v>
      </c>
      <c r="K29" s="517">
        <v>0</v>
      </c>
      <c r="L29" s="523">
        <v>0.25</v>
      </c>
      <c r="M29" s="517">
        <v>0</v>
      </c>
      <c r="N29" s="523">
        <v>0.25</v>
      </c>
      <c r="O29" s="517">
        <v>0</v>
      </c>
      <c r="P29" s="531">
        <f t="shared" ref="P29" si="4">H29+J29+L29+N29</f>
        <v>1</v>
      </c>
      <c r="Q29" s="517">
        <f t="shared" si="3"/>
        <v>0</v>
      </c>
      <c r="R29" s="488" t="s">
        <v>1730</v>
      </c>
      <c r="S29" s="488" t="s">
        <v>1755</v>
      </c>
      <c r="T29" s="488" t="s">
        <v>1756</v>
      </c>
      <c r="U29" s="488" t="s">
        <v>3075</v>
      </c>
    </row>
    <row r="30" spans="1:21" ht="62" x14ac:dyDescent="0.35">
      <c r="A30" s="1181"/>
      <c r="B30" s="1181"/>
      <c r="C30" s="1170"/>
      <c r="D30" s="488" t="s">
        <v>1758</v>
      </c>
      <c r="E30" s="489" t="s">
        <v>3042</v>
      </c>
      <c r="F30" s="1025" t="s">
        <v>2911</v>
      </c>
      <c r="G30" s="498" t="s">
        <v>1757</v>
      </c>
      <c r="H30" s="247">
        <v>0</v>
      </c>
      <c r="I30" s="516">
        <v>0</v>
      </c>
      <c r="J30" s="523">
        <v>0</v>
      </c>
      <c r="K30" s="516">
        <v>0</v>
      </c>
      <c r="L30" s="523">
        <v>1</v>
      </c>
      <c r="M30" s="516">
        <v>32500</v>
      </c>
      <c r="N30" s="523">
        <v>0</v>
      </c>
      <c r="O30" s="516">
        <v>0</v>
      </c>
      <c r="P30" s="523">
        <v>0</v>
      </c>
      <c r="Q30" s="517">
        <f t="shared" si="3"/>
        <v>32500</v>
      </c>
      <c r="R30" s="488" t="s">
        <v>3093</v>
      </c>
      <c r="S30" s="488" t="s">
        <v>1759</v>
      </c>
      <c r="T30" s="488" t="s">
        <v>1760</v>
      </c>
      <c r="U30" s="488" t="s">
        <v>3043</v>
      </c>
    </row>
    <row r="31" spans="1:21" ht="15.5" x14ac:dyDescent="0.35">
      <c r="A31" s="1182"/>
      <c r="B31" s="1182"/>
      <c r="C31" s="334"/>
      <c r="D31" s="334"/>
      <c r="E31" s="334"/>
      <c r="F31" s="71"/>
      <c r="G31" s="71"/>
      <c r="H31" s="71"/>
      <c r="I31" s="524"/>
      <c r="J31" s="71"/>
      <c r="K31" s="71"/>
      <c r="L31" s="71"/>
      <c r="M31" s="71"/>
      <c r="N31" s="71"/>
      <c r="O31" s="71"/>
      <c r="P31" s="360">
        <f>H31+J31+L31+N31</f>
        <v>0</v>
      </c>
      <c r="Q31" s="360">
        <f>I31+K31+M31+O31</f>
        <v>0</v>
      </c>
      <c r="R31" s="71"/>
      <c r="S31" s="71"/>
      <c r="T31" s="71"/>
      <c r="U31" s="72"/>
    </row>
    <row r="32" spans="1:21" ht="42" customHeight="1" x14ac:dyDescent="0.35">
      <c r="A32" s="288"/>
      <c r="B32" s="289"/>
      <c r="C32" s="288" t="s">
        <v>1349</v>
      </c>
      <c r="D32" s="289"/>
      <c r="E32" s="289"/>
      <c r="F32" s="289"/>
      <c r="G32" s="290"/>
      <c r="H32" s="228">
        <f t="shared" ref="H32:Q32" si="5">SUM(H9:H31)</f>
        <v>2.25</v>
      </c>
      <c r="I32" s="525">
        <f t="shared" si="5"/>
        <v>89500</v>
      </c>
      <c r="J32" s="228">
        <f t="shared" si="5"/>
        <v>4</v>
      </c>
      <c r="K32" s="228">
        <f t="shared" si="5"/>
        <v>206300</v>
      </c>
      <c r="L32" s="228">
        <f t="shared" si="5"/>
        <v>8.75</v>
      </c>
      <c r="M32" s="228">
        <f t="shared" si="5"/>
        <v>296000</v>
      </c>
      <c r="N32" s="228">
        <f t="shared" si="5"/>
        <v>4</v>
      </c>
      <c r="O32" s="228">
        <f t="shared" si="5"/>
        <v>138000</v>
      </c>
      <c r="P32" s="228">
        <f t="shared" si="5"/>
        <v>17.25</v>
      </c>
      <c r="Q32" s="228">
        <f t="shared" si="5"/>
        <v>729800</v>
      </c>
      <c r="R32" s="203"/>
      <c r="S32" s="203"/>
      <c r="T32" s="203"/>
      <c r="U32" s="206"/>
    </row>
    <row r="33" spans="3:6" x14ac:dyDescent="0.35">
      <c r="F33" s="86"/>
    </row>
    <row r="34" spans="3:6" x14ac:dyDescent="0.35">
      <c r="F34" s="86"/>
    </row>
    <row r="35" spans="3:6" x14ac:dyDescent="0.35">
      <c r="C35" s="153"/>
      <c r="F35" s="86"/>
    </row>
    <row r="36" spans="3:6" x14ac:dyDescent="0.35">
      <c r="C36" s="475"/>
      <c r="F36" s="86"/>
    </row>
    <row r="37" spans="3:6" x14ac:dyDescent="0.35">
      <c r="C37" s="153"/>
      <c r="F37" s="86"/>
    </row>
    <row r="38" spans="3:6" x14ac:dyDescent="0.35">
      <c r="F38" s="86"/>
    </row>
    <row r="39" spans="3:6" x14ac:dyDescent="0.35">
      <c r="F39" s="86"/>
    </row>
    <row r="40" spans="3:6" x14ac:dyDescent="0.35">
      <c r="F40" s="86"/>
    </row>
    <row r="41" spans="3:6" x14ac:dyDescent="0.35">
      <c r="F41" s="86"/>
    </row>
    <row r="42" spans="3:6" x14ac:dyDescent="0.35">
      <c r="F42" s="86"/>
    </row>
    <row r="43" spans="3:6" x14ac:dyDescent="0.35">
      <c r="F43" s="86"/>
    </row>
    <row r="44" spans="3:6" x14ac:dyDescent="0.35">
      <c r="F44" s="86"/>
    </row>
    <row r="45" spans="3:6" x14ac:dyDescent="0.35">
      <c r="F45" s="86"/>
    </row>
    <row r="46" spans="3:6" x14ac:dyDescent="0.35">
      <c r="F46" s="86"/>
    </row>
    <row r="47" spans="3:6" x14ac:dyDescent="0.35">
      <c r="F47" s="86"/>
    </row>
    <row r="48" spans="3:6" x14ac:dyDescent="0.35">
      <c r="F48" s="86"/>
    </row>
    <row r="49" spans="6:6" x14ac:dyDescent="0.35">
      <c r="F49" s="86"/>
    </row>
    <row r="50" spans="6:6" x14ac:dyDescent="0.35">
      <c r="F50" s="86"/>
    </row>
    <row r="51" spans="6:6" x14ac:dyDescent="0.35">
      <c r="F51" s="86"/>
    </row>
    <row r="52" spans="6:6" x14ac:dyDescent="0.35">
      <c r="F52" s="86"/>
    </row>
    <row r="53" spans="6:6" x14ac:dyDescent="0.35">
      <c r="F53" s="86"/>
    </row>
    <row r="54" spans="6:6" x14ac:dyDescent="0.35">
      <c r="F54" s="86"/>
    </row>
    <row r="55" spans="6:6" x14ac:dyDescent="0.35">
      <c r="F55" s="86"/>
    </row>
    <row r="56" spans="6:6" x14ac:dyDescent="0.35">
      <c r="F56" s="86"/>
    </row>
    <row r="57" spans="6:6" x14ac:dyDescent="0.35">
      <c r="F57" s="86"/>
    </row>
    <row r="58" spans="6:6" x14ac:dyDescent="0.35">
      <c r="F58" s="86"/>
    </row>
    <row r="59" spans="6:6" x14ac:dyDescent="0.35">
      <c r="F59" s="86"/>
    </row>
    <row r="60" spans="6:6" x14ac:dyDescent="0.35">
      <c r="F60" s="86"/>
    </row>
    <row r="61" spans="6:6" x14ac:dyDescent="0.35">
      <c r="F61" s="86"/>
    </row>
    <row r="62" spans="6:6" x14ac:dyDescent="0.35">
      <c r="F62" s="86"/>
    </row>
    <row r="63" spans="6:6" x14ac:dyDescent="0.35">
      <c r="F63" s="86"/>
    </row>
    <row r="64" spans="6:6" x14ac:dyDescent="0.35">
      <c r="F64" s="86"/>
    </row>
    <row r="65" spans="6:6" x14ac:dyDescent="0.35">
      <c r="F65" s="86"/>
    </row>
    <row r="66" spans="6:6" x14ac:dyDescent="0.35">
      <c r="F66" s="86"/>
    </row>
    <row r="67" spans="6:6" x14ac:dyDescent="0.35">
      <c r="F67" s="86"/>
    </row>
    <row r="68" spans="6:6" x14ac:dyDescent="0.35">
      <c r="F68" s="86"/>
    </row>
    <row r="69" spans="6:6" x14ac:dyDescent="0.35">
      <c r="F69" s="86"/>
    </row>
    <row r="70" spans="6:6" x14ac:dyDescent="0.35">
      <c r="F70" s="86"/>
    </row>
    <row r="71" spans="6:6" x14ac:dyDescent="0.35">
      <c r="F71" s="86"/>
    </row>
    <row r="72" spans="6:6" x14ac:dyDescent="0.35">
      <c r="F72" s="86"/>
    </row>
    <row r="73" spans="6:6" x14ac:dyDescent="0.35">
      <c r="F73" s="86"/>
    </row>
    <row r="74" spans="6:6" x14ac:dyDescent="0.35">
      <c r="F74" s="86"/>
    </row>
    <row r="75" spans="6:6" x14ac:dyDescent="0.35">
      <c r="F75" s="86"/>
    </row>
    <row r="76" spans="6:6" x14ac:dyDescent="0.35">
      <c r="F76" s="86"/>
    </row>
    <row r="77" spans="6:6" x14ac:dyDescent="0.35">
      <c r="F77" s="86"/>
    </row>
    <row r="78" spans="6:6" x14ac:dyDescent="0.35">
      <c r="F78" s="86"/>
    </row>
    <row r="79" spans="6:6" x14ac:dyDescent="0.35">
      <c r="F79" s="86"/>
    </row>
    <row r="80" spans="6:6" x14ac:dyDescent="0.35">
      <c r="F80" s="86"/>
    </row>
    <row r="81" spans="6:6" x14ac:dyDescent="0.35">
      <c r="F81" s="86"/>
    </row>
    <row r="82" spans="6:6" x14ac:dyDescent="0.35">
      <c r="F82" s="86"/>
    </row>
    <row r="83" spans="6:6" x14ac:dyDescent="0.35">
      <c r="F83" s="86"/>
    </row>
    <row r="84" spans="6:6" x14ac:dyDescent="0.35">
      <c r="F84" s="86"/>
    </row>
    <row r="85" spans="6:6" x14ac:dyDescent="0.35">
      <c r="F85" s="86"/>
    </row>
    <row r="86" spans="6:6" x14ac:dyDescent="0.35">
      <c r="F86" s="86"/>
    </row>
    <row r="87" spans="6:6" x14ac:dyDescent="0.35">
      <c r="F87" s="86"/>
    </row>
    <row r="88" spans="6:6" x14ac:dyDescent="0.35">
      <c r="F88" s="86"/>
    </row>
    <row r="89" spans="6:6" x14ac:dyDescent="0.35">
      <c r="F89" s="86"/>
    </row>
    <row r="90" spans="6:6" x14ac:dyDescent="0.35">
      <c r="F90" s="86"/>
    </row>
    <row r="91" spans="6:6" x14ac:dyDescent="0.35">
      <c r="F91" s="86"/>
    </row>
    <row r="92" spans="6:6" x14ac:dyDescent="0.35">
      <c r="F92" s="86"/>
    </row>
    <row r="93" spans="6:6" x14ac:dyDescent="0.35">
      <c r="F93" s="86"/>
    </row>
    <row r="94" spans="6:6" x14ac:dyDescent="0.35">
      <c r="F94" s="86"/>
    </row>
    <row r="95" spans="6:6" x14ac:dyDescent="0.35">
      <c r="F95" s="86"/>
    </row>
  </sheetData>
  <mergeCells count="24">
    <mergeCell ref="H5:O5"/>
    <mergeCell ref="D5:D7"/>
    <mergeCell ref="A5:A7"/>
    <mergeCell ref="B5:B7"/>
    <mergeCell ref="B24:B31"/>
    <mergeCell ref="B9:B23"/>
    <mergeCell ref="A9:A23"/>
    <mergeCell ref="A24:A31"/>
    <mergeCell ref="C24:U24"/>
    <mergeCell ref="C9:C22"/>
    <mergeCell ref="C25:C30"/>
    <mergeCell ref="U5:U7"/>
    <mergeCell ref="R5:R7"/>
    <mergeCell ref="F5:F7"/>
    <mergeCell ref="T5:T7"/>
    <mergeCell ref="S5:S7"/>
    <mergeCell ref="H6:I6"/>
    <mergeCell ref="L6:M6"/>
    <mergeCell ref="N6:O6"/>
    <mergeCell ref="P5:Q6"/>
    <mergeCell ref="C5:C7"/>
    <mergeCell ref="J6:K6"/>
    <mergeCell ref="E5:E7"/>
    <mergeCell ref="G5:G7"/>
  </mergeCells>
  <conditionalFormatting sqref="F9">
    <cfRule type="duplicateValues" dxfId="20" priority="47"/>
  </conditionalFormatting>
  <conditionalFormatting sqref="F9">
    <cfRule type="duplicateValues" dxfId="19" priority="46"/>
  </conditionalFormatting>
  <conditionalFormatting sqref="F10">
    <cfRule type="duplicateValues" dxfId="18" priority="45"/>
  </conditionalFormatting>
  <conditionalFormatting sqref="F10">
    <cfRule type="duplicateValues" dxfId="17" priority="44"/>
  </conditionalFormatting>
  <conditionalFormatting sqref="F10">
    <cfRule type="duplicateValues" dxfId="16" priority="43"/>
  </conditionalFormatting>
  <conditionalFormatting sqref="F11">
    <cfRule type="duplicateValues" dxfId="15" priority="58"/>
  </conditionalFormatting>
  <conditionalFormatting sqref="F15">
    <cfRule type="duplicateValues" dxfId="14" priority="36"/>
  </conditionalFormatting>
  <conditionalFormatting sqref="F15:F16">
    <cfRule type="duplicateValues" dxfId="13" priority="62"/>
  </conditionalFormatting>
  <conditionalFormatting sqref="F25">
    <cfRule type="duplicateValues" dxfId="12" priority="13"/>
  </conditionalFormatting>
  <conditionalFormatting sqref="F29">
    <cfRule type="duplicateValues" dxfId="11" priority="12"/>
  </conditionalFormatting>
  <conditionalFormatting sqref="F29">
    <cfRule type="duplicateValues" dxfId="10" priority="11"/>
  </conditionalFormatting>
  <conditionalFormatting sqref="F29">
    <cfRule type="duplicateValues" dxfId="9" priority="10"/>
  </conditionalFormatting>
  <conditionalFormatting sqref="F25:F27">
    <cfRule type="duplicateValues" dxfId="8" priority="16"/>
  </conditionalFormatting>
  <conditionalFormatting sqref="F26:F27">
    <cfRule type="duplicateValues" dxfId="7" priority="17"/>
  </conditionalFormatting>
  <conditionalFormatting sqref="F31">
    <cfRule type="duplicateValues" dxfId="6" priority="65"/>
  </conditionalFormatting>
  <conditionalFormatting sqref="F22">
    <cfRule type="duplicateValues" dxfId="5" priority="68"/>
  </conditionalFormatting>
  <conditionalFormatting sqref="F12">
    <cfRule type="duplicateValues" dxfId="4" priority="4"/>
  </conditionalFormatting>
  <conditionalFormatting sqref="F13:F14">
    <cfRule type="duplicateValues" dxfId="3" priority="5"/>
  </conditionalFormatting>
  <conditionalFormatting sqref="F30">
    <cfRule type="duplicateValues" dxfId="2" priority="3"/>
  </conditionalFormatting>
  <conditionalFormatting sqref="F30">
    <cfRule type="duplicateValues" dxfId="1" priority="2"/>
  </conditionalFormatting>
  <conditionalFormatting sqref="F17:F21">
    <cfRule type="duplicateValues" dxfId="0" priority="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 C23 C31">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4"/>
  <sheetViews>
    <sheetView showGridLines="0" topLeftCell="I1" zoomScale="50" zoomScaleNormal="50" workbookViewId="0">
      <pane ySplit="6" topLeftCell="A30" activePane="bottomLeft" state="frozen"/>
      <selection sqref="A1:V1"/>
      <selection pane="bottomLeft" activeCell="H32" sqref="H32"/>
    </sheetView>
  </sheetViews>
  <sheetFormatPr baseColWidth="10" defaultColWidth="12.54296875" defaultRowHeight="12" x14ac:dyDescent="0.35"/>
  <cols>
    <col min="1" max="1" width="38.81640625" style="255" customWidth="1"/>
    <col min="2" max="2" width="51.26953125" style="248" customWidth="1"/>
    <col min="3" max="3" width="38.54296875" style="248" customWidth="1"/>
    <col min="4" max="4" width="32.453125" style="248" customWidth="1"/>
    <col min="5" max="5" width="26" style="248" customWidth="1"/>
    <col min="6" max="6" width="20.26953125" style="256" customWidth="1"/>
    <col min="7" max="7" width="45.453125" style="248" customWidth="1"/>
    <col min="8" max="8" width="15.36328125" style="248" customWidth="1"/>
    <col min="9" max="10" width="15.81640625" style="248" customWidth="1"/>
    <col min="11" max="11" width="15.453125" style="248" customWidth="1"/>
    <col min="12" max="12" width="14.7265625" style="248" customWidth="1"/>
    <col min="13" max="13" width="14.81640625" style="248" customWidth="1"/>
    <col min="14" max="14" width="18.26953125" style="248" customWidth="1"/>
    <col min="15" max="15" width="17.54296875" style="248" customWidth="1"/>
    <col min="16" max="16" width="20.7265625" style="364" customWidth="1"/>
    <col min="17" max="17" width="20.1796875" style="364" customWidth="1"/>
    <col min="18" max="18" width="28.81640625" style="248" customWidth="1"/>
    <col min="19" max="19" width="45.453125" style="248" customWidth="1"/>
    <col min="20" max="20" width="24.453125" style="248" customWidth="1"/>
    <col min="21" max="21" width="27.81640625" style="248" customWidth="1"/>
    <col min="22" max="16384" width="12.54296875" style="248"/>
  </cols>
  <sheetData>
    <row r="1" spans="1:28" s="568" customFormat="1" ht="26" x14ac:dyDescent="0.35">
      <c r="B1" s="569"/>
      <c r="C1" s="569"/>
      <c r="D1" s="569"/>
      <c r="E1" s="569"/>
      <c r="F1" s="569"/>
      <c r="G1" s="569"/>
      <c r="H1" s="603" t="s">
        <v>1378</v>
      </c>
      <c r="I1" s="569"/>
      <c r="L1" s="570" t="s">
        <v>1504</v>
      </c>
      <c r="M1" s="570" t="s">
        <v>1505</v>
      </c>
      <c r="N1" s="570" t="s">
        <v>1506</v>
      </c>
      <c r="O1" s="570" t="s">
        <v>1507</v>
      </c>
      <c r="P1" s="570" t="s">
        <v>1508</v>
      </c>
      <c r="Q1" s="570" t="s">
        <v>1509</v>
      </c>
      <c r="R1" s="570" t="s">
        <v>1510</v>
      </c>
      <c r="S1" s="570" t="s">
        <v>1511</v>
      </c>
      <c r="T1" s="570" t="s">
        <v>1512</v>
      </c>
      <c r="U1" s="570" t="s">
        <v>1513</v>
      </c>
      <c r="V1" s="570" t="s">
        <v>1514</v>
      </c>
      <c r="W1" s="570" t="s">
        <v>1515</v>
      </c>
      <c r="X1" s="570" t="s">
        <v>1516</v>
      </c>
      <c r="Y1" s="570" t="s">
        <v>1517</v>
      </c>
      <c r="Z1" s="570" t="s">
        <v>1518</v>
      </c>
      <c r="AA1" s="570" t="s">
        <v>1519</v>
      </c>
      <c r="AB1" s="570" t="s">
        <v>1520</v>
      </c>
    </row>
    <row r="2" spans="1:28" s="241" customFormat="1" ht="18.5" x14ac:dyDescent="0.35">
      <c r="A2" s="303" t="s">
        <v>1340</v>
      </c>
      <c r="B2" s="282"/>
      <c r="C2" s="282"/>
      <c r="D2" s="282"/>
      <c r="E2" s="282"/>
      <c r="F2" s="282"/>
      <c r="G2" s="282"/>
      <c r="H2" s="282"/>
      <c r="I2" s="282"/>
      <c r="J2" s="282"/>
      <c r="K2" s="282"/>
      <c r="L2" s="282"/>
      <c r="M2" s="282"/>
      <c r="N2" s="282"/>
      <c r="O2" s="282"/>
      <c r="P2" s="361"/>
      <c r="Q2" s="361"/>
      <c r="R2" s="282"/>
      <c r="S2" s="282"/>
      <c r="T2" s="282"/>
      <c r="U2" s="282"/>
    </row>
    <row r="3" spans="1:28" s="241" customFormat="1" ht="21" customHeight="1" x14ac:dyDescent="0.35">
      <c r="A3" s="242" t="s">
        <v>1375</v>
      </c>
      <c r="B3" s="243"/>
      <c r="C3" s="243"/>
      <c r="D3" s="243"/>
      <c r="E3" s="243"/>
      <c r="F3" s="244"/>
      <c r="G3" s="243"/>
      <c r="H3" s="243"/>
      <c r="I3" s="243"/>
      <c r="J3" s="243"/>
      <c r="K3" s="243"/>
      <c r="L3" s="243"/>
      <c r="M3" s="243"/>
      <c r="N3" s="243"/>
      <c r="O3" s="243"/>
      <c r="P3" s="362"/>
      <c r="Q3" s="362"/>
      <c r="R3" s="243"/>
      <c r="S3" s="243"/>
      <c r="T3" s="243"/>
      <c r="U3" s="243"/>
    </row>
    <row r="4" spans="1:28" s="67" customFormat="1" ht="23.25" customHeight="1" x14ac:dyDescent="0.35">
      <c r="A4" s="1175" t="s">
        <v>96</v>
      </c>
      <c r="B4" s="1174" t="s">
        <v>110</v>
      </c>
      <c r="C4" s="1177" t="s">
        <v>1502</v>
      </c>
      <c r="D4" s="1177" t="s">
        <v>1503</v>
      </c>
      <c r="E4" s="1177" t="s">
        <v>86</v>
      </c>
      <c r="F4" s="1177" t="s">
        <v>390</v>
      </c>
      <c r="G4" s="1177" t="s">
        <v>87</v>
      </c>
      <c r="H4" s="1189" t="s">
        <v>99</v>
      </c>
      <c r="I4" s="1195"/>
      <c r="J4" s="1195"/>
      <c r="K4" s="1195"/>
      <c r="L4" s="1195"/>
      <c r="M4" s="1195"/>
      <c r="N4" s="1195"/>
      <c r="O4" s="1190"/>
      <c r="P4" s="1191" t="s">
        <v>100</v>
      </c>
      <c r="Q4" s="1192"/>
      <c r="R4" s="1174" t="s">
        <v>102</v>
      </c>
      <c r="S4" s="1174" t="s">
        <v>109</v>
      </c>
      <c r="T4" s="1174" t="s">
        <v>108</v>
      </c>
      <c r="U4" s="1171" t="s">
        <v>88</v>
      </c>
    </row>
    <row r="5" spans="1:28" s="67" customFormat="1" ht="31.5" customHeight="1" x14ac:dyDescent="0.35">
      <c r="A5" s="1175"/>
      <c r="B5" s="1175"/>
      <c r="C5" s="1178"/>
      <c r="D5" s="1178"/>
      <c r="E5" s="1178"/>
      <c r="F5" s="1178"/>
      <c r="G5" s="1178"/>
      <c r="H5" s="1189" t="s">
        <v>103</v>
      </c>
      <c r="I5" s="1190"/>
      <c r="J5" s="1189" t="s">
        <v>104</v>
      </c>
      <c r="K5" s="1190"/>
      <c r="L5" s="1189" t="s">
        <v>105</v>
      </c>
      <c r="M5" s="1190"/>
      <c r="N5" s="1189" t="s">
        <v>106</v>
      </c>
      <c r="O5" s="1190"/>
      <c r="P5" s="1193"/>
      <c r="Q5" s="1194"/>
      <c r="R5" s="1175"/>
      <c r="S5" s="1175"/>
      <c r="T5" s="1175"/>
      <c r="U5" s="1172"/>
    </row>
    <row r="6" spans="1:28" s="67" customFormat="1" ht="48" customHeight="1" x14ac:dyDescent="0.35">
      <c r="A6" s="1176"/>
      <c r="B6" s="1176"/>
      <c r="C6" s="1179"/>
      <c r="D6" s="1179"/>
      <c r="E6" s="1179"/>
      <c r="F6" s="1179"/>
      <c r="G6" s="1179"/>
      <c r="H6" s="412" t="s">
        <v>107</v>
      </c>
      <c r="I6" s="412" t="s">
        <v>12</v>
      </c>
      <c r="J6" s="412" t="s">
        <v>107</v>
      </c>
      <c r="K6" s="412" t="s">
        <v>12</v>
      </c>
      <c r="L6" s="412" t="s">
        <v>107</v>
      </c>
      <c r="M6" s="412" t="s">
        <v>12</v>
      </c>
      <c r="N6" s="412" t="s">
        <v>107</v>
      </c>
      <c r="O6" s="412" t="s">
        <v>12</v>
      </c>
      <c r="P6" s="412" t="s">
        <v>107</v>
      </c>
      <c r="Q6" s="412" t="s">
        <v>12</v>
      </c>
      <c r="R6" s="1176"/>
      <c r="S6" s="1176"/>
      <c r="T6" s="1176"/>
      <c r="U6" s="1173"/>
    </row>
    <row r="7" spans="1:28" s="67" customFormat="1" ht="15.5" x14ac:dyDescent="0.35">
      <c r="A7" s="413"/>
      <c r="B7" s="414"/>
      <c r="C7" s="415"/>
      <c r="D7" s="415"/>
      <c r="E7" s="415"/>
      <c r="F7" s="416"/>
      <c r="G7" s="415"/>
      <c r="H7" s="417"/>
      <c r="I7" s="417"/>
      <c r="J7" s="417"/>
      <c r="K7" s="417"/>
      <c r="L7" s="417"/>
      <c r="M7" s="417"/>
      <c r="N7" s="417"/>
      <c r="O7" s="417"/>
      <c r="P7" s="417"/>
      <c r="Q7" s="417"/>
      <c r="R7" s="418"/>
      <c r="S7" s="418"/>
      <c r="T7" s="418"/>
      <c r="U7" s="419"/>
    </row>
    <row r="8" spans="1:28" ht="69" customHeight="1" x14ac:dyDescent="0.35">
      <c r="A8" s="1199" t="s">
        <v>1376</v>
      </c>
      <c r="B8" s="1183" t="s">
        <v>1438</v>
      </c>
      <c r="C8" s="1203" t="s">
        <v>1761</v>
      </c>
      <c r="D8" s="547" t="s">
        <v>1763</v>
      </c>
      <c r="E8" s="552" t="s">
        <v>1764</v>
      </c>
      <c r="F8" s="1026" t="s">
        <v>1765</v>
      </c>
      <c r="G8" s="558" t="s">
        <v>2952</v>
      </c>
      <c r="H8" s="574">
        <v>0.25</v>
      </c>
      <c r="I8" s="576">
        <v>0</v>
      </c>
      <c r="J8" s="574">
        <v>0.25</v>
      </c>
      <c r="K8" s="576">
        <v>15000</v>
      </c>
      <c r="L8" s="574">
        <v>0.25</v>
      </c>
      <c r="M8" s="545">
        <v>15000</v>
      </c>
      <c r="N8" s="574">
        <v>0.25</v>
      </c>
      <c r="O8" s="545">
        <v>15000</v>
      </c>
      <c r="P8" s="574">
        <f t="shared" ref="P8:Q12" si="0">H8+J8+L8+N8</f>
        <v>1</v>
      </c>
      <c r="Q8" s="561">
        <f>I8+K8+M8+O8</f>
        <v>45000</v>
      </c>
      <c r="R8" s="551" t="s">
        <v>1766</v>
      </c>
      <c r="S8" s="551" t="s">
        <v>1767</v>
      </c>
      <c r="T8" s="551" t="s">
        <v>1678</v>
      </c>
      <c r="U8" s="551" t="s">
        <v>1768</v>
      </c>
    </row>
    <row r="9" spans="1:28" s="534" customFormat="1" ht="43.5" x14ac:dyDescent="0.35">
      <c r="A9" s="1200"/>
      <c r="B9" s="1184"/>
      <c r="C9" s="1204"/>
      <c r="D9" s="553" t="s">
        <v>1771</v>
      </c>
      <c r="E9" s="553" t="s">
        <v>1848</v>
      </c>
      <c r="F9" s="563" t="s">
        <v>1772</v>
      </c>
      <c r="G9" s="549" t="s">
        <v>1905</v>
      </c>
      <c r="H9" s="573">
        <v>0</v>
      </c>
      <c r="I9" s="545">
        <v>0</v>
      </c>
      <c r="J9" s="574">
        <v>0.25</v>
      </c>
      <c r="K9" s="577">
        <v>20000</v>
      </c>
      <c r="L9" s="574">
        <v>0.25</v>
      </c>
      <c r="M9" s="577">
        <v>20000</v>
      </c>
      <c r="N9" s="574">
        <v>0.5</v>
      </c>
      <c r="O9" s="577">
        <v>20000</v>
      </c>
      <c r="P9" s="574">
        <f t="shared" si="0"/>
        <v>1</v>
      </c>
      <c r="Q9" s="561">
        <f t="shared" si="0"/>
        <v>60000</v>
      </c>
      <c r="R9" s="551" t="s">
        <v>1773</v>
      </c>
      <c r="S9" s="551" t="s">
        <v>1799</v>
      </c>
      <c r="T9" s="551" t="s">
        <v>1774</v>
      </c>
      <c r="U9" s="562" t="s">
        <v>1775</v>
      </c>
    </row>
    <row r="10" spans="1:28" s="534" customFormat="1" ht="56.15" customHeight="1" x14ac:dyDescent="0.35">
      <c r="A10" s="1200"/>
      <c r="B10" s="1184"/>
      <c r="C10" s="1204"/>
      <c r="D10" s="553" t="s">
        <v>1800</v>
      </c>
      <c r="E10" s="553" t="s">
        <v>1776</v>
      </c>
      <c r="F10" s="563" t="s">
        <v>1777</v>
      </c>
      <c r="G10" s="549" t="s">
        <v>1778</v>
      </c>
      <c r="H10" s="574">
        <v>0.25</v>
      </c>
      <c r="I10" s="577">
        <v>12500</v>
      </c>
      <c r="J10" s="574">
        <v>0.25</v>
      </c>
      <c r="K10" s="577">
        <v>12500</v>
      </c>
      <c r="L10" s="574">
        <v>0.25</v>
      </c>
      <c r="M10" s="577">
        <v>12500</v>
      </c>
      <c r="N10" s="574">
        <v>0.25</v>
      </c>
      <c r="O10" s="577">
        <v>12500</v>
      </c>
      <c r="P10" s="574">
        <f t="shared" si="0"/>
        <v>1</v>
      </c>
      <c r="Q10" s="561">
        <f t="shared" si="0"/>
        <v>50000</v>
      </c>
      <c r="R10" s="551" t="s">
        <v>1779</v>
      </c>
      <c r="S10" s="551" t="s">
        <v>1780</v>
      </c>
      <c r="T10" s="551" t="s">
        <v>1781</v>
      </c>
      <c r="U10" s="562" t="s">
        <v>1775</v>
      </c>
    </row>
    <row r="11" spans="1:28" s="534" customFormat="1" ht="48.65" customHeight="1" x14ac:dyDescent="0.35">
      <c r="A11" s="1200"/>
      <c r="B11" s="1184"/>
      <c r="C11" s="1204"/>
      <c r="D11" s="553" t="s">
        <v>1801</v>
      </c>
      <c r="E11" s="553" t="s">
        <v>1782</v>
      </c>
      <c r="F11" s="565" t="s">
        <v>1783</v>
      </c>
      <c r="G11" s="549" t="s">
        <v>1784</v>
      </c>
      <c r="H11" s="574">
        <v>0.25</v>
      </c>
      <c r="I11" s="577">
        <v>18750</v>
      </c>
      <c r="J11" s="574">
        <v>0.25</v>
      </c>
      <c r="K11" s="577">
        <v>18750</v>
      </c>
      <c r="L11" s="574">
        <v>0.25</v>
      </c>
      <c r="M11" s="577">
        <v>18750</v>
      </c>
      <c r="N11" s="574">
        <v>0.25</v>
      </c>
      <c r="O11" s="577">
        <v>18750</v>
      </c>
      <c r="P11" s="574">
        <f t="shared" si="0"/>
        <v>1</v>
      </c>
      <c r="Q11" s="561">
        <f t="shared" si="0"/>
        <v>75000</v>
      </c>
      <c r="R11" s="551" t="s">
        <v>1773</v>
      </c>
      <c r="S11" s="551" t="s">
        <v>1785</v>
      </c>
      <c r="T11" s="551" t="s">
        <v>1786</v>
      </c>
      <c r="U11" s="562" t="s">
        <v>1775</v>
      </c>
    </row>
    <row r="12" spans="1:28" s="534" customFormat="1" ht="56.15" customHeight="1" x14ac:dyDescent="0.35">
      <c r="A12" s="1200"/>
      <c r="B12" s="1184"/>
      <c r="C12" s="1205"/>
      <c r="D12" s="604" t="s">
        <v>1787</v>
      </c>
      <c r="E12" s="604" t="s">
        <v>1788</v>
      </c>
      <c r="F12" s="548" t="s">
        <v>1789</v>
      </c>
      <c r="G12" s="549" t="s">
        <v>1790</v>
      </c>
      <c r="H12" s="578">
        <v>0</v>
      </c>
      <c r="I12" s="545">
        <v>0</v>
      </c>
      <c r="J12" s="574">
        <v>0.5</v>
      </c>
      <c r="K12" s="545">
        <v>0</v>
      </c>
      <c r="L12" s="574">
        <v>0.5</v>
      </c>
      <c r="M12" s="545">
        <v>0</v>
      </c>
      <c r="N12" s="574">
        <v>0</v>
      </c>
      <c r="O12" s="545">
        <v>0</v>
      </c>
      <c r="P12" s="574">
        <f>H12+J12+L12+N12</f>
        <v>1</v>
      </c>
      <c r="Q12" s="561">
        <f t="shared" si="0"/>
        <v>0</v>
      </c>
      <c r="R12" s="551" t="s">
        <v>1791</v>
      </c>
      <c r="S12" s="551" t="s">
        <v>1792</v>
      </c>
      <c r="T12" s="551" t="s">
        <v>1793</v>
      </c>
      <c r="U12" s="562" t="s">
        <v>1775</v>
      </c>
    </row>
    <row r="13" spans="1:28" s="534" customFormat="1" ht="64.5" customHeight="1" x14ac:dyDescent="0.35">
      <c r="A13" s="1200"/>
      <c r="B13" s="1184"/>
      <c r="C13" s="1196" t="s">
        <v>1762</v>
      </c>
      <c r="D13" s="553" t="s">
        <v>1794</v>
      </c>
      <c r="E13" s="553" t="s">
        <v>1795</v>
      </c>
      <c r="F13" s="565" t="s">
        <v>1796</v>
      </c>
      <c r="G13" s="549" t="s">
        <v>1797</v>
      </c>
      <c r="H13" s="574">
        <v>0</v>
      </c>
      <c r="I13" s="545">
        <v>0</v>
      </c>
      <c r="J13" s="573">
        <v>0.25</v>
      </c>
      <c r="K13" s="552"/>
      <c r="L13" s="574">
        <v>0.25</v>
      </c>
      <c r="M13" s="545"/>
      <c r="N13" s="574">
        <v>0.25</v>
      </c>
      <c r="O13" s="545"/>
      <c r="P13" s="574">
        <f>H13+J13+L13+N13</f>
        <v>0.75</v>
      </c>
      <c r="Q13" s="561">
        <f>I13+K13+M13+O13</f>
        <v>0</v>
      </c>
      <c r="R13" s="551" t="s">
        <v>1802</v>
      </c>
      <c r="S13" s="551" t="s">
        <v>1798</v>
      </c>
      <c r="T13" s="551" t="s">
        <v>1806</v>
      </c>
      <c r="U13" s="562" t="s">
        <v>1775</v>
      </c>
    </row>
    <row r="14" spans="1:28" s="534" customFormat="1" ht="49.5" customHeight="1" x14ac:dyDescent="0.35">
      <c r="A14" s="1200"/>
      <c r="B14" s="1184"/>
      <c r="C14" s="1197"/>
      <c r="D14" s="553" t="s">
        <v>1807</v>
      </c>
      <c r="E14" s="553" t="s">
        <v>1808</v>
      </c>
      <c r="F14" s="565" t="s">
        <v>1809</v>
      </c>
      <c r="G14" s="566" t="s">
        <v>1810</v>
      </c>
      <c r="H14" s="571">
        <v>0.5</v>
      </c>
      <c r="I14" s="545">
        <v>10000</v>
      </c>
      <c r="J14" s="571">
        <v>0.5</v>
      </c>
      <c r="K14" s="545">
        <v>11000</v>
      </c>
      <c r="L14" s="572">
        <v>0</v>
      </c>
      <c r="M14" s="545">
        <v>0</v>
      </c>
      <c r="N14" s="545">
        <v>0</v>
      </c>
      <c r="O14" s="545">
        <v>0</v>
      </c>
      <c r="P14" s="573">
        <f t="shared" ref="P14:Q20" si="1">H14+J14+L14+N14</f>
        <v>1</v>
      </c>
      <c r="Q14" s="545">
        <f t="shared" si="1"/>
        <v>21000</v>
      </c>
      <c r="R14" s="551" t="s">
        <v>1811</v>
      </c>
      <c r="S14" s="551" t="s">
        <v>1812</v>
      </c>
      <c r="T14" s="551" t="s">
        <v>1813</v>
      </c>
      <c r="U14" s="575" t="s">
        <v>1814</v>
      </c>
    </row>
    <row r="15" spans="1:28" s="534" customFormat="1" ht="72.650000000000006" customHeight="1" x14ac:dyDescent="0.35">
      <c r="A15" s="1200"/>
      <c r="B15" s="1184"/>
      <c r="C15" s="1197"/>
      <c r="D15" s="553" t="s">
        <v>1815</v>
      </c>
      <c r="E15" s="553" t="s">
        <v>1816</v>
      </c>
      <c r="F15" s="565" t="s">
        <v>1817</v>
      </c>
      <c r="G15" s="566" t="s">
        <v>1847</v>
      </c>
      <c r="H15" s="574">
        <v>0</v>
      </c>
      <c r="I15" s="545">
        <v>0</v>
      </c>
      <c r="J15" s="574">
        <v>0.5</v>
      </c>
      <c r="K15" s="545">
        <v>0</v>
      </c>
      <c r="L15" s="574">
        <v>0.5</v>
      </c>
      <c r="M15" s="545">
        <v>0</v>
      </c>
      <c r="N15" s="574">
        <v>0</v>
      </c>
      <c r="O15" s="545">
        <v>0</v>
      </c>
      <c r="P15" s="574">
        <f>H15+J15+L15+N15</f>
        <v>1</v>
      </c>
      <c r="Q15" s="545">
        <f t="shared" si="1"/>
        <v>0</v>
      </c>
      <c r="R15" s="551" t="s">
        <v>1818</v>
      </c>
      <c r="S15" s="551" t="s">
        <v>1819</v>
      </c>
      <c r="T15" s="551" t="s">
        <v>1820</v>
      </c>
      <c r="U15" s="562" t="s">
        <v>1821</v>
      </c>
    </row>
    <row r="16" spans="1:28" s="534" customFormat="1" ht="64.5" customHeight="1" x14ac:dyDescent="0.35">
      <c r="A16" s="1200"/>
      <c r="B16" s="1184"/>
      <c r="C16" s="1197"/>
      <c r="D16" s="553" t="s">
        <v>1824</v>
      </c>
      <c r="E16" s="605" t="s">
        <v>1825</v>
      </c>
      <c r="F16" s="565" t="s">
        <v>1822</v>
      </c>
      <c r="G16" s="566" t="s">
        <v>1827</v>
      </c>
      <c r="H16" s="574">
        <v>0</v>
      </c>
      <c r="I16" s="545">
        <v>0</v>
      </c>
      <c r="J16" s="574">
        <v>0.2</v>
      </c>
      <c r="K16" s="545">
        <v>25000</v>
      </c>
      <c r="L16" s="574">
        <v>0.4</v>
      </c>
      <c r="M16" s="545">
        <v>25000</v>
      </c>
      <c r="N16" s="574">
        <v>0.4</v>
      </c>
      <c r="O16" s="545">
        <v>50700</v>
      </c>
      <c r="P16" s="574">
        <v>1</v>
      </c>
      <c r="Q16" s="545">
        <f t="shared" si="1"/>
        <v>100700</v>
      </c>
      <c r="R16" s="551" t="s">
        <v>1828</v>
      </c>
      <c r="S16" s="551" t="s">
        <v>1829</v>
      </c>
      <c r="T16" s="551" t="s">
        <v>1823</v>
      </c>
      <c r="U16" s="562" t="s">
        <v>1821</v>
      </c>
    </row>
    <row r="17" spans="1:21" s="534" customFormat="1" ht="43.5" x14ac:dyDescent="0.35">
      <c r="A17" s="1200"/>
      <c r="B17" s="1184"/>
      <c r="C17" s="1197"/>
      <c r="D17" s="553" t="s">
        <v>1837</v>
      </c>
      <c r="E17" s="553" t="s">
        <v>1838</v>
      </c>
      <c r="F17" s="565" t="s">
        <v>1906</v>
      </c>
      <c r="G17" s="549" t="s">
        <v>1839</v>
      </c>
      <c r="H17" s="559">
        <v>0</v>
      </c>
      <c r="I17" s="561">
        <v>0</v>
      </c>
      <c r="J17" s="559">
        <v>0.5</v>
      </c>
      <c r="K17" s="561">
        <v>25000</v>
      </c>
      <c r="L17" s="559">
        <v>0.5</v>
      </c>
      <c r="M17" s="561">
        <v>26500</v>
      </c>
      <c r="N17" s="559">
        <v>0</v>
      </c>
      <c r="O17" s="561">
        <v>0</v>
      </c>
      <c r="P17" s="559">
        <f t="shared" ref="P17:P20" si="2">H17+J17+L17+N17</f>
        <v>1</v>
      </c>
      <c r="Q17" s="545">
        <f t="shared" si="1"/>
        <v>51500</v>
      </c>
      <c r="R17" s="552" t="s">
        <v>1840</v>
      </c>
      <c r="S17" s="552" t="s">
        <v>1841</v>
      </c>
      <c r="T17" s="552" t="s">
        <v>1842</v>
      </c>
      <c r="U17" s="553" t="s">
        <v>1753</v>
      </c>
    </row>
    <row r="18" spans="1:21" s="547" customFormat="1" ht="43.5" x14ac:dyDescent="0.35">
      <c r="A18" s="1200"/>
      <c r="B18" s="1184"/>
      <c r="C18" s="1197"/>
      <c r="D18" s="553" t="s">
        <v>1830</v>
      </c>
      <c r="E18" s="553" t="s">
        <v>1831</v>
      </c>
      <c r="F18" s="565" t="s">
        <v>1907</v>
      </c>
      <c r="G18" s="549" t="s">
        <v>1832</v>
      </c>
      <c r="H18" s="559">
        <v>0</v>
      </c>
      <c r="I18" s="561">
        <v>0</v>
      </c>
      <c r="J18" s="559">
        <v>0.5</v>
      </c>
      <c r="K18" s="561">
        <v>50000</v>
      </c>
      <c r="L18" s="559">
        <v>0.5</v>
      </c>
      <c r="M18" s="561">
        <v>50000</v>
      </c>
      <c r="N18" s="559">
        <v>0</v>
      </c>
      <c r="O18" s="561">
        <v>0</v>
      </c>
      <c r="P18" s="559">
        <f t="shared" si="2"/>
        <v>1</v>
      </c>
      <c r="Q18" s="545">
        <f t="shared" si="1"/>
        <v>100000</v>
      </c>
      <c r="R18" s="552" t="s">
        <v>1833</v>
      </c>
      <c r="S18" s="552" t="s">
        <v>1834</v>
      </c>
      <c r="T18" s="552" t="s">
        <v>1835</v>
      </c>
      <c r="U18" s="553" t="s">
        <v>1836</v>
      </c>
    </row>
    <row r="19" spans="1:21" s="547" customFormat="1" ht="43.5" x14ac:dyDescent="0.35">
      <c r="A19" s="1200"/>
      <c r="B19" s="1184"/>
      <c r="C19" s="1197"/>
      <c r="D19" s="553" t="s">
        <v>1837</v>
      </c>
      <c r="E19" s="553" t="s">
        <v>1838</v>
      </c>
      <c r="F19" s="1032" t="s">
        <v>1908</v>
      </c>
      <c r="G19" s="549" t="s">
        <v>1873</v>
      </c>
      <c r="H19" s="559">
        <v>0</v>
      </c>
      <c r="I19" s="561">
        <v>0</v>
      </c>
      <c r="J19" s="564">
        <v>0.5</v>
      </c>
      <c r="K19" s="561">
        <v>50000</v>
      </c>
      <c r="L19" s="559">
        <v>0.5</v>
      </c>
      <c r="M19" s="561">
        <v>50000</v>
      </c>
      <c r="N19" s="559">
        <v>0</v>
      </c>
      <c r="O19" s="561">
        <v>0</v>
      </c>
      <c r="P19" s="559">
        <f t="shared" si="2"/>
        <v>1</v>
      </c>
      <c r="Q19" s="545">
        <f>I19+K19+M19+O19</f>
        <v>100000</v>
      </c>
      <c r="R19" s="552" t="s">
        <v>1833</v>
      </c>
      <c r="S19" s="552" t="s">
        <v>1834</v>
      </c>
      <c r="T19" s="552" t="s">
        <v>1835</v>
      </c>
      <c r="U19" s="553" t="s">
        <v>1911</v>
      </c>
    </row>
    <row r="20" spans="1:21" s="534" customFormat="1" ht="62.5" customHeight="1" x14ac:dyDescent="0.35">
      <c r="A20" s="1200"/>
      <c r="B20" s="1184"/>
      <c r="C20" s="1198"/>
      <c r="D20" s="553" t="s">
        <v>1904</v>
      </c>
      <c r="E20" s="553" t="s">
        <v>1831</v>
      </c>
      <c r="F20" s="565" t="s">
        <v>1909</v>
      </c>
      <c r="G20" s="549" t="s">
        <v>1910</v>
      </c>
      <c r="H20" s="559">
        <v>0.25</v>
      </c>
      <c r="I20" s="535">
        <v>30000</v>
      </c>
      <c r="J20" s="564">
        <v>0.25</v>
      </c>
      <c r="K20" s="535">
        <v>30000</v>
      </c>
      <c r="L20" s="559">
        <v>0.25</v>
      </c>
      <c r="M20" s="535">
        <v>35000</v>
      </c>
      <c r="N20" s="559">
        <v>0.25</v>
      </c>
      <c r="O20" s="535">
        <v>10800</v>
      </c>
      <c r="P20" s="559">
        <f t="shared" si="2"/>
        <v>1</v>
      </c>
      <c r="Q20" s="545">
        <f t="shared" si="1"/>
        <v>105800</v>
      </c>
      <c r="R20" s="535" t="s">
        <v>1903</v>
      </c>
      <c r="S20" s="534" t="s">
        <v>1902</v>
      </c>
      <c r="T20" s="583" t="s">
        <v>1781</v>
      </c>
      <c r="U20" s="584" t="s">
        <v>1846</v>
      </c>
    </row>
    <row r="21" spans="1:21" s="534" customFormat="1" ht="14.5" x14ac:dyDescent="0.35">
      <c r="A21" s="1200"/>
      <c r="B21" s="623"/>
      <c r="C21" s="1212"/>
      <c r="D21" s="1213"/>
      <c r="E21" s="1213"/>
      <c r="F21" s="1213"/>
      <c r="G21" s="1213"/>
      <c r="H21" s="1213"/>
      <c r="I21" s="1213"/>
      <c r="J21" s="1213"/>
      <c r="K21" s="1213"/>
      <c r="L21" s="1213"/>
      <c r="M21" s="1213"/>
      <c r="N21" s="1213"/>
      <c r="O21" s="1213"/>
      <c r="P21" s="1213"/>
      <c r="Q21" s="1213"/>
      <c r="R21" s="1213"/>
      <c r="S21" s="1213"/>
      <c r="T21" s="1213"/>
      <c r="U21" s="1214"/>
    </row>
    <row r="22" spans="1:21" s="585" customFormat="1" ht="63.5" customHeight="1" x14ac:dyDescent="0.35">
      <c r="A22" s="1200"/>
      <c r="B22" s="1199" t="s">
        <v>1439</v>
      </c>
      <c r="C22" s="1206" t="s">
        <v>1769</v>
      </c>
      <c r="D22" s="588" t="s">
        <v>1843</v>
      </c>
      <c r="E22" s="588" t="s">
        <v>1883</v>
      </c>
      <c r="F22" s="589" t="s">
        <v>1882</v>
      </c>
      <c r="G22" s="582" t="s">
        <v>1849</v>
      </c>
      <c r="H22" s="608">
        <v>0</v>
      </c>
      <c r="I22" s="609">
        <v>0</v>
      </c>
      <c r="J22" s="608">
        <v>1</v>
      </c>
      <c r="K22" s="609">
        <v>121500</v>
      </c>
      <c r="L22" s="608">
        <v>0</v>
      </c>
      <c r="M22" s="609">
        <v>0</v>
      </c>
      <c r="N22" s="608">
        <v>0</v>
      </c>
      <c r="O22" s="609">
        <v>0</v>
      </c>
      <c r="P22" s="608">
        <f t="shared" ref="P22:Q27" si="3">H22+J22+L22+N22</f>
        <v>1</v>
      </c>
      <c r="Q22" s="609">
        <f t="shared" si="3"/>
        <v>121500</v>
      </c>
      <c r="R22" s="583" t="s">
        <v>1844</v>
      </c>
      <c r="S22" s="583" t="s">
        <v>1845</v>
      </c>
      <c r="T22" s="583" t="s">
        <v>1781</v>
      </c>
      <c r="U22" s="584" t="s">
        <v>1846</v>
      </c>
    </row>
    <row r="23" spans="1:21" s="547" customFormat="1" ht="53.5" customHeight="1" x14ac:dyDescent="0.35">
      <c r="A23" s="1200"/>
      <c r="B23" s="1200"/>
      <c r="C23" s="1206"/>
      <c r="D23" s="588" t="s">
        <v>1850</v>
      </c>
      <c r="E23" s="588" t="s">
        <v>1851</v>
      </c>
      <c r="F23" s="1030" t="s">
        <v>1852</v>
      </c>
      <c r="G23" s="582" t="s">
        <v>2953</v>
      </c>
      <c r="H23" s="608">
        <v>0</v>
      </c>
      <c r="I23" s="609">
        <v>0</v>
      </c>
      <c r="J23" s="608">
        <v>0.5</v>
      </c>
      <c r="K23" s="609">
        <v>5000</v>
      </c>
      <c r="L23" s="608">
        <v>0.5</v>
      </c>
      <c r="M23" s="609">
        <v>5000</v>
      </c>
      <c r="N23" s="608">
        <v>0</v>
      </c>
      <c r="O23" s="609">
        <v>0</v>
      </c>
      <c r="P23" s="608">
        <f t="shared" si="3"/>
        <v>1</v>
      </c>
      <c r="Q23" s="609">
        <f t="shared" si="3"/>
        <v>10000</v>
      </c>
      <c r="R23" s="583" t="s">
        <v>2993</v>
      </c>
      <c r="S23" s="583" t="s">
        <v>2988</v>
      </c>
      <c r="T23" s="583" t="s">
        <v>1916</v>
      </c>
      <c r="U23" s="583" t="s">
        <v>1917</v>
      </c>
    </row>
    <row r="24" spans="1:21" ht="58" x14ac:dyDescent="0.35">
      <c r="A24" s="1200"/>
      <c r="B24" s="1200"/>
      <c r="C24" s="1206"/>
      <c r="D24" s="584" t="s">
        <v>1857</v>
      </c>
      <c r="E24" s="588" t="s">
        <v>1858</v>
      </c>
      <c r="F24" s="589" t="s">
        <v>1859</v>
      </c>
      <c r="G24" s="582" t="s">
        <v>1860</v>
      </c>
      <c r="H24" s="610">
        <v>0</v>
      </c>
      <c r="I24" s="609">
        <v>0</v>
      </c>
      <c r="J24" s="608">
        <v>0.5</v>
      </c>
      <c r="K24" s="609">
        <v>0</v>
      </c>
      <c r="L24" s="608">
        <v>0.5</v>
      </c>
      <c r="M24" s="609">
        <v>0</v>
      </c>
      <c r="N24" s="608">
        <v>0</v>
      </c>
      <c r="O24" s="609">
        <v>0</v>
      </c>
      <c r="P24" s="608">
        <f>H24+J24+L24+N24</f>
        <v>1</v>
      </c>
      <c r="Q24" s="609">
        <f t="shared" si="3"/>
        <v>0</v>
      </c>
      <c r="R24" s="583" t="s">
        <v>1853</v>
      </c>
      <c r="S24" s="583" t="s">
        <v>1854</v>
      </c>
      <c r="T24" s="583" t="s">
        <v>1855</v>
      </c>
      <c r="U24" s="584" t="s">
        <v>1856</v>
      </c>
    </row>
    <row r="25" spans="1:21" ht="43.5" x14ac:dyDescent="0.35">
      <c r="A25" s="1200"/>
      <c r="B25" s="1200"/>
      <c r="C25" s="1206"/>
      <c r="D25" s="588" t="s">
        <v>1864</v>
      </c>
      <c r="E25" s="583" t="s">
        <v>1865</v>
      </c>
      <c r="F25" s="589" t="s">
        <v>1866</v>
      </c>
      <c r="G25" s="582" t="s">
        <v>1867</v>
      </c>
      <c r="H25" s="610">
        <v>0</v>
      </c>
      <c r="I25" s="609">
        <v>0</v>
      </c>
      <c r="J25" s="608">
        <v>0</v>
      </c>
      <c r="K25" s="609">
        <v>0</v>
      </c>
      <c r="L25" s="608">
        <v>1</v>
      </c>
      <c r="M25" s="609">
        <v>0</v>
      </c>
      <c r="N25" s="608">
        <v>0</v>
      </c>
      <c r="O25" s="609">
        <v>0</v>
      </c>
      <c r="P25" s="608">
        <f>H25+J25+L25+N25</f>
        <v>1</v>
      </c>
      <c r="Q25" s="609">
        <f t="shared" si="3"/>
        <v>0</v>
      </c>
      <c r="R25" s="583" t="s">
        <v>1861</v>
      </c>
      <c r="S25" s="583" t="s">
        <v>1862</v>
      </c>
      <c r="T25" s="583" t="s">
        <v>1863</v>
      </c>
      <c r="U25" s="584" t="s">
        <v>1775</v>
      </c>
    </row>
    <row r="26" spans="1:21" ht="43.5" x14ac:dyDescent="0.35">
      <c r="A26" s="1200"/>
      <c r="B26" s="1200"/>
      <c r="C26" s="1206"/>
      <c r="D26" s="588" t="s">
        <v>1877</v>
      </c>
      <c r="E26" s="583" t="s">
        <v>1871</v>
      </c>
      <c r="F26" s="589" t="s">
        <v>1878</v>
      </c>
      <c r="G26" s="582" t="s">
        <v>1879</v>
      </c>
      <c r="H26" s="611">
        <v>0</v>
      </c>
      <c r="I26" s="609">
        <v>0</v>
      </c>
      <c r="J26" s="608">
        <v>0.5</v>
      </c>
      <c r="K26" s="609">
        <v>100561</v>
      </c>
      <c r="L26" s="612">
        <v>0.5</v>
      </c>
      <c r="M26" s="609">
        <v>100000</v>
      </c>
      <c r="N26" s="608">
        <v>0</v>
      </c>
      <c r="O26" s="609">
        <v>0</v>
      </c>
      <c r="P26" s="608">
        <f t="shared" ref="P26" si="4">H26+J26+L26+N26</f>
        <v>1</v>
      </c>
      <c r="Q26" s="609">
        <f t="shared" ref="Q26" si="5">I26+K26+M26+O26</f>
        <v>200561</v>
      </c>
      <c r="R26" s="583" t="s">
        <v>1861</v>
      </c>
      <c r="S26" s="583" t="s">
        <v>1880</v>
      </c>
      <c r="T26" s="583" t="s">
        <v>1863</v>
      </c>
      <c r="U26" s="584" t="s">
        <v>1775</v>
      </c>
    </row>
    <row r="27" spans="1:21" ht="63.65" customHeight="1" x14ac:dyDescent="0.35">
      <c r="A27" s="1200"/>
      <c r="B27" s="1200"/>
      <c r="C27" s="1206"/>
      <c r="D27" s="588" t="s">
        <v>1870</v>
      </c>
      <c r="E27" s="583" t="s">
        <v>1871</v>
      </c>
      <c r="F27" s="589" t="s">
        <v>1912</v>
      </c>
      <c r="G27" s="582" t="s">
        <v>1872</v>
      </c>
      <c r="H27" s="611">
        <v>0</v>
      </c>
      <c r="I27" s="609">
        <v>0</v>
      </c>
      <c r="J27" s="608">
        <v>0</v>
      </c>
      <c r="K27" s="609">
        <v>0</v>
      </c>
      <c r="L27" s="612">
        <v>0.5</v>
      </c>
      <c r="M27" s="609">
        <v>150000</v>
      </c>
      <c r="N27" s="608">
        <v>0.5</v>
      </c>
      <c r="O27" s="609">
        <v>50780</v>
      </c>
      <c r="P27" s="608">
        <f t="shared" ref="P27" si="6">H27+J27+L27+N27</f>
        <v>1</v>
      </c>
      <c r="Q27" s="609">
        <f t="shared" si="3"/>
        <v>200780</v>
      </c>
      <c r="R27" s="606" t="s">
        <v>1868</v>
      </c>
      <c r="S27" s="606" t="s">
        <v>1869</v>
      </c>
      <c r="T27" s="583" t="s">
        <v>1863</v>
      </c>
      <c r="U27" s="584" t="s">
        <v>3076</v>
      </c>
    </row>
    <row r="28" spans="1:21" ht="63.65" customHeight="1" x14ac:dyDescent="0.35">
      <c r="A28" s="1200"/>
      <c r="B28" s="1200"/>
      <c r="C28" s="1206"/>
      <c r="D28" s="588" t="s">
        <v>1887</v>
      </c>
      <c r="E28" s="588" t="s">
        <v>1893</v>
      </c>
      <c r="F28" s="589" t="s">
        <v>1913</v>
      </c>
      <c r="G28" s="582" t="s">
        <v>1888</v>
      </c>
      <c r="H28" s="608">
        <v>0</v>
      </c>
      <c r="I28" s="609">
        <v>0</v>
      </c>
      <c r="J28" s="608">
        <v>0</v>
      </c>
      <c r="K28" s="609">
        <v>0</v>
      </c>
      <c r="L28" s="608">
        <v>1</v>
      </c>
      <c r="M28" s="609">
        <v>150340</v>
      </c>
      <c r="N28" s="608">
        <v>0</v>
      </c>
      <c r="O28" s="609">
        <v>0</v>
      </c>
      <c r="P28" s="608">
        <f t="shared" ref="P28:Q29" si="7">H28+J28+L28+N28</f>
        <v>1</v>
      </c>
      <c r="Q28" s="609">
        <f t="shared" si="7"/>
        <v>150340</v>
      </c>
      <c r="R28" s="583" t="s">
        <v>1889</v>
      </c>
      <c r="S28" s="583" t="s">
        <v>1890</v>
      </c>
      <c r="T28" s="583" t="s">
        <v>1891</v>
      </c>
      <c r="U28" s="584" t="s">
        <v>1892</v>
      </c>
    </row>
    <row r="29" spans="1:21" ht="63.65" customHeight="1" x14ac:dyDescent="0.35">
      <c r="A29" s="1200"/>
      <c r="B29" s="1200"/>
      <c r="C29" s="1206"/>
      <c r="D29" s="588" t="s">
        <v>1887</v>
      </c>
      <c r="E29" s="588" t="s">
        <v>1893</v>
      </c>
      <c r="F29" s="589" t="s">
        <v>1914</v>
      </c>
      <c r="G29" s="582" t="s">
        <v>1888</v>
      </c>
      <c r="H29" s="608">
        <v>0.5</v>
      </c>
      <c r="I29" s="609">
        <v>35000</v>
      </c>
      <c r="J29" s="608">
        <v>0</v>
      </c>
      <c r="K29" s="609">
        <v>0</v>
      </c>
      <c r="L29" s="608">
        <v>0.5</v>
      </c>
      <c r="M29" s="609">
        <v>39204</v>
      </c>
      <c r="N29" s="608">
        <v>0</v>
      </c>
      <c r="O29" s="609">
        <v>0</v>
      </c>
      <c r="P29" s="608">
        <f t="shared" si="7"/>
        <v>1</v>
      </c>
      <c r="Q29" s="609">
        <f t="shared" si="7"/>
        <v>74204</v>
      </c>
      <c r="R29" s="583" t="s">
        <v>1894</v>
      </c>
      <c r="S29" s="583" t="s">
        <v>1890</v>
      </c>
      <c r="T29" s="583" t="s">
        <v>1891</v>
      </c>
      <c r="U29" s="584" t="s">
        <v>1895</v>
      </c>
    </row>
    <row r="30" spans="1:21" ht="43.5" x14ac:dyDescent="0.35">
      <c r="A30" s="1200"/>
      <c r="B30" s="1200"/>
      <c r="C30" s="1207"/>
      <c r="D30" s="581" t="s">
        <v>1884</v>
      </c>
      <c r="E30" s="594" t="s">
        <v>1885</v>
      </c>
      <c r="F30" s="589" t="s">
        <v>1915</v>
      </c>
      <c r="G30" s="595" t="s">
        <v>1886</v>
      </c>
      <c r="H30" s="613">
        <v>0</v>
      </c>
      <c r="I30" s="614">
        <v>0</v>
      </c>
      <c r="J30" s="615">
        <v>0.25</v>
      </c>
      <c r="K30" s="614">
        <v>52840</v>
      </c>
      <c r="L30" s="616">
        <v>0.75</v>
      </c>
      <c r="M30" s="614">
        <v>150000</v>
      </c>
      <c r="N30" s="615">
        <v>0</v>
      </c>
      <c r="O30" s="614">
        <v>0</v>
      </c>
      <c r="P30" s="615">
        <f t="shared" ref="P30" si="8">H30+J30+L30+N30</f>
        <v>1</v>
      </c>
      <c r="Q30" s="614">
        <f t="shared" ref="Q30" si="9">I30+K30+M30+O30</f>
        <v>202840</v>
      </c>
      <c r="R30" s="607" t="s">
        <v>1868</v>
      </c>
      <c r="S30" s="607" t="s">
        <v>1869</v>
      </c>
      <c r="T30" s="594" t="s">
        <v>1863</v>
      </c>
      <c r="U30" s="596" t="s">
        <v>3077</v>
      </c>
    </row>
    <row r="31" spans="1:21" ht="14.5" x14ac:dyDescent="0.35">
      <c r="A31" s="1200"/>
      <c r="B31" s="1208"/>
      <c r="C31" s="1208"/>
      <c r="D31" s="1208"/>
      <c r="E31" s="1208"/>
      <c r="F31" s="1208"/>
      <c r="G31" s="1208"/>
      <c r="H31" s="1208"/>
      <c r="I31" s="1208"/>
      <c r="J31" s="1208"/>
      <c r="K31" s="1208"/>
      <c r="L31" s="1208"/>
      <c r="M31" s="1208"/>
      <c r="N31" s="1208"/>
      <c r="O31" s="1208"/>
      <c r="P31" s="1208"/>
      <c r="Q31" s="1208"/>
      <c r="R31" s="1208"/>
      <c r="S31" s="1208"/>
      <c r="T31" s="1208"/>
      <c r="U31" s="1208"/>
    </row>
    <row r="32" spans="1:21" ht="203.5" customHeight="1" x14ac:dyDescent="0.35">
      <c r="A32" s="1200"/>
      <c r="B32" s="586" t="s">
        <v>1484</v>
      </c>
      <c r="C32" s="598" t="s">
        <v>1826</v>
      </c>
      <c r="D32" s="598" t="s">
        <v>1881</v>
      </c>
      <c r="E32" s="598" t="s">
        <v>1876</v>
      </c>
      <c r="F32" s="599" t="s">
        <v>1874</v>
      </c>
      <c r="G32" s="595" t="s">
        <v>1875</v>
      </c>
      <c r="H32" s="600">
        <v>0.25</v>
      </c>
      <c r="I32" s="617">
        <v>75000</v>
      </c>
      <c r="J32" s="618">
        <v>0.25</v>
      </c>
      <c r="K32" s="617">
        <v>50000</v>
      </c>
      <c r="L32" s="619">
        <v>0.25</v>
      </c>
      <c r="M32" s="617">
        <v>35000</v>
      </c>
      <c r="N32" s="618">
        <v>0.25</v>
      </c>
      <c r="O32" s="617">
        <v>20000</v>
      </c>
      <c r="P32" s="618">
        <v>1</v>
      </c>
      <c r="Q32" s="620">
        <f t="shared" ref="Q32" si="10">I32+K32+M32+O32</f>
        <v>180000</v>
      </c>
      <c r="R32" s="601" t="s">
        <v>1898</v>
      </c>
      <c r="S32" s="601" t="s">
        <v>1896</v>
      </c>
      <c r="T32" s="597" t="s">
        <v>1863</v>
      </c>
      <c r="U32" s="598" t="s">
        <v>1897</v>
      </c>
    </row>
    <row r="33" spans="1:21" ht="14.15" customHeight="1" x14ac:dyDescent="0.35">
      <c r="A33" s="1200"/>
      <c r="B33" s="1209"/>
      <c r="C33" s="1210"/>
      <c r="D33" s="1210"/>
      <c r="E33" s="1210"/>
      <c r="F33" s="1210"/>
      <c r="G33" s="1210"/>
      <c r="H33" s="1210"/>
      <c r="I33" s="1210"/>
      <c r="J33" s="1210"/>
      <c r="K33" s="1210"/>
      <c r="L33" s="1210"/>
      <c r="M33" s="1210"/>
      <c r="N33" s="1210"/>
      <c r="O33" s="1210"/>
      <c r="P33" s="1210"/>
      <c r="Q33" s="1210"/>
      <c r="R33" s="1210"/>
      <c r="S33" s="1210"/>
      <c r="T33" s="1210"/>
      <c r="U33" s="1211"/>
    </row>
    <row r="34" spans="1:21" ht="43.5" x14ac:dyDescent="0.35">
      <c r="A34" s="1200"/>
      <c r="B34" s="1202" t="s">
        <v>1440</v>
      </c>
      <c r="C34" s="1196" t="s">
        <v>1770</v>
      </c>
      <c r="D34" s="552" t="s">
        <v>1899</v>
      </c>
      <c r="E34" s="602" t="s">
        <v>1918</v>
      </c>
      <c r="F34" s="565" t="s">
        <v>2914</v>
      </c>
      <c r="G34" s="595" t="s">
        <v>1803</v>
      </c>
      <c r="H34" s="611">
        <v>0.25</v>
      </c>
      <c r="I34" s="609">
        <v>10000</v>
      </c>
      <c r="J34" s="608">
        <v>0.25</v>
      </c>
      <c r="K34" s="609">
        <v>10000</v>
      </c>
      <c r="L34" s="621">
        <v>0.5</v>
      </c>
      <c r="M34" s="609">
        <v>12500</v>
      </c>
      <c r="N34" s="608">
        <v>0</v>
      </c>
      <c r="O34" s="609">
        <v>0</v>
      </c>
      <c r="P34" s="608">
        <f t="shared" ref="P34:P36" si="11">H34+J34+L34+N34</f>
        <v>1</v>
      </c>
      <c r="Q34" s="622">
        <f>I34+K34+M34+O34</f>
        <v>32500</v>
      </c>
      <c r="R34" s="552" t="s">
        <v>1923</v>
      </c>
      <c r="S34" s="552" t="s">
        <v>1924</v>
      </c>
      <c r="T34" s="590" t="s">
        <v>1863</v>
      </c>
      <c r="U34" s="562" t="s">
        <v>1897</v>
      </c>
    </row>
    <row r="35" spans="1:21" ht="54.65" customHeight="1" x14ac:dyDescent="0.35">
      <c r="A35" s="1200"/>
      <c r="B35" s="1202"/>
      <c r="C35" s="1197"/>
      <c r="D35" s="957" t="s">
        <v>1920</v>
      </c>
      <c r="E35" s="957" t="s">
        <v>1919</v>
      </c>
      <c r="F35" s="565" t="s">
        <v>2916</v>
      </c>
      <c r="G35" s="595" t="s">
        <v>1900</v>
      </c>
      <c r="H35" s="611">
        <v>0</v>
      </c>
      <c r="I35" s="609">
        <v>0</v>
      </c>
      <c r="J35" s="608">
        <v>1</v>
      </c>
      <c r="K35" s="609">
        <v>32700</v>
      </c>
      <c r="L35" s="621">
        <v>0</v>
      </c>
      <c r="M35" s="609">
        <v>0</v>
      </c>
      <c r="N35" s="608">
        <v>0</v>
      </c>
      <c r="O35" s="609">
        <v>0</v>
      </c>
      <c r="P35" s="608">
        <f t="shared" si="11"/>
        <v>1</v>
      </c>
      <c r="Q35" s="622">
        <f t="shared" ref="Q35:Q36" si="12">I35+K35+M35+O35</f>
        <v>32700</v>
      </c>
      <c r="R35" s="552" t="s">
        <v>1925</v>
      </c>
      <c r="S35" s="552" t="s">
        <v>1926</v>
      </c>
      <c r="T35" s="590" t="s">
        <v>1863</v>
      </c>
      <c r="U35" s="562" t="s">
        <v>1897</v>
      </c>
    </row>
    <row r="36" spans="1:21" ht="35.5" customHeight="1" x14ac:dyDescent="0.35">
      <c r="A36" s="1201"/>
      <c r="B36" s="1202"/>
      <c r="C36" s="1197"/>
      <c r="D36" s="958" t="s">
        <v>1922</v>
      </c>
      <c r="E36" s="957" t="s">
        <v>1921</v>
      </c>
      <c r="F36" s="565" t="s">
        <v>2915</v>
      </c>
      <c r="G36" s="595" t="s">
        <v>1901</v>
      </c>
      <c r="H36" s="611">
        <v>0</v>
      </c>
      <c r="I36" s="609">
        <v>0</v>
      </c>
      <c r="J36" s="608">
        <v>0</v>
      </c>
      <c r="K36" s="609">
        <v>0</v>
      </c>
      <c r="L36" s="621">
        <v>0</v>
      </c>
      <c r="M36" s="609">
        <v>0</v>
      </c>
      <c r="N36" s="608">
        <v>0</v>
      </c>
      <c r="O36" s="609">
        <v>0</v>
      </c>
      <c r="P36" s="608">
        <f t="shared" si="11"/>
        <v>0</v>
      </c>
      <c r="Q36" s="622">
        <f t="shared" si="12"/>
        <v>0</v>
      </c>
      <c r="R36" s="552" t="s">
        <v>1928</v>
      </c>
      <c r="S36" s="552" t="s">
        <v>1927</v>
      </c>
      <c r="T36" s="590" t="s">
        <v>1863</v>
      </c>
      <c r="U36" s="562" t="s">
        <v>1897</v>
      </c>
    </row>
    <row r="37" spans="1:21" ht="39" customHeight="1" x14ac:dyDescent="0.35">
      <c r="A37" s="285"/>
      <c r="B37" s="286"/>
      <c r="C37" s="285" t="s">
        <v>1377</v>
      </c>
      <c r="D37" s="286"/>
      <c r="E37" s="286"/>
      <c r="F37" s="286"/>
      <c r="G37" s="287"/>
      <c r="H37" s="250">
        <f t="shared" ref="H37:P37" si="13">SUM(H8:H36)</f>
        <v>2.5</v>
      </c>
      <c r="I37" s="250">
        <f t="shared" si="13"/>
        <v>191250</v>
      </c>
      <c r="J37" s="250">
        <f t="shared" si="13"/>
        <v>8.9499999999999993</v>
      </c>
      <c r="K37" s="250">
        <f t="shared" si="13"/>
        <v>629851</v>
      </c>
      <c r="L37" s="250">
        <f t="shared" si="13"/>
        <v>10.4</v>
      </c>
      <c r="M37" s="250">
        <f t="shared" si="13"/>
        <v>894794</v>
      </c>
      <c r="N37" s="250">
        <f t="shared" si="13"/>
        <v>2.9</v>
      </c>
      <c r="O37" s="250">
        <f t="shared" si="13"/>
        <v>198530</v>
      </c>
      <c r="P37" s="250">
        <f t="shared" si="13"/>
        <v>24.75</v>
      </c>
      <c r="Q37" s="250">
        <f>Q8+Q9+Q10+Q11+Q14+Q12+Q13+Q15+Q16+Q17+Q18+Q19+Q20+Q22+Q23+Q24+Q25+Q26+Q27+Q28+Q29+Q30+Q32+Q34+Q35+Q36</f>
        <v>1914425</v>
      </c>
      <c r="R37" s="251"/>
      <c r="S37" s="251"/>
      <c r="T37" s="251"/>
      <c r="U37" s="251"/>
    </row>
    <row r="38" spans="1:21" ht="15.5" x14ac:dyDescent="0.35">
      <c r="A38" s="252"/>
      <c r="B38" s="253"/>
      <c r="C38" s="253"/>
      <c r="D38" s="253"/>
      <c r="E38" s="253"/>
      <c r="F38" s="254"/>
      <c r="G38" s="253"/>
      <c r="H38" s="253"/>
      <c r="I38" s="253"/>
      <c r="J38" s="253"/>
      <c r="K38" s="253"/>
      <c r="L38" s="253"/>
      <c r="M38" s="253"/>
      <c r="N38" s="253"/>
      <c r="O38" s="253"/>
      <c r="P38" s="363"/>
      <c r="Q38" s="363"/>
      <c r="R38" s="253"/>
      <c r="S38" s="253"/>
      <c r="T38" s="253"/>
      <c r="U38" s="253"/>
    </row>
    <row r="39" spans="1:21" ht="15.5" x14ac:dyDescent="0.35">
      <c r="A39" s="252"/>
      <c r="B39" s="253"/>
      <c r="C39" s="253"/>
      <c r="D39" s="253"/>
      <c r="E39" s="253"/>
      <c r="F39" s="254"/>
      <c r="G39" s="253"/>
      <c r="H39" s="253"/>
      <c r="I39" s="253"/>
      <c r="J39" s="253"/>
      <c r="K39" s="253"/>
      <c r="L39" s="253"/>
      <c r="M39" s="253"/>
      <c r="N39" s="253"/>
      <c r="O39" s="253"/>
      <c r="P39" s="363"/>
      <c r="Q39" s="363"/>
      <c r="R39" s="253"/>
      <c r="S39" s="253"/>
      <c r="T39" s="253"/>
      <c r="U39" s="253"/>
    </row>
    <row r="40" spans="1:21" ht="15.5" x14ac:dyDescent="0.35">
      <c r="A40" s="252"/>
      <c r="B40" s="253"/>
      <c r="C40" s="253"/>
      <c r="D40" s="253"/>
      <c r="E40" s="253"/>
      <c r="F40" s="254"/>
      <c r="G40" s="253"/>
      <c r="H40" s="253"/>
      <c r="I40" s="253"/>
      <c r="J40" s="253"/>
      <c r="K40" s="253"/>
      <c r="L40" s="253"/>
      <c r="M40" s="253"/>
      <c r="N40" s="253"/>
      <c r="O40" s="253"/>
      <c r="P40" s="363"/>
      <c r="Q40" s="363"/>
      <c r="R40" s="253"/>
      <c r="S40" s="253"/>
      <c r="T40" s="253"/>
      <c r="U40" s="253"/>
    </row>
    <row r="41" spans="1:21" ht="15.5" x14ac:dyDescent="0.35">
      <c r="A41" s="252"/>
      <c r="B41" s="253"/>
      <c r="C41" s="253"/>
      <c r="D41" s="253"/>
      <c r="E41" s="253"/>
      <c r="F41" s="254"/>
      <c r="G41" s="253"/>
      <c r="H41" s="253"/>
      <c r="I41" s="253"/>
      <c r="J41" s="253"/>
      <c r="K41" s="253"/>
      <c r="L41" s="253"/>
      <c r="M41" s="253"/>
      <c r="N41" s="253"/>
      <c r="O41" s="253"/>
      <c r="P41" s="363"/>
      <c r="Q41" s="363"/>
      <c r="R41" s="253"/>
      <c r="S41" s="253"/>
      <c r="T41" s="253"/>
      <c r="U41" s="253"/>
    </row>
    <row r="42" spans="1:21" ht="15.5" x14ac:dyDescent="0.35">
      <c r="A42" s="252"/>
      <c r="B42" s="253"/>
      <c r="C42" s="253"/>
      <c r="D42" s="253"/>
      <c r="E42" s="253"/>
      <c r="F42" s="254"/>
      <c r="G42" s="253"/>
      <c r="H42" s="253"/>
      <c r="I42" s="253"/>
      <c r="J42" s="253"/>
      <c r="K42" s="253"/>
      <c r="L42" s="253"/>
      <c r="M42" s="253"/>
      <c r="N42" s="253"/>
      <c r="O42" s="253"/>
      <c r="P42" s="363"/>
      <c r="Q42" s="363"/>
      <c r="R42" s="253"/>
      <c r="S42" s="253"/>
      <c r="T42" s="253"/>
      <c r="U42" s="253"/>
    </row>
    <row r="43" spans="1:21" ht="15.5" x14ac:dyDescent="0.35">
      <c r="A43" s="252"/>
      <c r="B43" s="253"/>
      <c r="C43" s="253"/>
      <c r="D43" s="253"/>
      <c r="E43" s="253"/>
      <c r="F43" s="254"/>
      <c r="G43" s="253"/>
      <c r="H43" s="253"/>
      <c r="I43" s="253"/>
      <c r="J43" s="253"/>
      <c r="K43" s="253"/>
      <c r="L43" s="253"/>
      <c r="M43" s="253"/>
      <c r="N43" s="253"/>
      <c r="O43" s="253"/>
      <c r="P43" s="363"/>
      <c r="Q43" s="363"/>
      <c r="R43" s="253"/>
      <c r="S43" s="253"/>
      <c r="T43" s="253"/>
      <c r="U43" s="253"/>
    </row>
    <row r="44" spans="1:21" ht="15.5" x14ac:dyDescent="0.35">
      <c r="C44" s="478"/>
    </row>
    <row r="56" spans="1:6" x14ac:dyDescent="0.35">
      <c r="A56" s="248"/>
      <c r="F56" s="248"/>
    </row>
    <row r="57" spans="1:6" x14ac:dyDescent="0.35">
      <c r="A57" s="248"/>
      <c r="F57" s="248"/>
    </row>
    <row r="58" spans="1:6" x14ac:dyDescent="0.35">
      <c r="A58" s="248"/>
      <c r="F58" s="248"/>
    </row>
    <row r="59" spans="1:6" x14ac:dyDescent="0.35">
      <c r="A59" s="248"/>
      <c r="F59" s="248"/>
    </row>
    <row r="60" spans="1:6" x14ac:dyDescent="0.35">
      <c r="A60" s="248"/>
      <c r="F60" s="248"/>
    </row>
    <row r="61" spans="1:6" x14ac:dyDescent="0.35">
      <c r="A61" s="248"/>
      <c r="F61" s="248"/>
    </row>
    <row r="62" spans="1:6" x14ac:dyDescent="0.35">
      <c r="A62" s="248"/>
      <c r="F62" s="248"/>
    </row>
    <row r="63" spans="1:6" x14ac:dyDescent="0.35">
      <c r="A63" s="248"/>
      <c r="F63" s="248"/>
    </row>
    <row r="64" spans="1:6" x14ac:dyDescent="0.35">
      <c r="A64" s="248"/>
      <c r="F64" s="248"/>
    </row>
    <row r="65" spans="1:6" x14ac:dyDescent="0.35">
      <c r="A65" s="248"/>
      <c r="F65" s="248"/>
    </row>
    <row r="66" spans="1:6" x14ac:dyDescent="0.35">
      <c r="A66" s="248"/>
      <c r="F66" s="248"/>
    </row>
    <row r="67" spans="1:6" x14ac:dyDescent="0.35">
      <c r="A67" s="248"/>
      <c r="F67" s="248"/>
    </row>
    <row r="68" spans="1:6" x14ac:dyDescent="0.35">
      <c r="A68" s="248"/>
      <c r="F68" s="248"/>
    </row>
    <row r="69" spans="1:6" x14ac:dyDescent="0.35">
      <c r="A69" s="248"/>
      <c r="F69" s="248"/>
    </row>
    <row r="70" spans="1:6" x14ac:dyDescent="0.35">
      <c r="A70" s="248"/>
      <c r="F70" s="248"/>
    </row>
    <row r="71" spans="1:6" x14ac:dyDescent="0.35">
      <c r="A71" s="248"/>
      <c r="F71" s="248"/>
    </row>
    <row r="72" spans="1:6" x14ac:dyDescent="0.35">
      <c r="A72" s="248"/>
      <c r="F72" s="248"/>
    </row>
    <row r="73" spans="1:6" x14ac:dyDescent="0.35">
      <c r="A73" s="248"/>
      <c r="F73" s="248"/>
    </row>
    <row r="74" spans="1:6" x14ac:dyDescent="0.35">
      <c r="A74" s="248"/>
      <c r="F74" s="248"/>
    </row>
    <row r="75" spans="1:6" x14ac:dyDescent="0.35">
      <c r="A75" s="248"/>
      <c r="F75" s="248"/>
    </row>
    <row r="76" spans="1:6" x14ac:dyDescent="0.35">
      <c r="A76" s="248"/>
      <c r="F76" s="248"/>
    </row>
    <row r="77" spans="1:6" x14ac:dyDescent="0.35">
      <c r="A77" s="248"/>
      <c r="F77" s="248"/>
    </row>
    <row r="78" spans="1:6" x14ac:dyDescent="0.35">
      <c r="A78" s="248"/>
      <c r="F78" s="248"/>
    </row>
    <row r="79" spans="1:6" x14ac:dyDescent="0.35">
      <c r="A79" s="248"/>
      <c r="F79" s="248"/>
    </row>
    <row r="80" spans="1:6" x14ac:dyDescent="0.35">
      <c r="A80" s="248"/>
      <c r="F80" s="248"/>
    </row>
    <row r="81" spans="1:6" x14ac:dyDescent="0.35">
      <c r="A81" s="248"/>
      <c r="F81" s="248"/>
    </row>
    <row r="82" spans="1:6" x14ac:dyDescent="0.35">
      <c r="A82" s="248"/>
      <c r="F82" s="248"/>
    </row>
    <row r="83" spans="1:6" x14ac:dyDescent="0.35">
      <c r="A83" s="248"/>
      <c r="F83" s="248"/>
    </row>
    <row r="84" spans="1:6" x14ac:dyDescent="0.35">
      <c r="A84" s="248"/>
      <c r="F84" s="248"/>
    </row>
    <row r="85" spans="1:6" x14ac:dyDescent="0.35">
      <c r="A85" s="248"/>
      <c r="F85" s="248"/>
    </row>
    <row r="86" spans="1:6" x14ac:dyDescent="0.35">
      <c r="A86" s="248"/>
      <c r="F86" s="248"/>
    </row>
    <row r="87" spans="1:6" x14ac:dyDescent="0.35">
      <c r="A87" s="248"/>
      <c r="F87" s="248"/>
    </row>
    <row r="88" spans="1:6" x14ac:dyDescent="0.35">
      <c r="A88" s="248"/>
      <c r="F88" s="248"/>
    </row>
    <row r="89" spans="1:6" x14ac:dyDescent="0.35">
      <c r="A89" s="248"/>
      <c r="F89" s="248"/>
    </row>
    <row r="90" spans="1:6" x14ac:dyDescent="0.35">
      <c r="A90" s="248"/>
      <c r="F90" s="248"/>
    </row>
    <row r="91" spans="1:6" x14ac:dyDescent="0.35">
      <c r="A91" s="248"/>
      <c r="F91" s="248"/>
    </row>
    <row r="92" spans="1:6" x14ac:dyDescent="0.35">
      <c r="A92" s="248"/>
      <c r="F92" s="248"/>
    </row>
    <row r="93" spans="1:6" x14ac:dyDescent="0.35">
      <c r="A93" s="248"/>
      <c r="F93" s="248"/>
    </row>
    <row r="94" spans="1:6" x14ac:dyDescent="0.35">
      <c r="A94" s="248"/>
      <c r="F94" s="248"/>
    </row>
    <row r="95" spans="1:6" x14ac:dyDescent="0.35">
      <c r="A95" s="248"/>
      <c r="F95" s="248"/>
    </row>
    <row r="96" spans="1:6" x14ac:dyDescent="0.35">
      <c r="A96" s="248"/>
      <c r="F96" s="248"/>
    </row>
    <row r="97" spans="1:6" x14ac:dyDescent="0.35">
      <c r="A97" s="248"/>
      <c r="F97" s="248"/>
    </row>
    <row r="98" spans="1:6" x14ac:dyDescent="0.35">
      <c r="A98" s="248"/>
      <c r="F98" s="248"/>
    </row>
    <row r="99" spans="1:6" x14ac:dyDescent="0.35">
      <c r="A99" s="248"/>
      <c r="F99" s="248"/>
    </row>
    <row r="100" spans="1:6" x14ac:dyDescent="0.35">
      <c r="A100" s="248"/>
      <c r="F100" s="248"/>
    </row>
    <row r="101" spans="1:6" x14ac:dyDescent="0.35">
      <c r="A101" s="248"/>
      <c r="F101" s="248"/>
    </row>
    <row r="102" spans="1:6" x14ac:dyDescent="0.35">
      <c r="A102" s="248"/>
      <c r="F102" s="248"/>
    </row>
    <row r="103" spans="1:6" x14ac:dyDescent="0.35">
      <c r="A103" s="248"/>
      <c r="F103" s="248"/>
    </row>
    <row r="104" spans="1:6" x14ac:dyDescent="0.35">
      <c r="A104" s="248"/>
      <c r="F104" s="248"/>
    </row>
    <row r="105" spans="1:6" x14ac:dyDescent="0.35">
      <c r="A105" s="248"/>
      <c r="F105" s="248"/>
    </row>
    <row r="106" spans="1:6" x14ac:dyDescent="0.35">
      <c r="A106" s="248"/>
      <c r="F106" s="248"/>
    </row>
    <row r="107" spans="1:6" x14ac:dyDescent="0.35">
      <c r="A107" s="248"/>
      <c r="F107" s="248"/>
    </row>
    <row r="108" spans="1:6" x14ac:dyDescent="0.35">
      <c r="A108" s="248"/>
      <c r="F108" s="248"/>
    </row>
    <row r="109" spans="1:6" x14ac:dyDescent="0.35">
      <c r="A109" s="248"/>
      <c r="F109" s="248"/>
    </row>
    <row r="110" spans="1:6" x14ac:dyDescent="0.35">
      <c r="A110" s="248"/>
      <c r="F110" s="248"/>
    </row>
    <row r="111" spans="1:6" x14ac:dyDescent="0.35">
      <c r="A111" s="248"/>
      <c r="F111" s="248"/>
    </row>
    <row r="112" spans="1:6" x14ac:dyDescent="0.35">
      <c r="A112" s="248"/>
      <c r="F112" s="248"/>
    </row>
    <row r="113" spans="1:6" x14ac:dyDescent="0.35">
      <c r="A113" s="248"/>
      <c r="F113" s="248"/>
    </row>
    <row r="114" spans="1:6" x14ac:dyDescent="0.35">
      <c r="A114" s="248"/>
      <c r="F114" s="248"/>
    </row>
    <row r="115" spans="1:6" x14ac:dyDescent="0.35">
      <c r="A115" s="248"/>
      <c r="F115" s="248"/>
    </row>
    <row r="116" spans="1:6" x14ac:dyDescent="0.35">
      <c r="A116" s="248"/>
      <c r="F116" s="248"/>
    </row>
    <row r="117" spans="1:6" x14ac:dyDescent="0.35">
      <c r="A117" s="248"/>
      <c r="F117" s="248"/>
    </row>
    <row r="118" spans="1:6" x14ac:dyDescent="0.35">
      <c r="A118" s="248"/>
      <c r="F118" s="248"/>
    </row>
    <row r="119" spans="1:6" x14ac:dyDescent="0.35">
      <c r="A119" s="248"/>
      <c r="F119" s="248"/>
    </row>
    <row r="120" spans="1:6" x14ac:dyDescent="0.35">
      <c r="A120" s="248"/>
      <c r="F120" s="248"/>
    </row>
    <row r="121" spans="1:6" x14ac:dyDescent="0.35">
      <c r="A121" s="248"/>
      <c r="F121" s="248"/>
    </row>
    <row r="122" spans="1:6" x14ac:dyDescent="0.35">
      <c r="A122" s="248"/>
      <c r="F122" s="248"/>
    </row>
    <row r="123" spans="1:6" x14ac:dyDescent="0.35">
      <c r="A123" s="248"/>
      <c r="F123" s="248"/>
    </row>
    <row r="124" spans="1:6" x14ac:dyDescent="0.35">
      <c r="A124" s="248"/>
      <c r="F124" s="248"/>
    </row>
  </sheetData>
  <mergeCells count="28">
    <mergeCell ref="A8:A36"/>
    <mergeCell ref="B22:B30"/>
    <mergeCell ref="C4:C6"/>
    <mergeCell ref="B34:B36"/>
    <mergeCell ref="C8:C12"/>
    <mergeCell ref="C22:C30"/>
    <mergeCell ref="B31:U31"/>
    <mergeCell ref="C34:C36"/>
    <mergeCell ref="B33:U33"/>
    <mergeCell ref="C21:U21"/>
    <mergeCell ref="A4:A6"/>
    <mergeCell ref="E4:E6"/>
    <mergeCell ref="G4:G6"/>
    <mergeCell ref="B4:B6"/>
    <mergeCell ref="D4:D6"/>
    <mergeCell ref="U4:U6"/>
    <mergeCell ref="S4:S6"/>
    <mergeCell ref="T4:T6"/>
    <mergeCell ref="P4:Q5"/>
    <mergeCell ref="R4:R6"/>
    <mergeCell ref="H5:I5"/>
    <mergeCell ref="C13:C20"/>
    <mergeCell ref="B8:B20"/>
    <mergeCell ref="J5:K5"/>
    <mergeCell ref="L5:M5"/>
    <mergeCell ref="N5:O5"/>
    <mergeCell ref="F4:F6"/>
    <mergeCell ref="H4:O4"/>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 C34 C13 C21:C22">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53"/>
  <sheetViews>
    <sheetView showGridLines="0" topLeftCell="I1" zoomScale="40" zoomScaleNormal="40" workbookViewId="0">
      <pane ySplit="7" topLeftCell="A32" activePane="bottomLeft" state="frozen"/>
      <selection activeCell="A7" sqref="A7"/>
      <selection pane="bottomLeft" activeCell="Q62" sqref="Q62"/>
    </sheetView>
  </sheetViews>
  <sheetFormatPr baseColWidth="10" defaultColWidth="11.453125" defaultRowHeight="12.5" x14ac:dyDescent="0.35"/>
  <cols>
    <col min="1" max="1" width="25.54296875" style="257" customWidth="1"/>
    <col min="2" max="2" width="25" style="257" customWidth="1"/>
    <col min="3" max="3" width="53.26953125" style="257" customWidth="1"/>
    <col min="4" max="4" width="40" style="257" customWidth="1"/>
    <col min="5" max="5" width="35.1796875" style="257" customWidth="1"/>
    <col min="6" max="6" width="18.453125" style="256" customWidth="1"/>
    <col min="7" max="7" width="45.54296875" style="257" customWidth="1"/>
    <col min="8" max="8" width="15.26953125" style="257" customWidth="1"/>
    <col min="9" max="9" width="16" style="257" customWidth="1"/>
    <col min="10" max="10" width="15.26953125" style="257" customWidth="1"/>
    <col min="11" max="11" width="18.54296875" style="257" customWidth="1"/>
    <col min="12" max="12" width="15.26953125" style="257" customWidth="1"/>
    <col min="13" max="13" width="15.81640625" style="257" customWidth="1"/>
    <col min="14" max="14" width="15.26953125" style="257" customWidth="1"/>
    <col min="15" max="15" width="15" style="257" customWidth="1"/>
    <col min="16" max="16" width="15.26953125" style="257" customWidth="1"/>
    <col min="17" max="17" width="26.7265625" style="257" customWidth="1"/>
    <col min="18" max="18" width="37.81640625" style="257" customWidth="1"/>
    <col min="19" max="19" width="44" style="255" customWidth="1"/>
    <col min="20" max="20" width="23.26953125" style="255" customWidth="1"/>
    <col min="21" max="21" width="35.54296875" style="257" customWidth="1"/>
    <col min="22" max="16384" width="11.453125" style="257"/>
  </cols>
  <sheetData>
    <row r="1" spans="1:35" ht="18.75" customHeight="1" x14ac:dyDescent="0.35">
      <c r="F1" s="282"/>
      <c r="H1" s="277" t="s">
        <v>90</v>
      </c>
      <c r="J1" s="277"/>
      <c r="K1" s="277"/>
      <c r="L1" s="277"/>
      <c r="M1" s="479" t="s">
        <v>1543</v>
      </c>
      <c r="N1" s="479" t="s">
        <v>1542</v>
      </c>
      <c r="O1" s="479" t="s">
        <v>1541</v>
      </c>
      <c r="P1" s="479" t="s">
        <v>1540</v>
      </c>
      <c r="Q1" s="479" t="s">
        <v>1539</v>
      </c>
      <c r="R1" s="479" t="s">
        <v>1538</v>
      </c>
      <c r="S1" s="479" t="s">
        <v>1537</v>
      </c>
      <c r="T1" s="479" t="s">
        <v>1536</v>
      </c>
      <c r="U1" s="479" t="s">
        <v>1535</v>
      </c>
      <c r="V1" s="479" t="s">
        <v>1521</v>
      </c>
      <c r="W1" s="479" t="s">
        <v>1522</v>
      </c>
      <c r="X1" s="479" t="s">
        <v>1523</v>
      </c>
      <c r="Y1" s="479" t="s">
        <v>1524</v>
      </c>
      <c r="Z1" s="479" t="s">
        <v>1525</v>
      </c>
      <c r="AA1" s="479" t="s">
        <v>1526</v>
      </c>
      <c r="AB1" s="479" t="s">
        <v>1527</v>
      </c>
      <c r="AC1" s="479" t="s">
        <v>1528</v>
      </c>
      <c r="AD1" s="479" t="s">
        <v>1529</v>
      </c>
      <c r="AE1" s="479" t="s">
        <v>1530</v>
      </c>
      <c r="AF1" s="479" t="s">
        <v>1531</v>
      </c>
      <c r="AG1" s="479" t="s">
        <v>1532</v>
      </c>
      <c r="AH1" s="479" t="s">
        <v>1533</v>
      </c>
      <c r="AI1" s="479" t="s">
        <v>1534</v>
      </c>
    </row>
    <row r="2" spans="1:35" ht="18.5" x14ac:dyDescent="0.35">
      <c r="A2" s="263" t="s">
        <v>1346</v>
      </c>
      <c r="F2" s="282"/>
      <c r="H2" s="277"/>
      <c r="J2" s="277"/>
      <c r="K2" s="277"/>
      <c r="L2" s="277"/>
      <c r="M2" s="277"/>
      <c r="N2" s="277"/>
      <c r="O2" s="277"/>
      <c r="P2" s="277"/>
      <c r="Q2" s="277"/>
      <c r="R2" s="277"/>
      <c r="S2" s="277"/>
      <c r="T2" s="277"/>
      <c r="U2" s="277"/>
      <c r="V2" s="277"/>
      <c r="W2" s="277"/>
      <c r="X2" s="277"/>
      <c r="Y2" s="277"/>
      <c r="Z2" s="277"/>
    </row>
    <row r="3" spans="1:35" ht="18.5" x14ac:dyDescent="0.35">
      <c r="A3" s="308" t="s">
        <v>1453</v>
      </c>
      <c r="F3" s="282"/>
      <c r="H3" s="277"/>
      <c r="J3" s="277"/>
      <c r="K3" s="277"/>
      <c r="L3" s="277"/>
      <c r="M3" s="277"/>
      <c r="N3" s="277"/>
      <c r="O3" s="277"/>
      <c r="P3" s="277"/>
      <c r="Q3" s="277"/>
      <c r="R3" s="277"/>
      <c r="S3" s="277"/>
      <c r="T3" s="277"/>
      <c r="U3" s="277"/>
      <c r="V3" s="277"/>
      <c r="W3" s="277"/>
      <c r="X3" s="277"/>
      <c r="Y3" s="277"/>
      <c r="Z3" s="277"/>
    </row>
    <row r="4" spans="1:35" ht="14.5" x14ac:dyDescent="0.35">
      <c r="A4" s="353" t="s">
        <v>1454</v>
      </c>
      <c r="B4" s="263"/>
      <c r="C4" s="263"/>
      <c r="D4" s="263"/>
      <c r="E4" s="263"/>
      <c r="F4" s="244"/>
      <c r="G4" s="263"/>
      <c r="H4" s="263"/>
      <c r="I4" s="263"/>
      <c r="J4" s="263"/>
      <c r="K4" s="263"/>
      <c r="L4" s="263"/>
      <c r="M4" s="263"/>
      <c r="N4" s="263"/>
      <c r="O4" s="263"/>
      <c r="P4" s="263"/>
      <c r="Q4" s="263"/>
      <c r="R4" s="263"/>
      <c r="S4" s="263"/>
      <c r="T4" s="263"/>
      <c r="U4" s="263"/>
    </row>
    <row r="5" spans="1:35" s="66" customFormat="1" ht="23.25" customHeight="1" x14ac:dyDescent="0.35">
      <c r="A5" s="1175" t="s">
        <v>96</v>
      </c>
      <c r="B5" s="1174" t="s">
        <v>110</v>
      </c>
      <c r="C5" s="1177" t="s">
        <v>1502</v>
      </c>
      <c r="D5" s="1177" t="s">
        <v>1503</v>
      </c>
      <c r="E5" s="1177" t="s">
        <v>86</v>
      </c>
      <c r="F5" s="1177" t="s">
        <v>390</v>
      </c>
      <c r="G5" s="1177" t="s">
        <v>87</v>
      </c>
      <c r="H5" s="1189" t="s">
        <v>99</v>
      </c>
      <c r="I5" s="1195"/>
      <c r="J5" s="1195"/>
      <c r="K5" s="1195"/>
      <c r="L5" s="1195"/>
      <c r="M5" s="1195"/>
      <c r="N5" s="1195"/>
      <c r="O5" s="1190"/>
      <c r="P5" s="1191" t="s">
        <v>100</v>
      </c>
      <c r="Q5" s="1192"/>
      <c r="R5" s="1174" t="s">
        <v>102</v>
      </c>
      <c r="S5" s="1174" t="s">
        <v>109</v>
      </c>
      <c r="T5" s="1174" t="s">
        <v>108</v>
      </c>
      <c r="U5" s="1171" t="s">
        <v>88</v>
      </c>
    </row>
    <row r="6" spans="1:35" s="66" customFormat="1" ht="15" customHeight="1" x14ac:dyDescent="0.35">
      <c r="A6" s="1175"/>
      <c r="B6" s="1175"/>
      <c r="C6" s="1178"/>
      <c r="D6" s="1178"/>
      <c r="E6" s="1178"/>
      <c r="F6" s="1178"/>
      <c r="G6" s="1178"/>
      <c r="H6" s="1189" t="s">
        <v>103</v>
      </c>
      <c r="I6" s="1190"/>
      <c r="J6" s="1189" t="s">
        <v>104</v>
      </c>
      <c r="K6" s="1190"/>
      <c r="L6" s="1189" t="s">
        <v>105</v>
      </c>
      <c r="M6" s="1190"/>
      <c r="N6" s="1189" t="s">
        <v>106</v>
      </c>
      <c r="O6" s="1190"/>
      <c r="P6" s="1193"/>
      <c r="Q6" s="1194"/>
      <c r="R6" s="1175"/>
      <c r="S6" s="1175"/>
      <c r="T6" s="1175"/>
      <c r="U6" s="1172"/>
    </row>
    <row r="7" spans="1:35" s="66" customFormat="1" ht="24" customHeight="1" x14ac:dyDescent="0.35">
      <c r="A7" s="1176"/>
      <c r="B7" s="1176"/>
      <c r="C7" s="1179"/>
      <c r="D7" s="1179"/>
      <c r="E7" s="1179"/>
      <c r="F7" s="1179"/>
      <c r="G7" s="1179"/>
      <c r="H7" s="412" t="s">
        <v>107</v>
      </c>
      <c r="I7" s="412" t="s">
        <v>12</v>
      </c>
      <c r="J7" s="412" t="s">
        <v>107</v>
      </c>
      <c r="K7" s="412" t="s">
        <v>12</v>
      </c>
      <c r="L7" s="412" t="s">
        <v>107</v>
      </c>
      <c r="M7" s="412" t="s">
        <v>12</v>
      </c>
      <c r="N7" s="412" t="s">
        <v>107</v>
      </c>
      <c r="O7" s="412" t="s">
        <v>12</v>
      </c>
      <c r="P7" s="412" t="s">
        <v>107</v>
      </c>
      <c r="Q7" s="412" t="s">
        <v>12</v>
      </c>
      <c r="R7" s="1176"/>
      <c r="S7" s="1176"/>
      <c r="T7" s="1176"/>
      <c r="U7" s="1173"/>
    </row>
    <row r="8" spans="1:35" ht="15.75" customHeight="1" x14ac:dyDescent="0.35">
      <c r="A8" s="413"/>
      <c r="B8" s="414"/>
      <c r="C8" s="415"/>
      <c r="D8" s="415"/>
      <c r="E8" s="415"/>
      <c r="F8" s="416"/>
      <c r="G8" s="415"/>
      <c r="H8" s="417"/>
      <c r="I8" s="417"/>
      <c r="J8" s="417"/>
      <c r="K8" s="417"/>
      <c r="L8" s="417"/>
      <c r="M8" s="417"/>
      <c r="N8" s="417"/>
      <c r="O8" s="417"/>
      <c r="P8" s="417"/>
      <c r="Q8" s="417"/>
      <c r="R8" s="418"/>
      <c r="S8" s="418"/>
      <c r="T8" s="418"/>
      <c r="U8" s="419"/>
    </row>
    <row r="9" spans="1:35" ht="14.5" x14ac:dyDescent="0.35">
      <c r="A9" s="1230" t="s">
        <v>1443</v>
      </c>
      <c r="B9" s="1226" t="s">
        <v>1441</v>
      </c>
      <c r="C9" s="543"/>
      <c r="D9" s="543"/>
      <c r="E9" s="315"/>
      <c r="F9" s="543"/>
      <c r="G9" s="543"/>
      <c r="H9" s="550"/>
      <c r="I9" s="587"/>
      <c r="J9" s="544"/>
      <c r="K9" s="587"/>
      <c r="L9" s="544"/>
      <c r="M9" s="587"/>
      <c r="N9" s="544"/>
      <c r="O9" s="587"/>
      <c r="P9" s="628">
        <f t="shared" ref="P9:Q41" si="0">H9+J9+L9+N9</f>
        <v>0</v>
      </c>
      <c r="Q9" s="629">
        <f t="shared" ref="Q9:Q41" si="1">I9+K9+M9+O9</f>
        <v>0</v>
      </c>
      <c r="R9" s="587"/>
      <c r="S9" s="315"/>
      <c r="T9" s="315"/>
      <c r="U9" s="315"/>
    </row>
    <row r="10" spans="1:35" ht="121" customHeight="1" x14ac:dyDescent="0.35">
      <c r="A10" s="1231"/>
      <c r="B10" s="1227"/>
      <c r="C10" s="648" t="s">
        <v>1543</v>
      </c>
      <c r="D10" s="562" t="s">
        <v>1990</v>
      </c>
      <c r="E10" s="551" t="s">
        <v>1989</v>
      </c>
      <c r="F10" s="565" t="s">
        <v>1988</v>
      </c>
      <c r="G10" s="566" t="s">
        <v>1991</v>
      </c>
      <c r="H10" s="651">
        <v>0</v>
      </c>
      <c r="I10" s="652">
        <v>0</v>
      </c>
      <c r="J10" s="653">
        <v>0</v>
      </c>
      <c r="K10" s="652">
        <v>0</v>
      </c>
      <c r="L10" s="653">
        <v>0</v>
      </c>
      <c r="M10" s="652">
        <v>0</v>
      </c>
      <c r="N10" s="653">
        <v>0</v>
      </c>
      <c r="O10" s="652">
        <v>0</v>
      </c>
      <c r="P10" s="654">
        <f t="shared" si="0"/>
        <v>0</v>
      </c>
      <c r="Q10" s="655">
        <f t="shared" si="1"/>
        <v>0</v>
      </c>
      <c r="R10" s="546" t="s">
        <v>2074</v>
      </c>
      <c r="S10" s="552" t="s">
        <v>2073</v>
      </c>
      <c r="T10" s="552" t="s">
        <v>1992</v>
      </c>
      <c r="U10" s="552" t="s">
        <v>1993</v>
      </c>
    </row>
    <row r="11" spans="1:35" ht="72.650000000000006" customHeight="1" x14ac:dyDescent="0.35">
      <c r="A11" s="1231"/>
      <c r="B11" s="1227"/>
      <c r="C11" s="1217" t="s">
        <v>1541</v>
      </c>
      <c r="D11" s="1080" t="s">
        <v>1930</v>
      </c>
      <c r="E11" s="551" t="s">
        <v>3024</v>
      </c>
      <c r="F11" s="1032" t="s">
        <v>2070</v>
      </c>
      <c r="G11" s="566" t="s">
        <v>3025</v>
      </c>
      <c r="H11" s="651">
        <v>0</v>
      </c>
      <c r="I11" s="656">
        <v>0</v>
      </c>
      <c r="J11" s="653">
        <v>1</v>
      </c>
      <c r="K11" s="656">
        <v>20000</v>
      </c>
      <c r="L11" s="653">
        <v>0</v>
      </c>
      <c r="M11" s="656">
        <v>0</v>
      </c>
      <c r="N11" s="653">
        <v>0</v>
      </c>
      <c r="O11" s="656">
        <v>0</v>
      </c>
      <c r="P11" s="653">
        <f>H11+J11+L11+N11</f>
        <v>1</v>
      </c>
      <c r="Q11" s="656">
        <f>I11+K11+M11+O11</f>
        <v>20000</v>
      </c>
      <c r="R11" s="546" t="s">
        <v>1931</v>
      </c>
      <c r="S11" s="552" t="s">
        <v>1932</v>
      </c>
      <c r="T11" s="552" t="s">
        <v>1933</v>
      </c>
      <c r="U11" s="552" t="s">
        <v>1934</v>
      </c>
    </row>
    <row r="12" spans="1:35" ht="64.5" customHeight="1" x14ac:dyDescent="0.35">
      <c r="A12" s="1231"/>
      <c r="B12" s="1227"/>
      <c r="C12" s="1218"/>
      <c r="D12" s="590" t="s">
        <v>1949</v>
      </c>
      <c r="E12" s="590" t="s">
        <v>1950</v>
      </c>
      <c r="F12" s="557" t="s">
        <v>2071</v>
      </c>
      <c r="G12" s="558" t="s">
        <v>1951</v>
      </c>
      <c r="H12" s="657">
        <v>0</v>
      </c>
      <c r="I12" s="658">
        <v>0</v>
      </c>
      <c r="J12" s="658">
        <v>0</v>
      </c>
      <c r="K12" s="658">
        <v>0</v>
      </c>
      <c r="L12" s="658">
        <v>0</v>
      </c>
      <c r="M12" s="658">
        <v>0</v>
      </c>
      <c r="N12" s="658">
        <v>0</v>
      </c>
      <c r="O12" s="658">
        <v>0</v>
      </c>
      <c r="P12" s="658">
        <f>J12+L12+N12</f>
        <v>0</v>
      </c>
      <c r="Q12" s="656">
        <f>I12+K12+M12+O12</f>
        <v>0</v>
      </c>
      <c r="R12" s="682" t="s">
        <v>1952</v>
      </c>
      <c r="S12" s="683" t="s">
        <v>1953</v>
      </c>
      <c r="T12" s="509" t="s">
        <v>1678</v>
      </c>
      <c r="U12" s="683" t="s">
        <v>1954</v>
      </c>
    </row>
    <row r="13" spans="1:35" s="661" customFormat="1" ht="94" customHeight="1" x14ac:dyDescent="0.35">
      <c r="A13" s="1231"/>
      <c r="B13" s="1227"/>
      <c r="C13" s="1219"/>
      <c r="D13" s="590" t="s">
        <v>1960</v>
      </c>
      <c r="E13" s="590" t="s">
        <v>3044</v>
      </c>
      <c r="F13" s="1033" t="s">
        <v>2072</v>
      </c>
      <c r="G13" s="660" t="s">
        <v>1961</v>
      </c>
      <c r="H13" s="608">
        <v>0</v>
      </c>
      <c r="I13" s="609">
        <v>0</v>
      </c>
      <c r="J13" s="608">
        <v>0.5</v>
      </c>
      <c r="K13" s="609">
        <v>35000</v>
      </c>
      <c r="L13" s="608">
        <v>0.5</v>
      </c>
      <c r="M13" s="609">
        <v>35000</v>
      </c>
      <c r="N13" s="608">
        <v>0</v>
      </c>
      <c r="O13" s="609">
        <v>0</v>
      </c>
      <c r="P13" s="608">
        <f>H13+J13+L13+N13</f>
        <v>1</v>
      </c>
      <c r="Q13" s="609">
        <f t="shared" ref="Q13" si="2">I13+K13+M13+O13</f>
        <v>70000</v>
      </c>
      <c r="R13" s="583" t="s">
        <v>1962</v>
      </c>
      <c r="S13" s="583" t="s">
        <v>1963</v>
      </c>
      <c r="T13" s="583" t="s">
        <v>1964</v>
      </c>
      <c r="U13" s="583" t="s">
        <v>1965</v>
      </c>
    </row>
    <row r="14" spans="1:35" ht="15.5" x14ac:dyDescent="0.35">
      <c r="A14" s="1232"/>
      <c r="B14" s="1228"/>
      <c r="C14" s="300"/>
      <c r="D14" s="300"/>
      <c r="E14" s="246"/>
      <c r="F14" s="300"/>
      <c r="G14" s="300"/>
      <c r="H14" s="247"/>
      <c r="I14" s="336"/>
      <c r="J14" s="337"/>
      <c r="K14" s="336"/>
      <c r="L14" s="337"/>
      <c r="M14" s="336"/>
      <c r="N14" s="337"/>
      <c r="O14" s="336"/>
      <c r="P14" s="365">
        <f t="shared" si="0"/>
        <v>0</v>
      </c>
      <c r="Q14" s="366">
        <f t="shared" si="1"/>
        <v>0</v>
      </c>
      <c r="R14" s="336"/>
      <c r="S14" s="246"/>
      <c r="T14" s="246"/>
      <c r="U14" s="246"/>
    </row>
    <row r="15" spans="1:35" ht="15.75" customHeight="1" x14ac:dyDescent="0.35">
      <c r="A15" s="1226" t="s">
        <v>1442</v>
      </c>
      <c r="B15" s="1233"/>
      <c r="C15" s="1234"/>
      <c r="D15" s="1234"/>
      <c r="E15" s="1234"/>
      <c r="F15" s="1234"/>
      <c r="G15" s="1234"/>
      <c r="H15" s="1234"/>
      <c r="I15" s="1234"/>
      <c r="J15" s="1234"/>
      <c r="K15" s="1234"/>
      <c r="L15" s="1234"/>
      <c r="M15" s="1234"/>
      <c r="N15" s="1234"/>
      <c r="O15" s="1234"/>
      <c r="P15" s="1234"/>
      <c r="Q15" s="1234"/>
      <c r="R15" s="1234"/>
      <c r="S15" s="1234"/>
      <c r="T15" s="1234"/>
      <c r="U15" s="1234"/>
    </row>
    <row r="16" spans="1:35" s="984" customFormat="1" ht="84.5" customHeight="1" x14ac:dyDescent="0.35">
      <c r="A16" s="1227"/>
      <c r="B16" s="1220" t="s">
        <v>1444</v>
      </c>
      <c r="C16" s="1221" t="s">
        <v>1542</v>
      </c>
      <c r="D16" s="911" t="s">
        <v>2080</v>
      </c>
      <c r="E16" s="551" t="s">
        <v>2079</v>
      </c>
      <c r="F16" s="1032" t="s">
        <v>2075</v>
      </c>
      <c r="G16" s="549" t="s">
        <v>2954</v>
      </c>
      <c r="H16" s="982">
        <v>0.25</v>
      </c>
      <c r="I16" s="545">
        <v>10000</v>
      </c>
      <c r="J16" s="982">
        <v>0.25</v>
      </c>
      <c r="K16" s="545">
        <v>10000</v>
      </c>
      <c r="L16" s="982">
        <v>0.25</v>
      </c>
      <c r="M16" s="545">
        <v>10000</v>
      </c>
      <c r="N16" s="982">
        <v>0.25</v>
      </c>
      <c r="O16" s="545">
        <v>10000</v>
      </c>
      <c r="P16" s="573">
        <f t="shared" si="0"/>
        <v>1</v>
      </c>
      <c r="Q16" s="983">
        <f>I16+K16+M16+O16</f>
        <v>40000</v>
      </c>
      <c r="R16" s="606" t="s">
        <v>3026</v>
      </c>
      <c r="S16" s="583" t="s">
        <v>2081</v>
      </c>
      <c r="T16" s="583" t="s">
        <v>1781</v>
      </c>
      <c r="U16" s="682" t="s">
        <v>2996</v>
      </c>
    </row>
    <row r="17" spans="1:21" ht="80.5" customHeight="1" x14ac:dyDescent="0.35">
      <c r="A17" s="1227"/>
      <c r="B17" s="1216"/>
      <c r="C17" s="1222"/>
      <c r="D17" s="911" t="s">
        <v>1935</v>
      </c>
      <c r="E17" s="551" t="s">
        <v>1936</v>
      </c>
      <c r="F17" s="565" t="s">
        <v>2076</v>
      </c>
      <c r="G17" s="549" t="s">
        <v>1937</v>
      </c>
      <c r="H17" s="574">
        <v>0</v>
      </c>
      <c r="I17" s="545">
        <v>0</v>
      </c>
      <c r="J17" s="574">
        <v>0.33</v>
      </c>
      <c r="K17" s="545">
        <v>40000</v>
      </c>
      <c r="L17" s="574">
        <v>0.33</v>
      </c>
      <c r="M17" s="545">
        <v>40000</v>
      </c>
      <c r="N17" s="574">
        <v>0.34</v>
      </c>
      <c r="O17" s="545">
        <v>20000</v>
      </c>
      <c r="P17" s="573">
        <f t="shared" si="0"/>
        <v>1</v>
      </c>
      <c r="Q17" s="985">
        <f t="shared" si="0"/>
        <v>100000</v>
      </c>
      <c r="R17" s="488" t="s">
        <v>1938</v>
      </c>
      <c r="S17" s="624" t="s">
        <v>1939</v>
      </c>
      <c r="T17" s="488" t="s">
        <v>1940</v>
      </c>
      <c r="U17" s="488" t="s">
        <v>1941</v>
      </c>
    </row>
    <row r="18" spans="1:21" ht="67.5" customHeight="1" x14ac:dyDescent="0.35">
      <c r="A18" s="1227"/>
      <c r="B18" s="1216"/>
      <c r="C18" s="1222"/>
      <c r="D18" s="911" t="s">
        <v>1942</v>
      </c>
      <c r="E18" s="551" t="s">
        <v>1943</v>
      </c>
      <c r="F18" s="565" t="s">
        <v>2077</v>
      </c>
      <c r="G18" s="549" t="s">
        <v>1944</v>
      </c>
      <c r="H18" s="574">
        <v>0.25</v>
      </c>
      <c r="I18" s="985">
        <v>15000</v>
      </c>
      <c r="J18" s="986">
        <v>0.25</v>
      </c>
      <c r="K18" s="985">
        <v>15000</v>
      </c>
      <c r="L18" s="986">
        <v>0.25</v>
      </c>
      <c r="M18" s="985">
        <v>15000</v>
      </c>
      <c r="N18" s="986">
        <v>0.25</v>
      </c>
      <c r="O18" s="985">
        <v>12500</v>
      </c>
      <c r="P18" s="986">
        <f>H18+J18+L18+N18</f>
        <v>1</v>
      </c>
      <c r="Q18" s="985">
        <f t="shared" si="0"/>
        <v>57500</v>
      </c>
      <c r="R18" s="541" t="s">
        <v>1945</v>
      </c>
      <c r="S18" s="488" t="s">
        <v>1946</v>
      </c>
      <c r="T18" s="488" t="s">
        <v>1947</v>
      </c>
      <c r="U18" s="488" t="s">
        <v>1948</v>
      </c>
    </row>
    <row r="19" spans="1:21" ht="134.5" customHeight="1" x14ac:dyDescent="0.35">
      <c r="A19" s="1227"/>
      <c r="B19" s="1216"/>
      <c r="C19" s="1222"/>
      <c r="D19" s="911" t="s">
        <v>1978</v>
      </c>
      <c r="E19" s="551" t="s">
        <v>1979</v>
      </c>
      <c r="F19" s="565" t="s">
        <v>2078</v>
      </c>
      <c r="G19" s="549" t="s">
        <v>1980</v>
      </c>
      <c r="H19" s="574">
        <v>0</v>
      </c>
      <c r="I19" s="545">
        <v>0</v>
      </c>
      <c r="J19" s="574">
        <v>0.4</v>
      </c>
      <c r="K19" s="545">
        <v>15000</v>
      </c>
      <c r="L19" s="574">
        <v>0.3</v>
      </c>
      <c r="M19" s="545">
        <v>15000</v>
      </c>
      <c r="N19" s="574">
        <v>0.3</v>
      </c>
      <c r="O19" s="545">
        <v>15000</v>
      </c>
      <c r="P19" s="573">
        <f>H19+J19+L19+N19</f>
        <v>1</v>
      </c>
      <c r="Q19" s="985">
        <f t="shared" si="0"/>
        <v>45000</v>
      </c>
      <c r="R19" s="699" t="s">
        <v>1981</v>
      </c>
      <c r="S19" s="624" t="s">
        <v>1982</v>
      </c>
      <c r="T19" s="488" t="s">
        <v>1983</v>
      </c>
      <c r="U19" s="488" t="s">
        <v>1984</v>
      </c>
    </row>
    <row r="20" spans="1:21" ht="79.5" customHeight="1" x14ac:dyDescent="0.35">
      <c r="A20" s="1227"/>
      <c r="B20" s="1216"/>
      <c r="C20" s="1222"/>
      <c r="D20" s="911" t="s">
        <v>1994</v>
      </c>
      <c r="E20" s="551" t="s">
        <v>1995</v>
      </c>
      <c r="F20" s="565" t="s">
        <v>1996</v>
      </c>
      <c r="G20" s="987" t="s">
        <v>1997</v>
      </c>
      <c r="H20" s="574">
        <v>0.25</v>
      </c>
      <c r="I20" s="545">
        <v>30000</v>
      </c>
      <c r="J20" s="574">
        <v>0.25</v>
      </c>
      <c r="K20" s="545">
        <v>30000</v>
      </c>
      <c r="L20" s="574">
        <v>0.25</v>
      </c>
      <c r="M20" s="545">
        <v>30000</v>
      </c>
      <c r="N20" s="574">
        <v>0.25</v>
      </c>
      <c r="O20" s="545">
        <v>36500</v>
      </c>
      <c r="P20" s="573">
        <f t="shared" ref="P20:P21" si="3">H20+J20+L20+N20</f>
        <v>1</v>
      </c>
      <c r="Q20" s="985">
        <f t="shared" si="0"/>
        <v>126500</v>
      </c>
      <c r="R20" s="488" t="s">
        <v>1998</v>
      </c>
      <c r="S20" s="488" t="s">
        <v>1999</v>
      </c>
      <c r="T20" s="488" t="s">
        <v>2000</v>
      </c>
      <c r="U20" s="488" t="s">
        <v>2001</v>
      </c>
    </row>
    <row r="21" spans="1:21" ht="119.15" customHeight="1" x14ac:dyDescent="0.35">
      <c r="A21" s="1227"/>
      <c r="B21" s="1216"/>
      <c r="C21" s="1222"/>
      <c r="D21" s="604" t="s">
        <v>2002</v>
      </c>
      <c r="E21" s="988" t="s">
        <v>2003</v>
      </c>
      <c r="F21" s="565" t="s">
        <v>2004</v>
      </c>
      <c r="G21" s="989" t="s">
        <v>2005</v>
      </c>
      <c r="H21" s="574">
        <v>0.25</v>
      </c>
      <c r="I21" s="545">
        <v>0</v>
      </c>
      <c r="J21" s="574">
        <v>0.25</v>
      </c>
      <c r="K21" s="545">
        <v>0</v>
      </c>
      <c r="L21" s="574">
        <v>0.25</v>
      </c>
      <c r="M21" s="545">
        <v>0</v>
      </c>
      <c r="N21" s="574">
        <v>0.25</v>
      </c>
      <c r="O21" s="545">
        <v>0</v>
      </c>
      <c r="P21" s="573">
        <f t="shared" si="3"/>
        <v>1</v>
      </c>
      <c r="Q21" s="985">
        <f t="shared" si="0"/>
        <v>0</v>
      </c>
      <c r="R21" s="663" t="s">
        <v>2006</v>
      </c>
      <c r="S21" s="662" t="s">
        <v>2007</v>
      </c>
      <c r="T21" s="662" t="s">
        <v>2008</v>
      </c>
      <c r="U21" s="662" t="s">
        <v>2009</v>
      </c>
    </row>
    <row r="22" spans="1:21" ht="62" x14ac:dyDescent="0.35">
      <c r="A22" s="1227"/>
      <c r="B22" s="1216"/>
      <c r="C22" s="1222"/>
      <c r="D22" s="911" t="s">
        <v>2010</v>
      </c>
      <c r="E22" s="551" t="s">
        <v>2011</v>
      </c>
      <c r="F22" s="565" t="s">
        <v>2012</v>
      </c>
      <c r="G22" s="549" t="s">
        <v>2013</v>
      </c>
      <c r="H22" s="574">
        <v>0.25</v>
      </c>
      <c r="I22" s="985">
        <v>10000</v>
      </c>
      <c r="J22" s="986">
        <v>0.25</v>
      </c>
      <c r="K22" s="985">
        <v>10000</v>
      </c>
      <c r="L22" s="986">
        <v>0.25</v>
      </c>
      <c r="M22" s="985">
        <v>10000</v>
      </c>
      <c r="N22" s="986">
        <v>0.25</v>
      </c>
      <c r="O22" s="985">
        <v>10000</v>
      </c>
      <c r="P22" s="986">
        <f>H22+J22+L22+N22</f>
        <v>1</v>
      </c>
      <c r="Q22" s="985">
        <f t="shared" si="0"/>
        <v>40000</v>
      </c>
      <c r="R22" s="700" t="s">
        <v>2014</v>
      </c>
      <c r="S22" s="488" t="s">
        <v>2015</v>
      </c>
      <c r="T22" s="488" t="s">
        <v>2016</v>
      </c>
      <c r="U22" s="488" t="s">
        <v>1948</v>
      </c>
    </row>
    <row r="23" spans="1:21" ht="15.5" x14ac:dyDescent="0.35">
      <c r="A23" s="1227"/>
      <c r="B23" s="1216"/>
      <c r="C23" s="1223"/>
      <c r="D23" s="554"/>
      <c r="E23" s="489"/>
      <c r="F23" s="555"/>
      <c r="G23" s="567"/>
      <c r="H23" s="579"/>
      <c r="I23" s="542"/>
      <c r="J23" s="681"/>
      <c r="K23" s="542"/>
      <c r="L23" s="681"/>
      <c r="M23" s="542"/>
      <c r="N23" s="681"/>
      <c r="O23" s="542"/>
      <c r="P23" s="681"/>
      <c r="Q23" s="542"/>
      <c r="R23" s="664"/>
      <c r="S23" s="664"/>
      <c r="T23" s="489"/>
      <c r="U23" s="489"/>
    </row>
    <row r="24" spans="1:21" ht="15.5" x14ac:dyDescent="0.35">
      <c r="A24" s="1227"/>
      <c r="B24" s="1216"/>
      <c r="C24" s="300"/>
      <c r="D24" s="554"/>
      <c r="E24" s="489"/>
      <c r="F24" s="555"/>
      <c r="G24" s="567"/>
      <c r="H24" s="579"/>
      <c r="I24" s="542"/>
      <c r="J24" s="681"/>
      <c r="K24" s="542"/>
      <c r="L24" s="681"/>
      <c r="M24" s="542"/>
      <c r="N24" s="681"/>
      <c r="O24" s="542"/>
      <c r="P24" s="681"/>
      <c r="Q24" s="542"/>
      <c r="R24" s="664"/>
      <c r="S24" s="664"/>
      <c r="T24" s="489"/>
      <c r="U24" s="489"/>
    </row>
    <row r="25" spans="1:21" ht="15.5" x14ac:dyDescent="0.35">
      <c r="A25" s="1227"/>
      <c r="B25" s="666"/>
      <c r="C25" s="631"/>
      <c r="D25" s="631"/>
      <c r="E25" s="632"/>
      <c r="F25" s="631"/>
      <c r="G25" s="631"/>
      <c r="H25" s="701"/>
      <c r="I25" s="702"/>
      <c r="J25" s="702"/>
      <c r="K25" s="702"/>
      <c r="L25" s="702"/>
      <c r="M25" s="702"/>
      <c r="N25" s="702"/>
      <c r="O25" s="702"/>
      <c r="P25" s="703">
        <f t="shared" si="0"/>
        <v>0</v>
      </c>
      <c r="Q25" s="704">
        <f t="shared" si="1"/>
        <v>0</v>
      </c>
      <c r="R25" s="633"/>
      <c r="S25" s="632"/>
      <c r="T25" s="632"/>
      <c r="U25" s="632"/>
    </row>
    <row r="26" spans="1:21" ht="91.5" customHeight="1" x14ac:dyDescent="0.35">
      <c r="A26" s="1227"/>
      <c r="B26" s="1220" t="s">
        <v>1445</v>
      </c>
      <c r="C26" s="1221" t="s">
        <v>1522</v>
      </c>
      <c r="D26" s="554" t="s">
        <v>2017</v>
      </c>
      <c r="E26" s="489" t="s">
        <v>2018</v>
      </c>
      <c r="F26" s="1031" t="s">
        <v>2084</v>
      </c>
      <c r="G26" s="567" t="s">
        <v>3006</v>
      </c>
      <c r="H26" s="523">
        <v>0</v>
      </c>
      <c r="I26" s="650">
        <v>5000</v>
      </c>
      <c r="J26" s="531">
        <v>0.5</v>
      </c>
      <c r="K26" s="650">
        <v>5000</v>
      </c>
      <c r="L26" s="531">
        <v>0.5</v>
      </c>
      <c r="M26" s="650">
        <v>0</v>
      </c>
      <c r="N26" s="531">
        <v>0</v>
      </c>
      <c r="O26" s="650">
        <v>0</v>
      </c>
      <c r="P26" s="531">
        <f>H26+J26+L26+N26</f>
        <v>1</v>
      </c>
      <c r="Q26" s="650">
        <f t="shared" si="1"/>
        <v>10000</v>
      </c>
      <c r="R26" s="493" t="s">
        <v>3007</v>
      </c>
      <c r="S26" s="489" t="s">
        <v>2020</v>
      </c>
      <c r="T26" s="489" t="s">
        <v>2021</v>
      </c>
      <c r="U26" s="489" t="s">
        <v>2997</v>
      </c>
    </row>
    <row r="27" spans="1:21" ht="84.65" customHeight="1" x14ac:dyDescent="0.35">
      <c r="A27" s="1227"/>
      <c r="B27" s="1216"/>
      <c r="C27" s="1222"/>
      <c r="D27" s="554" t="s">
        <v>2956</v>
      </c>
      <c r="E27" s="489" t="s">
        <v>2018</v>
      </c>
      <c r="F27" s="1031" t="s">
        <v>2955</v>
      </c>
      <c r="G27" s="491" t="s">
        <v>2957</v>
      </c>
      <c r="H27" s="523">
        <v>0</v>
      </c>
      <c r="I27" s="650">
        <v>0</v>
      </c>
      <c r="J27" s="531">
        <v>0</v>
      </c>
      <c r="K27" s="650">
        <v>5000</v>
      </c>
      <c r="L27" s="531">
        <v>0.5</v>
      </c>
      <c r="M27" s="650">
        <v>5000</v>
      </c>
      <c r="N27" s="531">
        <v>0.5</v>
      </c>
      <c r="O27" s="650">
        <v>0</v>
      </c>
      <c r="P27" s="531">
        <f>H27+J27+L27+N27</f>
        <v>1</v>
      </c>
      <c r="Q27" s="650">
        <f t="shared" si="1"/>
        <v>10000</v>
      </c>
      <c r="R27" s="493" t="s">
        <v>2019</v>
      </c>
      <c r="S27" s="489" t="s">
        <v>2020</v>
      </c>
      <c r="T27" s="489" t="s">
        <v>2021</v>
      </c>
      <c r="U27" s="489" t="s">
        <v>2997</v>
      </c>
    </row>
    <row r="28" spans="1:21" ht="96.65" customHeight="1" x14ac:dyDescent="0.35">
      <c r="A28" s="1227"/>
      <c r="B28" s="1216"/>
      <c r="C28" s="1222"/>
      <c r="D28" s="554" t="s">
        <v>2024</v>
      </c>
      <c r="E28" s="489" t="s">
        <v>2025</v>
      </c>
      <c r="F28" s="1031" t="s">
        <v>2085</v>
      </c>
      <c r="G28" s="491" t="s">
        <v>3027</v>
      </c>
      <c r="H28" s="523">
        <v>0</v>
      </c>
      <c r="I28" s="650">
        <v>0</v>
      </c>
      <c r="J28" s="531">
        <v>0</v>
      </c>
      <c r="K28" s="650">
        <v>60000</v>
      </c>
      <c r="L28" s="531">
        <v>0</v>
      </c>
      <c r="M28" s="650">
        <v>0</v>
      </c>
      <c r="N28" s="531">
        <v>0</v>
      </c>
      <c r="O28" s="650">
        <v>0</v>
      </c>
      <c r="P28" s="531">
        <f>H28+J28+L28+N28</f>
        <v>0</v>
      </c>
      <c r="Q28" s="650">
        <f t="shared" si="1"/>
        <v>60000</v>
      </c>
      <c r="R28" s="489" t="s">
        <v>3028</v>
      </c>
      <c r="S28" s="489" t="s">
        <v>2026</v>
      </c>
      <c r="T28" s="489" t="s">
        <v>2022</v>
      </c>
      <c r="U28" s="489" t="s">
        <v>2023</v>
      </c>
    </row>
    <row r="29" spans="1:21" ht="127.5" customHeight="1" x14ac:dyDescent="0.35">
      <c r="A29" s="1227"/>
      <c r="B29" s="1216"/>
      <c r="C29" s="1222"/>
      <c r="D29" s="667" t="s">
        <v>2027</v>
      </c>
      <c r="E29" s="667" t="s">
        <v>2028</v>
      </c>
      <c r="F29" s="555" t="s">
        <v>2086</v>
      </c>
      <c r="G29" s="668" t="s">
        <v>2029</v>
      </c>
      <c r="H29" s="523">
        <v>0</v>
      </c>
      <c r="I29" s="517">
        <v>0</v>
      </c>
      <c r="J29" s="523">
        <v>0.33</v>
      </c>
      <c r="K29" s="536">
        <v>10000</v>
      </c>
      <c r="L29" s="523">
        <v>0.33</v>
      </c>
      <c r="M29" s="536">
        <v>10000</v>
      </c>
      <c r="N29" s="523">
        <v>0.34</v>
      </c>
      <c r="O29" s="536">
        <v>10000</v>
      </c>
      <c r="P29" s="537">
        <f>H29+J29+L29+N29</f>
        <v>1</v>
      </c>
      <c r="Q29" s="650">
        <f t="shared" si="1"/>
        <v>30000</v>
      </c>
      <c r="R29" s="662" t="s">
        <v>2030</v>
      </c>
      <c r="S29" s="662" t="s">
        <v>2031</v>
      </c>
      <c r="T29" s="488" t="s">
        <v>2032</v>
      </c>
      <c r="U29" s="488" t="s">
        <v>2033</v>
      </c>
    </row>
    <row r="30" spans="1:21" ht="53.5" customHeight="1" x14ac:dyDescent="0.35">
      <c r="A30" s="1227"/>
      <c r="B30" s="1216"/>
      <c r="C30" s="1223"/>
      <c r="D30" s="554" t="s">
        <v>2034</v>
      </c>
      <c r="E30" s="489" t="s">
        <v>2035</v>
      </c>
      <c r="F30" s="555" t="s">
        <v>2087</v>
      </c>
      <c r="G30" s="567" t="s">
        <v>2036</v>
      </c>
      <c r="H30" s="523">
        <v>0</v>
      </c>
      <c r="I30" s="650">
        <v>0</v>
      </c>
      <c r="J30" s="531">
        <v>0</v>
      </c>
      <c r="K30" s="650">
        <v>0</v>
      </c>
      <c r="L30" s="531">
        <v>1</v>
      </c>
      <c r="M30" s="650">
        <v>10000</v>
      </c>
      <c r="N30" s="531">
        <v>0</v>
      </c>
      <c r="O30" s="650">
        <v>0</v>
      </c>
      <c r="P30" s="531">
        <f t="shared" ref="P30" si="4">H30+J30+L30+N30</f>
        <v>1</v>
      </c>
      <c r="Q30" s="650">
        <f t="shared" si="1"/>
        <v>10000</v>
      </c>
      <c r="R30" s="488" t="s">
        <v>2037</v>
      </c>
      <c r="S30" s="488" t="s">
        <v>2038</v>
      </c>
      <c r="T30" s="488" t="s">
        <v>2039</v>
      </c>
      <c r="U30" s="488" t="s">
        <v>1705</v>
      </c>
    </row>
    <row r="31" spans="1:21" ht="15.75" customHeight="1" x14ac:dyDescent="0.35">
      <c r="A31" s="1227"/>
      <c r="B31" s="1216"/>
      <c r="C31" s="300"/>
      <c r="D31" s="300"/>
      <c r="E31" s="246"/>
      <c r="F31" s="300"/>
      <c r="G31" s="300"/>
      <c r="H31" s="579"/>
      <c r="I31" s="705"/>
      <c r="J31" s="681"/>
      <c r="K31" s="705"/>
      <c r="L31" s="681"/>
      <c r="M31" s="705"/>
      <c r="N31" s="681"/>
      <c r="O31" s="705"/>
      <c r="P31" s="706"/>
      <c r="Q31" s="707"/>
      <c r="R31" s="335"/>
      <c r="S31" s="246"/>
      <c r="T31" s="246"/>
      <c r="U31" s="246"/>
    </row>
    <row r="32" spans="1:21" ht="15.65" customHeight="1" x14ac:dyDescent="0.35">
      <c r="A32" s="1227"/>
      <c r="B32" s="634">
        <f>H32+J32+L32+N32</f>
        <v>0</v>
      </c>
      <c r="C32" s="635"/>
      <c r="D32" s="635"/>
      <c r="E32" s="635"/>
      <c r="F32" s="635"/>
      <c r="G32" s="635"/>
      <c r="H32" s="635"/>
      <c r="I32" s="635"/>
      <c r="J32" s="635"/>
      <c r="K32" s="635"/>
      <c r="L32" s="635"/>
      <c r="M32" s="635"/>
      <c r="N32" s="635"/>
      <c r="O32" s="635"/>
      <c r="P32" s="635"/>
      <c r="Q32" s="635"/>
      <c r="R32" s="635"/>
      <c r="S32" s="635"/>
      <c r="T32" s="635"/>
      <c r="U32" s="636"/>
    </row>
    <row r="33" spans="1:21" s="669" customFormat="1" ht="77.5" customHeight="1" x14ac:dyDescent="0.35">
      <c r="A33" s="1227"/>
      <c r="B33" s="1220" t="s">
        <v>1446</v>
      </c>
      <c r="C33" s="1221" t="s">
        <v>1538</v>
      </c>
      <c r="D33" s="591" t="s">
        <v>2088</v>
      </c>
      <c r="E33" s="504" t="s">
        <v>1956</v>
      </c>
      <c r="F33" s="490" t="s">
        <v>2089</v>
      </c>
      <c r="G33" s="711" t="s">
        <v>2090</v>
      </c>
      <c r="H33" s="579">
        <v>0</v>
      </c>
      <c r="I33" s="542">
        <v>0</v>
      </c>
      <c r="J33" s="681">
        <v>1</v>
      </c>
      <c r="K33" s="542">
        <v>20000</v>
      </c>
      <c r="L33" s="681">
        <v>0</v>
      </c>
      <c r="M33" s="542">
        <v>0</v>
      </c>
      <c r="N33" s="681">
        <v>0</v>
      </c>
      <c r="O33" s="625">
        <v>0</v>
      </c>
      <c r="P33" s="708">
        <f t="shared" ref="P33:Q36" si="5">H33+J33+L33+N33</f>
        <v>1</v>
      </c>
      <c r="Q33" s="542">
        <f t="shared" si="5"/>
        <v>20000</v>
      </c>
      <c r="R33" s="626" t="s">
        <v>1958</v>
      </c>
      <c r="S33" s="626" t="s">
        <v>2092</v>
      </c>
      <c r="T33" s="504" t="s">
        <v>1678</v>
      </c>
      <c r="U33" s="626" t="s">
        <v>1954</v>
      </c>
    </row>
    <row r="34" spans="1:21" ht="120" customHeight="1" x14ac:dyDescent="0.35">
      <c r="A34" s="1227"/>
      <c r="B34" s="1216"/>
      <c r="C34" s="1222"/>
      <c r="D34" s="591" t="s">
        <v>1955</v>
      </c>
      <c r="E34" s="504" t="s">
        <v>2091</v>
      </c>
      <c r="F34" s="490" t="s">
        <v>2094</v>
      </c>
      <c r="G34" s="711" t="s">
        <v>1957</v>
      </c>
      <c r="H34" s="579">
        <v>1</v>
      </c>
      <c r="I34" s="542">
        <v>0</v>
      </c>
      <c r="J34" s="681">
        <v>0</v>
      </c>
      <c r="K34" s="542">
        <v>0</v>
      </c>
      <c r="L34" s="681">
        <v>0</v>
      </c>
      <c r="M34" s="542">
        <v>0</v>
      </c>
      <c r="N34" s="681">
        <v>0</v>
      </c>
      <c r="O34" s="625">
        <v>0</v>
      </c>
      <c r="P34" s="708">
        <f t="shared" si="5"/>
        <v>1</v>
      </c>
      <c r="Q34" s="542">
        <f t="shared" si="5"/>
        <v>0</v>
      </c>
      <c r="R34" s="626" t="s">
        <v>1958</v>
      </c>
      <c r="S34" s="626" t="s">
        <v>1959</v>
      </c>
      <c r="T34" s="504" t="s">
        <v>1678</v>
      </c>
      <c r="U34" s="626" t="s">
        <v>1954</v>
      </c>
    </row>
    <row r="35" spans="1:21" ht="81" customHeight="1" x14ac:dyDescent="0.35">
      <c r="A35" s="1227"/>
      <c r="B35" s="487"/>
      <c r="C35" s="1222"/>
      <c r="D35" s="1088" t="s">
        <v>2051</v>
      </c>
      <c r="E35" s="1089" t="s">
        <v>2052</v>
      </c>
      <c r="F35" s="1090" t="s">
        <v>2097</v>
      </c>
      <c r="G35" s="1091" t="s">
        <v>2053</v>
      </c>
      <c r="H35" s="986">
        <v>0</v>
      </c>
      <c r="I35" s="985">
        <v>0</v>
      </c>
      <c r="J35" s="986">
        <v>0.5</v>
      </c>
      <c r="K35" s="985">
        <v>3000</v>
      </c>
      <c r="L35" s="986">
        <v>0.25</v>
      </c>
      <c r="M35" s="985">
        <v>3000</v>
      </c>
      <c r="N35" s="986">
        <v>0.25</v>
      </c>
      <c r="O35" s="985">
        <v>4000</v>
      </c>
      <c r="P35" s="986">
        <f t="shared" si="5"/>
        <v>1</v>
      </c>
      <c r="Q35" s="985">
        <f t="shared" si="5"/>
        <v>10000</v>
      </c>
      <c r="R35" s="540" t="s">
        <v>2054</v>
      </c>
      <c r="S35" s="540" t="s">
        <v>2055</v>
      </c>
      <c r="T35" s="540" t="s">
        <v>1672</v>
      </c>
      <c r="U35" s="489" t="s">
        <v>3029</v>
      </c>
    </row>
    <row r="36" spans="1:21" ht="46.5" x14ac:dyDescent="0.35">
      <c r="A36" s="1227"/>
      <c r="B36" s="627"/>
      <c r="C36" s="1223"/>
      <c r="D36" s="245" t="s">
        <v>2063</v>
      </c>
      <c r="E36" s="488" t="s">
        <v>2064</v>
      </c>
      <c r="F36" s="555" t="s">
        <v>2098</v>
      </c>
      <c r="G36" s="679" t="s">
        <v>2065</v>
      </c>
      <c r="H36" s="579">
        <v>0</v>
      </c>
      <c r="I36" s="533">
        <v>0</v>
      </c>
      <c r="J36" s="579">
        <v>0</v>
      </c>
      <c r="K36" s="533">
        <v>0</v>
      </c>
      <c r="L36" s="579">
        <v>0</v>
      </c>
      <c r="M36" s="533">
        <v>0</v>
      </c>
      <c r="N36" s="579">
        <v>1</v>
      </c>
      <c r="O36" s="488">
        <v>0</v>
      </c>
      <c r="P36" s="680">
        <f t="shared" si="5"/>
        <v>1</v>
      </c>
      <c r="Q36" s="542">
        <f t="shared" si="5"/>
        <v>0</v>
      </c>
      <c r="R36" s="489" t="s">
        <v>2066</v>
      </c>
      <c r="S36" s="489" t="s">
        <v>2067</v>
      </c>
      <c r="T36" s="489" t="s">
        <v>2068</v>
      </c>
      <c r="U36" s="489" t="s">
        <v>2069</v>
      </c>
    </row>
    <row r="37" spans="1:21" ht="15.5" x14ac:dyDescent="0.35">
      <c r="A37" s="1227"/>
      <c r="B37" s="666"/>
      <c r="C37" s="631"/>
      <c r="D37" s="631"/>
      <c r="E37" s="632"/>
      <c r="F37" s="631"/>
      <c r="G37" s="631"/>
      <c r="H37" s="701"/>
      <c r="I37" s="709"/>
      <c r="J37" s="702"/>
      <c r="K37" s="702"/>
      <c r="L37" s="702"/>
      <c r="M37" s="702"/>
      <c r="N37" s="702"/>
      <c r="O37" s="702"/>
      <c r="P37" s="703">
        <f t="shared" si="0"/>
        <v>0</v>
      </c>
      <c r="Q37" s="704">
        <f t="shared" si="1"/>
        <v>0</v>
      </c>
      <c r="R37" s="632"/>
      <c r="S37" s="632"/>
      <c r="T37" s="632"/>
      <c r="U37" s="632"/>
    </row>
    <row r="38" spans="1:21" ht="92.15" customHeight="1" x14ac:dyDescent="0.35">
      <c r="A38" s="1227"/>
      <c r="B38" s="1220" t="s">
        <v>1447</v>
      </c>
      <c r="C38" s="1221" t="s">
        <v>1535</v>
      </c>
      <c r="D38" s="591" t="s">
        <v>1966</v>
      </c>
      <c r="E38" s="504" t="s">
        <v>1967</v>
      </c>
      <c r="F38" s="490" t="s">
        <v>2095</v>
      </c>
      <c r="G38" s="630" t="s">
        <v>1968</v>
      </c>
      <c r="H38" s="579">
        <v>0.25</v>
      </c>
      <c r="I38" s="542">
        <v>60000</v>
      </c>
      <c r="J38" s="681">
        <v>0.25</v>
      </c>
      <c r="K38" s="542">
        <v>60000</v>
      </c>
      <c r="L38" s="681">
        <v>0.25</v>
      </c>
      <c r="M38" s="542">
        <v>60000</v>
      </c>
      <c r="N38" s="681">
        <v>0.25</v>
      </c>
      <c r="O38" s="625">
        <v>50000</v>
      </c>
      <c r="P38" s="708">
        <f>H38+J38+L38+N38</f>
        <v>1</v>
      </c>
      <c r="Q38" s="542">
        <f>I38+K38+M38+O38</f>
        <v>230000</v>
      </c>
      <c r="R38" s="626" t="s">
        <v>1969</v>
      </c>
      <c r="S38" s="626" t="s">
        <v>1970</v>
      </c>
      <c r="T38" s="504" t="s">
        <v>1971</v>
      </c>
      <c r="U38" s="626" t="s">
        <v>1954</v>
      </c>
    </row>
    <row r="39" spans="1:21" ht="74.150000000000006" customHeight="1" x14ac:dyDescent="0.35">
      <c r="A39" s="1227"/>
      <c r="B39" s="1216"/>
      <c r="C39" s="1222"/>
      <c r="D39" s="1096" t="s">
        <v>1985</v>
      </c>
      <c r="E39" s="504" t="s">
        <v>3045</v>
      </c>
      <c r="F39" s="1097" t="s">
        <v>2096</v>
      </c>
      <c r="G39" s="637" t="s">
        <v>3046</v>
      </c>
      <c r="H39" s="708">
        <v>0.25</v>
      </c>
      <c r="I39" s="580">
        <v>20000</v>
      </c>
      <c r="J39" s="708">
        <v>0.25</v>
      </c>
      <c r="K39" s="710">
        <v>20000</v>
      </c>
      <c r="L39" s="681">
        <v>0.25</v>
      </c>
      <c r="M39" s="710">
        <v>20000</v>
      </c>
      <c r="N39" s="708">
        <v>0.25</v>
      </c>
      <c r="O39" s="580">
        <v>20000</v>
      </c>
      <c r="P39" s="708">
        <f>H39+J39+L39+N39</f>
        <v>1</v>
      </c>
      <c r="Q39" s="542">
        <f t="shared" ref="Q39" si="6">I39+K39+M39+O39</f>
        <v>80000</v>
      </c>
      <c r="R39" s="504" t="s">
        <v>1986</v>
      </c>
      <c r="S39" s="504" t="s">
        <v>1987</v>
      </c>
      <c r="T39" s="504" t="s">
        <v>1964</v>
      </c>
      <c r="U39" s="504" t="s">
        <v>1965</v>
      </c>
    </row>
    <row r="40" spans="1:21" ht="15.5" x14ac:dyDescent="0.35">
      <c r="A40" s="1227"/>
      <c r="B40" s="1216"/>
      <c r="C40" s="1223"/>
      <c r="D40" s="556"/>
      <c r="E40" s="643"/>
      <c r="F40" s="556"/>
      <c r="G40" s="556"/>
      <c r="H40" s="662"/>
      <c r="I40" s="720"/>
      <c r="J40" s="721"/>
      <c r="K40" s="721"/>
      <c r="L40" s="721"/>
      <c r="M40" s="721"/>
      <c r="N40" s="721"/>
      <c r="O40" s="721"/>
      <c r="P40" s="722">
        <f t="shared" si="0"/>
        <v>0</v>
      </c>
      <c r="Q40" s="723">
        <f t="shared" si="1"/>
        <v>0</v>
      </c>
      <c r="R40" s="643"/>
      <c r="S40" s="643"/>
      <c r="T40" s="643"/>
      <c r="U40" s="643"/>
    </row>
    <row r="41" spans="1:21" ht="15.5" x14ac:dyDescent="0.35">
      <c r="A41" s="1227"/>
      <c r="B41" s="724"/>
      <c r="C41" s="725"/>
      <c r="D41" s="638"/>
      <c r="E41" s="639"/>
      <c r="F41" s="638"/>
      <c r="G41" s="638"/>
      <c r="H41" s="715"/>
      <c r="I41" s="716"/>
      <c r="J41" s="717"/>
      <c r="K41" s="717"/>
      <c r="L41" s="717"/>
      <c r="M41" s="717"/>
      <c r="N41" s="717"/>
      <c r="O41" s="717"/>
      <c r="P41" s="718">
        <f t="shared" si="0"/>
        <v>0</v>
      </c>
      <c r="Q41" s="719">
        <f t="shared" si="1"/>
        <v>0</v>
      </c>
      <c r="R41" s="639"/>
      <c r="S41" s="639"/>
      <c r="T41" s="639"/>
      <c r="U41" s="639"/>
    </row>
    <row r="42" spans="1:21" ht="82" customHeight="1" x14ac:dyDescent="0.35">
      <c r="A42" s="1227"/>
      <c r="B42" s="1229" t="s">
        <v>1448</v>
      </c>
      <c r="C42" s="1221" t="s">
        <v>1534</v>
      </c>
      <c r="D42" s="504" t="s">
        <v>2040</v>
      </c>
      <c r="E42" s="504" t="s">
        <v>2041</v>
      </c>
      <c r="F42" s="490" t="s">
        <v>2100</v>
      </c>
      <c r="G42" s="670" t="s">
        <v>2043</v>
      </c>
      <c r="H42" s="579">
        <v>0</v>
      </c>
      <c r="I42" s="542">
        <v>0</v>
      </c>
      <c r="J42" s="681">
        <v>0</v>
      </c>
      <c r="K42" s="542">
        <v>0</v>
      </c>
      <c r="L42" s="681">
        <v>1</v>
      </c>
      <c r="M42" s="542">
        <v>0</v>
      </c>
      <c r="N42" s="681">
        <v>0</v>
      </c>
      <c r="O42" s="542">
        <v>0</v>
      </c>
      <c r="P42" s="708">
        <f>H42+J42+L42+N42</f>
        <v>1</v>
      </c>
      <c r="Q42" s="542">
        <f>I42+K42+M42+O42</f>
        <v>0</v>
      </c>
      <c r="R42" s="671" t="s">
        <v>2044</v>
      </c>
      <c r="S42" s="626" t="s">
        <v>2045</v>
      </c>
      <c r="T42" s="626" t="s">
        <v>2046</v>
      </c>
      <c r="U42" s="626" t="s">
        <v>2047</v>
      </c>
    </row>
    <row r="43" spans="1:21" ht="107.5" customHeight="1" x14ac:dyDescent="0.35">
      <c r="A43" s="1227"/>
      <c r="B43" s="1229"/>
      <c r="C43" s="1222"/>
      <c r="D43" s="504" t="s">
        <v>2048</v>
      </c>
      <c r="E43" s="504" t="s">
        <v>2041</v>
      </c>
      <c r="F43" s="490" t="s">
        <v>2042</v>
      </c>
      <c r="G43" s="670" t="s">
        <v>2049</v>
      </c>
      <c r="H43" s="579">
        <v>0</v>
      </c>
      <c r="I43" s="542">
        <v>0</v>
      </c>
      <c r="J43" s="681">
        <v>0</v>
      </c>
      <c r="K43" s="542">
        <v>0</v>
      </c>
      <c r="L43" s="681">
        <v>0</v>
      </c>
      <c r="M43" s="542">
        <v>0</v>
      </c>
      <c r="N43" s="681">
        <v>1</v>
      </c>
      <c r="O43" s="542">
        <v>0</v>
      </c>
      <c r="P43" s="708">
        <f>H43+J43+L43+N43</f>
        <v>1</v>
      </c>
      <c r="Q43" s="542">
        <f>I43+K43+M43+O43</f>
        <v>0</v>
      </c>
      <c r="R43" s="671" t="s">
        <v>2044</v>
      </c>
      <c r="S43" s="626" t="s">
        <v>2045</v>
      </c>
      <c r="T43" s="626" t="s">
        <v>2050</v>
      </c>
      <c r="U43" s="626" t="s">
        <v>2047</v>
      </c>
    </row>
    <row r="44" spans="1:21" ht="76.5" customHeight="1" x14ac:dyDescent="0.35">
      <c r="A44" s="1227"/>
      <c r="B44" s="1229"/>
      <c r="C44" s="1223"/>
      <c r="D44" s="554" t="s">
        <v>2056</v>
      </c>
      <c r="E44" s="489" t="s">
        <v>2057</v>
      </c>
      <c r="F44" s="555" t="s">
        <v>2101</v>
      </c>
      <c r="G44" s="567" t="s">
        <v>2058</v>
      </c>
      <c r="H44" s="579">
        <v>0</v>
      </c>
      <c r="I44" s="542">
        <v>0</v>
      </c>
      <c r="J44" s="681">
        <v>0.5</v>
      </c>
      <c r="K44" s="542">
        <v>10000</v>
      </c>
      <c r="L44" s="681">
        <v>0.5</v>
      </c>
      <c r="M44" s="542">
        <v>10000</v>
      </c>
      <c r="N44" s="681">
        <v>0</v>
      </c>
      <c r="O44" s="542">
        <v>0</v>
      </c>
      <c r="P44" s="681">
        <f t="shared" ref="P44" si="7">H44+J44+L44+N44</f>
        <v>1</v>
      </c>
      <c r="Q44" s="542">
        <f>I44+K44+M44+O44</f>
        <v>20000</v>
      </c>
      <c r="R44" s="489" t="s">
        <v>2059</v>
      </c>
      <c r="S44" s="489" t="s">
        <v>2060</v>
      </c>
      <c r="T44" s="489" t="s">
        <v>1724</v>
      </c>
      <c r="U44" s="489" t="s">
        <v>3029</v>
      </c>
    </row>
    <row r="45" spans="1:21" ht="15.5" x14ac:dyDescent="0.35">
      <c r="A45" s="1228"/>
      <c r="B45" s="1220"/>
      <c r="C45" s="556"/>
      <c r="D45" s="556"/>
      <c r="E45" s="643"/>
      <c r="F45" s="556"/>
      <c r="G45" s="556"/>
      <c r="H45" s="643"/>
      <c r="I45" s="644"/>
      <c r="J45" s="645"/>
      <c r="K45" s="645"/>
      <c r="L45" s="645"/>
      <c r="M45" s="645"/>
      <c r="N45" s="645"/>
      <c r="O45" s="645"/>
      <c r="P45" s="646">
        <f t="shared" ref="P45:P56" si="8">H45+J45+L45+N45</f>
        <v>0</v>
      </c>
      <c r="Q45" s="647">
        <f t="shared" ref="Q45:Q54" si="9">I45+K45+M45+O45</f>
        <v>0</v>
      </c>
      <c r="R45" s="643"/>
      <c r="S45" s="643"/>
      <c r="T45" s="643"/>
      <c r="U45" s="643"/>
    </row>
    <row r="46" spans="1:21" ht="15.5" x14ac:dyDescent="0.35">
      <c r="A46" s="1215" t="s">
        <v>1443</v>
      </c>
      <c r="B46" s="672"/>
      <c r="C46" s="673"/>
      <c r="D46" s="673"/>
      <c r="E46" s="674"/>
      <c r="F46" s="673"/>
      <c r="G46" s="673"/>
      <c r="H46" s="674"/>
      <c r="I46" s="675"/>
      <c r="J46" s="676"/>
      <c r="K46" s="676"/>
      <c r="L46" s="676"/>
      <c r="M46" s="676"/>
      <c r="N46" s="676"/>
      <c r="O46" s="676"/>
      <c r="P46" s="677"/>
      <c r="Q46" s="678"/>
      <c r="R46" s="674"/>
      <c r="S46" s="674"/>
      <c r="T46" s="674"/>
      <c r="U46" s="674"/>
    </row>
    <row r="47" spans="1:21" ht="93.65" customHeight="1" x14ac:dyDescent="0.35">
      <c r="A47" s="1216"/>
      <c r="B47" s="1216" t="s">
        <v>1449</v>
      </c>
      <c r="C47" s="1221" t="s">
        <v>1528</v>
      </c>
      <c r="D47" s="591" t="s">
        <v>1972</v>
      </c>
      <c r="E47" s="504" t="s">
        <v>1973</v>
      </c>
      <c r="F47" s="490" t="s">
        <v>2102</v>
      </c>
      <c r="G47" s="630" t="s">
        <v>1974</v>
      </c>
      <c r="H47" s="523">
        <v>0</v>
      </c>
      <c r="I47" s="650">
        <v>0</v>
      </c>
      <c r="J47" s="531">
        <v>0.5</v>
      </c>
      <c r="K47" s="650">
        <v>0</v>
      </c>
      <c r="L47" s="531">
        <v>0.5</v>
      </c>
      <c r="M47" s="650">
        <v>0</v>
      </c>
      <c r="N47" s="531">
        <v>0</v>
      </c>
      <c r="O47" s="712">
        <v>0</v>
      </c>
      <c r="P47" s="521">
        <f>H47+J47+L47+N47</f>
        <v>1</v>
      </c>
      <c r="Q47" s="650">
        <f t="shared" ref="Q47:Q48" si="10">I47+K47+M47+O47</f>
        <v>0</v>
      </c>
      <c r="R47" s="626" t="s">
        <v>1975</v>
      </c>
      <c r="S47" s="626" t="s">
        <v>1976</v>
      </c>
      <c r="T47" s="504" t="s">
        <v>1977</v>
      </c>
      <c r="U47" s="626" t="s">
        <v>1954</v>
      </c>
    </row>
    <row r="48" spans="1:21" ht="85" customHeight="1" x14ac:dyDescent="0.35">
      <c r="A48" s="1216"/>
      <c r="B48" s="1216"/>
      <c r="C48" s="1222"/>
      <c r="D48" s="591" t="s">
        <v>2099</v>
      </c>
      <c r="E48" s="504" t="s">
        <v>2093</v>
      </c>
      <c r="F48" s="490" t="s">
        <v>2103</v>
      </c>
      <c r="G48" s="630" t="s">
        <v>2083</v>
      </c>
      <c r="H48" s="523">
        <v>0.25</v>
      </c>
      <c r="I48" s="650">
        <v>50000</v>
      </c>
      <c r="J48" s="531">
        <v>0.25</v>
      </c>
      <c r="K48" s="650">
        <v>50000</v>
      </c>
      <c r="L48" s="531">
        <v>0.25</v>
      </c>
      <c r="M48" s="650">
        <v>50000</v>
      </c>
      <c r="N48" s="531">
        <v>0.25</v>
      </c>
      <c r="O48" s="712">
        <v>50000</v>
      </c>
      <c r="P48" s="521">
        <f>H48+J48+L48+N48</f>
        <v>1</v>
      </c>
      <c r="Q48" s="650">
        <f t="shared" si="10"/>
        <v>200000</v>
      </c>
      <c r="R48" s="540" t="s">
        <v>2109</v>
      </c>
      <c r="S48" s="489" t="s">
        <v>2106</v>
      </c>
      <c r="T48" s="489" t="s">
        <v>2110</v>
      </c>
      <c r="U48" s="489" t="s">
        <v>3078</v>
      </c>
    </row>
    <row r="49" spans="1:21" ht="15.5" x14ac:dyDescent="0.35">
      <c r="A49" s="1216"/>
      <c r="B49" s="665"/>
      <c r="C49" s="714"/>
      <c r="D49" s="638"/>
      <c r="E49" s="639"/>
      <c r="F49" s="638"/>
      <c r="G49" s="638"/>
      <c r="H49" s="697"/>
      <c r="I49" s="640"/>
      <c r="J49" s="698"/>
      <c r="K49" s="640"/>
      <c r="L49" s="698"/>
      <c r="M49" s="640"/>
      <c r="N49" s="698"/>
      <c r="O49" s="640"/>
      <c r="P49" s="641">
        <f t="shared" si="8"/>
        <v>0</v>
      </c>
      <c r="Q49" s="642">
        <f t="shared" si="9"/>
        <v>0</v>
      </c>
      <c r="R49" s="640"/>
      <c r="S49" s="639"/>
      <c r="T49" s="639"/>
      <c r="U49" s="639"/>
    </row>
    <row r="50" spans="1:21" ht="15.5" x14ac:dyDescent="0.35">
      <c r="A50" s="1216"/>
      <c r="B50" s="1220" t="s">
        <v>1450</v>
      </c>
      <c r="C50" s="300"/>
      <c r="D50" s="300"/>
      <c r="E50" s="246"/>
      <c r="F50" s="300"/>
      <c r="G50" s="300"/>
      <c r="H50" s="247"/>
      <c r="I50" s="336"/>
      <c r="J50" s="337"/>
      <c r="K50" s="336"/>
      <c r="L50" s="337"/>
      <c r="M50" s="336"/>
      <c r="N50" s="337"/>
      <c r="O50" s="336"/>
      <c r="P50" s="365">
        <f t="shared" si="8"/>
        <v>0</v>
      </c>
      <c r="Q50" s="366">
        <f t="shared" si="9"/>
        <v>0</v>
      </c>
      <c r="R50" s="336"/>
      <c r="S50" s="246"/>
      <c r="T50" s="246"/>
      <c r="U50" s="246"/>
    </row>
    <row r="51" spans="1:21" ht="102.65" customHeight="1" x14ac:dyDescent="0.35">
      <c r="A51" s="1216"/>
      <c r="B51" s="1216"/>
      <c r="C51" s="729" t="s">
        <v>1521</v>
      </c>
      <c r="D51" s="591" t="s">
        <v>2099</v>
      </c>
      <c r="E51" s="504" t="s">
        <v>2093</v>
      </c>
      <c r="F51" s="490" t="s">
        <v>2108</v>
      </c>
      <c r="G51" s="630" t="s">
        <v>2104</v>
      </c>
      <c r="H51" s="523">
        <v>0</v>
      </c>
      <c r="I51" s="726">
        <v>0</v>
      </c>
      <c r="J51" s="531">
        <v>0.25</v>
      </c>
      <c r="K51" s="650">
        <v>15000</v>
      </c>
      <c r="L51" s="531">
        <v>0.25</v>
      </c>
      <c r="M51" s="650">
        <v>15000</v>
      </c>
      <c r="N51" s="531">
        <v>0.5</v>
      </c>
      <c r="O51" s="726">
        <v>30000</v>
      </c>
      <c r="P51" s="727">
        <f t="shared" si="8"/>
        <v>1</v>
      </c>
      <c r="Q51" s="728">
        <f t="shared" si="9"/>
        <v>60000</v>
      </c>
      <c r="R51" s="540" t="s">
        <v>2107</v>
      </c>
      <c r="S51" s="489" t="s">
        <v>2106</v>
      </c>
      <c r="T51" s="489" t="s">
        <v>2105</v>
      </c>
      <c r="U51" s="489" t="s">
        <v>3079</v>
      </c>
    </row>
    <row r="52" spans="1:21" ht="15.5" x14ac:dyDescent="0.35">
      <c r="A52" s="1216"/>
      <c r="B52" s="665"/>
      <c r="C52" s="638"/>
      <c r="D52" s="638"/>
      <c r="E52" s="639"/>
      <c r="F52" s="638"/>
      <c r="G52" s="638"/>
      <c r="H52" s="697"/>
      <c r="I52" s="640"/>
      <c r="J52" s="698"/>
      <c r="K52" s="640"/>
      <c r="L52" s="698"/>
      <c r="M52" s="640"/>
      <c r="N52" s="698"/>
      <c r="O52" s="640"/>
      <c r="P52" s="641">
        <f t="shared" si="8"/>
        <v>0</v>
      </c>
      <c r="Q52" s="642">
        <f t="shared" si="9"/>
        <v>0</v>
      </c>
      <c r="R52" s="640"/>
      <c r="S52" s="639"/>
      <c r="T52" s="639"/>
      <c r="U52" s="489"/>
    </row>
    <row r="53" spans="1:21" ht="80.5" customHeight="1" x14ac:dyDescent="0.35">
      <c r="A53" s="1216"/>
      <c r="B53" s="730" t="s">
        <v>1451</v>
      </c>
      <c r="C53" s="713" t="s">
        <v>1525</v>
      </c>
      <c r="D53" s="554" t="s">
        <v>2119</v>
      </c>
      <c r="E53" s="489" t="s">
        <v>2113</v>
      </c>
      <c r="F53" s="490" t="s">
        <v>2111</v>
      </c>
      <c r="G53" s="630" t="s">
        <v>2112</v>
      </c>
      <c r="H53" s="247">
        <v>0.25</v>
      </c>
      <c r="I53" s="539">
        <v>5000</v>
      </c>
      <c r="J53" s="337">
        <v>0.25</v>
      </c>
      <c r="K53" s="539">
        <v>5000</v>
      </c>
      <c r="L53" s="337">
        <v>0.25</v>
      </c>
      <c r="M53" s="539">
        <v>5000</v>
      </c>
      <c r="N53" s="337">
        <v>0.25</v>
      </c>
      <c r="O53" s="539">
        <v>6000</v>
      </c>
      <c r="P53" s="365">
        <f t="shared" si="8"/>
        <v>1</v>
      </c>
      <c r="Q53" s="366">
        <f t="shared" si="9"/>
        <v>21000</v>
      </c>
      <c r="R53" s="540" t="s">
        <v>2115</v>
      </c>
      <c r="S53" s="489" t="s">
        <v>2114</v>
      </c>
      <c r="T53" s="489" t="s">
        <v>2110</v>
      </c>
      <c r="U53" s="489" t="s">
        <v>3079</v>
      </c>
    </row>
    <row r="54" spans="1:21" ht="18" customHeight="1" x14ac:dyDescent="0.35">
      <c r="A54" s="1216"/>
      <c r="B54" s="731"/>
      <c r="C54" s="714"/>
      <c r="D54" s="638"/>
      <c r="E54" s="639"/>
      <c r="F54" s="638"/>
      <c r="G54" s="638"/>
      <c r="H54" s="697"/>
      <c r="I54" s="640"/>
      <c r="J54" s="698"/>
      <c r="K54" s="640"/>
      <c r="L54" s="698"/>
      <c r="M54" s="640"/>
      <c r="N54" s="698"/>
      <c r="O54" s="640"/>
      <c r="P54" s="641">
        <f t="shared" si="8"/>
        <v>0</v>
      </c>
      <c r="Q54" s="642">
        <f t="shared" si="9"/>
        <v>0</v>
      </c>
      <c r="R54" s="640"/>
      <c r="S54" s="639"/>
      <c r="T54" s="639"/>
      <c r="U54" s="489"/>
    </row>
    <row r="55" spans="1:21" ht="15.75" customHeight="1" x14ac:dyDescent="0.35">
      <c r="A55" s="1216"/>
      <c r="B55" s="1224" t="s">
        <v>1452</v>
      </c>
      <c r="C55" s="1221" t="s">
        <v>1531</v>
      </c>
      <c r="U55" s="489"/>
    </row>
    <row r="56" spans="1:21" ht="66.650000000000006" customHeight="1" x14ac:dyDescent="0.35">
      <c r="A56" s="1216"/>
      <c r="B56" s="1225"/>
      <c r="C56" s="1222"/>
      <c r="D56" s="300" t="s">
        <v>2082</v>
      </c>
      <c r="E56" s="246" t="s">
        <v>2061</v>
      </c>
      <c r="F56" s="490" t="s">
        <v>2116</v>
      </c>
      <c r="G56" s="732" t="s">
        <v>2062</v>
      </c>
      <c r="H56" s="247">
        <v>0</v>
      </c>
      <c r="I56" s="336">
        <v>0</v>
      </c>
      <c r="J56" s="337">
        <v>0</v>
      </c>
      <c r="K56" s="336">
        <v>0</v>
      </c>
      <c r="L56" s="337">
        <v>0</v>
      </c>
      <c r="M56" s="336">
        <v>0</v>
      </c>
      <c r="N56" s="337">
        <v>1</v>
      </c>
      <c r="O56" s="539">
        <v>600000</v>
      </c>
      <c r="P56" s="365">
        <f t="shared" si="8"/>
        <v>1</v>
      </c>
      <c r="Q56" s="728">
        <f>I56+K56+M56+O56</f>
        <v>600000</v>
      </c>
      <c r="R56" s="540" t="s">
        <v>2118</v>
      </c>
      <c r="S56" s="489" t="s">
        <v>2117</v>
      </c>
      <c r="T56" s="489" t="s">
        <v>2110</v>
      </c>
      <c r="U56" s="489" t="s">
        <v>3079</v>
      </c>
    </row>
    <row r="57" spans="1:21" s="255" customFormat="1" ht="15.5" x14ac:dyDescent="0.35">
      <c r="A57" s="285"/>
      <c r="B57" s="286"/>
      <c r="C57" s="285" t="s">
        <v>97</v>
      </c>
      <c r="D57" s="286"/>
      <c r="E57" s="286"/>
      <c r="F57" s="286"/>
      <c r="G57" s="287"/>
      <c r="H57" s="258">
        <f t="shared" ref="H57:Q57" si="11">SUM(H8:H56)</f>
        <v>3.25</v>
      </c>
      <c r="I57" s="258">
        <f t="shared" si="11"/>
        <v>205000</v>
      </c>
      <c r="J57" s="258">
        <f t="shared" si="11"/>
        <v>8.0599999999999987</v>
      </c>
      <c r="K57" s="258">
        <f t="shared" si="11"/>
        <v>438000</v>
      </c>
      <c r="L57" s="258">
        <f t="shared" si="11"/>
        <v>8.2100000000000009</v>
      </c>
      <c r="M57" s="258">
        <f t="shared" si="11"/>
        <v>343000</v>
      </c>
      <c r="N57" s="258">
        <f t="shared" si="11"/>
        <v>7.48</v>
      </c>
      <c r="O57" s="258" t="s">
        <v>3094</v>
      </c>
      <c r="P57" s="258">
        <f t="shared" si="11"/>
        <v>27</v>
      </c>
      <c r="Q57" s="258">
        <f t="shared" si="11"/>
        <v>1860000</v>
      </c>
      <c r="R57" s="259"/>
      <c r="S57" s="259"/>
      <c r="T57" s="259"/>
      <c r="U57" s="259"/>
    </row>
    <row r="58" spans="1:21" ht="15.5" x14ac:dyDescent="0.35">
      <c r="A58" s="255"/>
      <c r="B58" s="255"/>
      <c r="C58" s="255"/>
      <c r="D58" s="255"/>
      <c r="E58" s="255"/>
      <c r="F58" s="254"/>
      <c r="G58" s="255"/>
      <c r="H58" s="255"/>
      <c r="S58" s="260"/>
      <c r="T58" s="260"/>
      <c r="U58" s="261"/>
    </row>
    <row r="59" spans="1:21" ht="15.5" x14ac:dyDescent="0.35">
      <c r="F59" s="254"/>
      <c r="S59" s="260"/>
      <c r="T59" s="260"/>
    </row>
    <row r="60" spans="1:21" ht="15.5" x14ac:dyDescent="0.35">
      <c r="F60" s="254"/>
      <c r="S60" s="260"/>
      <c r="T60" s="260"/>
    </row>
    <row r="61" spans="1:21" ht="15.5" x14ac:dyDescent="0.35">
      <c r="F61" s="254"/>
      <c r="S61" s="260"/>
      <c r="T61" s="260"/>
    </row>
    <row r="62" spans="1:21" ht="15.5" x14ac:dyDescent="0.35">
      <c r="F62" s="254"/>
      <c r="S62" s="260"/>
      <c r="T62" s="260"/>
    </row>
    <row r="63" spans="1:21" ht="15.5" x14ac:dyDescent="0.35">
      <c r="F63" s="254"/>
      <c r="S63" s="260"/>
      <c r="T63" s="260"/>
    </row>
    <row r="64" spans="1:21" ht="15.5" x14ac:dyDescent="0.35">
      <c r="F64" s="254"/>
      <c r="S64" s="260"/>
      <c r="T64" s="260"/>
    </row>
    <row r="65" spans="6:20" ht="15.5" x14ac:dyDescent="0.35">
      <c r="F65" s="254"/>
      <c r="S65" s="260"/>
      <c r="T65" s="260"/>
    </row>
    <row r="66" spans="6:20" ht="15.5" x14ac:dyDescent="0.35">
      <c r="F66" s="254"/>
      <c r="S66" s="260"/>
      <c r="T66" s="260"/>
    </row>
    <row r="67" spans="6:20" ht="15.5" x14ac:dyDescent="0.35">
      <c r="F67" s="254"/>
      <c r="S67" s="262"/>
      <c r="T67" s="262"/>
    </row>
    <row r="68" spans="6:20" ht="15.5" x14ac:dyDescent="0.35">
      <c r="F68" s="254"/>
      <c r="S68" s="260"/>
      <c r="T68" s="260"/>
    </row>
    <row r="69" spans="6:20" ht="15.5" x14ac:dyDescent="0.35">
      <c r="F69" s="254"/>
      <c r="S69" s="260"/>
      <c r="T69" s="260"/>
    </row>
    <row r="70" spans="6:20" ht="15.5" x14ac:dyDescent="0.35">
      <c r="F70" s="254"/>
      <c r="S70" s="260"/>
      <c r="T70" s="260"/>
    </row>
    <row r="71" spans="6:20" ht="15.5" x14ac:dyDescent="0.35">
      <c r="F71" s="254"/>
      <c r="S71" s="260"/>
      <c r="T71" s="260"/>
    </row>
    <row r="72" spans="6:20" ht="15.5" x14ac:dyDescent="0.35">
      <c r="F72" s="254"/>
      <c r="S72" s="260"/>
      <c r="T72" s="260"/>
    </row>
    <row r="73" spans="6:20" ht="15.5" x14ac:dyDescent="0.35">
      <c r="F73" s="254"/>
      <c r="S73" s="260"/>
      <c r="T73" s="260"/>
    </row>
    <row r="74" spans="6:20" ht="15.5" x14ac:dyDescent="0.35">
      <c r="F74" s="254"/>
      <c r="S74" s="260"/>
      <c r="T74" s="260"/>
    </row>
    <row r="75" spans="6:20" ht="15.5" x14ac:dyDescent="0.35">
      <c r="F75" s="254"/>
      <c r="S75" s="260"/>
      <c r="T75" s="260"/>
    </row>
    <row r="76" spans="6:20" ht="15.5" x14ac:dyDescent="0.35">
      <c r="F76" s="254"/>
      <c r="S76" s="260"/>
      <c r="T76" s="260"/>
    </row>
    <row r="77" spans="6:20" x14ac:dyDescent="0.35">
      <c r="S77" s="260"/>
      <c r="T77" s="260"/>
    </row>
    <row r="78" spans="6:20" x14ac:dyDescent="0.35">
      <c r="S78" s="260"/>
      <c r="T78" s="260"/>
    </row>
    <row r="79" spans="6:20" x14ac:dyDescent="0.35">
      <c r="S79" s="260"/>
      <c r="T79" s="260"/>
    </row>
    <row r="80" spans="6:20" x14ac:dyDescent="0.35">
      <c r="S80" s="260"/>
      <c r="T80" s="260"/>
    </row>
    <row r="81" spans="6:20" x14ac:dyDescent="0.35">
      <c r="S81" s="260"/>
      <c r="T81" s="260"/>
    </row>
    <row r="82" spans="6:20" x14ac:dyDescent="0.35">
      <c r="S82" s="260"/>
      <c r="T82" s="260"/>
    </row>
    <row r="83" spans="6:20" x14ac:dyDescent="0.35">
      <c r="S83" s="260"/>
      <c r="T83" s="260"/>
    </row>
    <row r="84" spans="6:20" x14ac:dyDescent="0.35">
      <c r="S84" s="260"/>
      <c r="T84" s="260"/>
    </row>
    <row r="88" spans="6:20" x14ac:dyDescent="0.35">
      <c r="F88" s="248"/>
      <c r="S88" s="257"/>
      <c r="T88" s="257"/>
    </row>
    <row r="89" spans="6:20" x14ac:dyDescent="0.35">
      <c r="F89" s="248"/>
      <c r="S89" s="257"/>
      <c r="T89" s="257"/>
    </row>
    <row r="90" spans="6:20" x14ac:dyDescent="0.35">
      <c r="F90" s="248"/>
      <c r="S90" s="257"/>
      <c r="T90" s="257"/>
    </row>
    <row r="91" spans="6:20" x14ac:dyDescent="0.35">
      <c r="F91" s="248"/>
      <c r="S91" s="257"/>
      <c r="T91" s="257"/>
    </row>
    <row r="92" spans="6:20" x14ac:dyDescent="0.35">
      <c r="F92" s="248"/>
      <c r="S92" s="257"/>
      <c r="T92" s="257"/>
    </row>
    <row r="93" spans="6:20" x14ac:dyDescent="0.35">
      <c r="F93" s="248"/>
      <c r="S93" s="257"/>
      <c r="T93" s="257"/>
    </row>
    <row r="94" spans="6:20" x14ac:dyDescent="0.35">
      <c r="F94" s="248"/>
      <c r="S94" s="257"/>
      <c r="T94" s="257"/>
    </row>
    <row r="95" spans="6:20" x14ac:dyDescent="0.35">
      <c r="F95" s="248"/>
      <c r="S95" s="257"/>
      <c r="T95" s="257"/>
    </row>
    <row r="96" spans="6:20" x14ac:dyDescent="0.35">
      <c r="F96" s="248"/>
      <c r="S96" s="257"/>
      <c r="T96" s="257"/>
    </row>
    <row r="97" spans="6:20" x14ac:dyDescent="0.35">
      <c r="F97" s="248"/>
      <c r="S97" s="257"/>
      <c r="T97" s="257"/>
    </row>
    <row r="98" spans="6:20" x14ac:dyDescent="0.35">
      <c r="F98" s="248"/>
      <c r="S98" s="257"/>
      <c r="T98" s="257"/>
    </row>
    <row r="99" spans="6:20" x14ac:dyDescent="0.35">
      <c r="F99" s="248"/>
      <c r="S99" s="257"/>
      <c r="T99" s="257"/>
    </row>
    <row r="100" spans="6:20" x14ac:dyDescent="0.35">
      <c r="F100" s="248"/>
      <c r="S100" s="257"/>
      <c r="T100" s="257"/>
    </row>
    <row r="101" spans="6:20" x14ac:dyDescent="0.35">
      <c r="F101" s="248"/>
      <c r="S101" s="257"/>
      <c r="T101" s="257"/>
    </row>
    <row r="102" spans="6:20" x14ac:dyDescent="0.35">
      <c r="F102" s="248"/>
      <c r="S102" s="257"/>
      <c r="T102" s="257"/>
    </row>
    <row r="103" spans="6:20" x14ac:dyDescent="0.35">
      <c r="F103" s="248"/>
      <c r="S103" s="257"/>
      <c r="T103" s="257"/>
    </row>
    <row r="104" spans="6:20" x14ac:dyDescent="0.35">
      <c r="F104" s="248"/>
      <c r="S104" s="257"/>
      <c r="T104" s="257"/>
    </row>
    <row r="105" spans="6:20" x14ac:dyDescent="0.35">
      <c r="F105" s="248"/>
      <c r="S105" s="257"/>
      <c r="T105" s="257"/>
    </row>
    <row r="106" spans="6:20" x14ac:dyDescent="0.35">
      <c r="F106" s="248"/>
      <c r="S106" s="257"/>
      <c r="T106" s="257"/>
    </row>
    <row r="107" spans="6:20" x14ac:dyDescent="0.35">
      <c r="F107" s="248"/>
      <c r="S107" s="257"/>
      <c r="T107" s="257"/>
    </row>
    <row r="108" spans="6:20" x14ac:dyDescent="0.35">
      <c r="F108" s="248"/>
      <c r="S108" s="257"/>
      <c r="T108" s="257"/>
    </row>
    <row r="109" spans="6:20" x14ac:dyDescent="0.35">
      <c r="F109" s="248"/>
      <c r="S109" s="257"/>
      <c r="T109" s="257"/>
    </row>
    <row r="110" spans="6:20" x14ac:dyDescent="0.35">
      <c r="F110" s="248"/>
      <c r="S110" s="257"/>
      <c r="T110" s="257"/>
    </row>
    <row r="111" spans="6:20" x14ac:dyDescent="0.35">
      <c r="F111" s="248"/>
      <c r="S111" s="257"/>
      <c r="T111" s="257"/>
    </row>
    <row r="112" spans="6:20" x14ac:dyDescent="0.35">
      <c r="F112" s="248"/>
      <c r="S112" s="257"/>
      <c r="T112" s="257"/>
    </row>
    <row r="113" spans="6:20" x14ac:dyDescent="0.35">
      <c r="F113" s="248"/>
      <c r="S113" s="257"/>
      <c r="T113" s="257"/>
    </row>
    <row r="114" spans="6:20" x14ac:dyDescent="0.35">
      <c r="F114" s="248"/>
    </row>
    <row r="115" spans="6:20" x14ac:dyDescent="0.35">
      <c r="F115" s="248"/>
    </row>
    <row r="116" spans="6:20" x14ac:dyDescent="0.35">
      <c r="F116" s="248"/>
    </row>
    <row r="117" spans="6:20" x14ac:dyDescent="0.35">
      <c r="F117" s="248"/>
    </row>
    <row r="118" spans="6:20" x14ac:dyDescent="0.35">
      <c r="F118" s="248"/>
    </row>
    <row r="119" spans="6:20" x14ac:dyDescent="0.35">
      <c r="F119" s="248"/>
    </row>
    <row r="120" spans="6:20" x14ac:dyDescent="0.35">
      <c r="F120" s="248"/>
    </row>
    <row r="121" spans="6:20" x14ac:dyDescent="0.35">
      <c r="F121" s="248"/>
    </row>
    <row r="122" spans="6:20" x14ac:dyDescent="0.35">
      <c r="F122" s="248"/>
    </row>
    <row r="123" spans="6:20" x14ac:dyDescent="0.35">
      <c r="F123" s="248"/>
    </row>
    <row r="124" spans="6:20" x14ac:dyDescent="0.35">
      <c r="F124" s="248"/>
    </row>
    <row r="125" spans="6:20" x14ac:dyDescent="0.35">
      <c r="F125" s="248"/>
    </row>
    <row r="126" spans="6:20" x14ac:dyDescent="0.35">
      <c r="F126" s="248"/>
    </row>
    <row r="127" spans="6:20" x14ac:dyDescent="0.35">
      <c r="F127" s="248"/>
    </row>
    <row r="128" spans="6:20" x14ac:dyDescent="0.35">
      <c r="F128" s="248"/>
    </row>
    <row r="129" spans="6:6" x14ac:dyDescent="0.35">
      <c r="F129" s="248"/>
    </row>
    <row r="130" spans="6:6" x14ac:dyDescent="0.35">
      <c r="F130" s="248"/>
    </row>
    <row r="131" spans="6:6" x14ac:dyDescent="0.35">
      <c r="F131" s="248"/>
    </row>
    <row r="132" spans="6:6" x14ac:dyDescent="0.35">
      <c r="F132" s="248"/>
    </row>
    <row r="133" spans="6:6" x14ac:dyDescent="0.35">
      <c r="F133" s="248"/>
    </row>
    <row r="134" spans="6:6" x14ac:dyDescent="0.35">
      <c r="F134" s="248"/>
    </row>
    <row r="135" spans="6:6" x14ac:dyDescent="0.35">
      <c r="F135" s="248"/>
    </row>
    <row r="136" spans="6:6" x14ac:dyDescent="0.35">
      <c r="F136" s="248"/>
    </row>
    <row r="137" spans="6:6" x14ac:dyDescent="0.35">
      <c r="F137" s="248"/>
    </row>
    <row r="138" spans="6:6" x14ac:dyDescent="0.35">
      <c r="F138" s="248"/>
    </row>
    <row r="139" spans="6:6" x14ac:dyDescent="0.35">
      <c r="F139" s="248"/>
    </row>
    <row r="140" spans="6:6" x14ac:dyDescent="0.35">
      <c r="F140" s="248"/>
    </row>
    <row r="141" spans="6:6" x14ac:dyDescent="0.35">
      <c r="F141" s="248"/>
    </row>
    <row r="142" spans="6:6" x14ac:dyDescent="0.35">
      <c r="F142" s="248"/>
    </row>
    <row r="143" spans="6:6" x14ac:dyDescent="0.35">
      <c r="F143" s="248"/>
    </row>
    <row r="144" spans="6:6" x14ac:dyDescent="0.35">
      <c r="F144" s="248"/>
    </row>
    <row r="145" spans="6:6" x14ac:dyDescent="0.35">
      <c r="F145" s="248"/>
    </row>
    <row r="146" spans="6:6" x14ac:dyDescent="0.35">
      <c r="F146" s="248"/>
    </row>
    <row r="147" spans="6:6" x14ac:dyDescent="0.35">
      <c r="F147" s="248"/>
    </row>
    <row r="148" spans="6:6" x14ac:dyDescent="0.35">
      <c r="F148" s="248"/>
    </row>
    <row r="149" spans="6:6" x14ac:dyDescent="0.35">
      <c r="F149" s="248"/>
    </row>
    <row r="150" spans="6:6" x14ac:dyDescent="0.35">
      <c r="F150" s="248"/>
    </row>
    <row r="151" spans="6:6" x14ac:dyDescent="0.35">
      <c r="F151" s="248"/>
    </row>
    <row r="152" spans="6:6" x14ac:dyDescent="0.35">
      <c r="F152" s="248"/>
    </row>
    <row r="153" spans="6:6" x14ac:dyDescent="0.35">
      <c r="F153" s="248"/>
    </row>
  </sheetData>
  <mergeCells count="38">
    <mergeCell ref="S5:S7"/>
    <mergeCell ref="C5:C7"/>
    <mergeCell ref="E5:E7"/>
    <mergeCell ref="H6:I6"/>
    <mergeCell ref="B5:B7"/>
    <mergeCell ref="R5:R7"/>
    <mergeCell ref="G5:G7"/>
    <mergeCell ref="F5:F7"/>
    <mergeCell ref="H5:O5"/>
    <mergeCell ref="A5:A7"/>
    <mergeCell ref="A15:A45"/>
    <mergeCell ref="B26:B31"/>
    <mergeCell ref="B42:B45"/>
    <mergeCell ref="B9:B14"/>
    <mergeCell ref="A9:A14"/>
    <mergeCell ref="B15:U15"/>
    <mergeCell ref="J6:K6"/>
    <mergeCell ref="D5:D7"/>
    <mergeCell ref="B38:B40"/>
    <mergeCell ref="C42:C44"/>
    <mergeCell ref="L6:M6"/>
    <mergeCell ref="N6:O6"/>
    <mergeCell ref="U5:U7"/>
    <mergeCell ref="P5:Q6"/>
    <mergeCell ref="T5:T7"/>
    <mergeCell ref="A46:A56"/>
    <mergeCell ref="C11:C13"/>
    <mergeCell ref="B16:B24"/>
    <mergeCell ref="C16:C23"/>
    <mergeCell ref="C26:C30"/>
    <mergeCell ref="B33:B34"/>
    <mergeCell ref="B47:B48"/>
    <mergeCell ref="C33:C36"/>
    <mergeCell ref="C38:C40"/>
    <mergeCell ref="B55:B56"/>
    <mergeCell ref="C55:C56"/>
    <mergeCell ref="C47:C48"/>
    <mergeCell ref="B50:B51"/>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11 C31 C24:C26 C16 C14 C33 C37:C38 C55 C45:C47 C42 C50:C53">
      <formula1>$M$1:$AI$1</formula1>
    </dataValidation>
  </dataValidations>
  <pageMargins left="0.23622047244094491" right="0.23622047244094491" top="0.74803149606299213" bottom="0.74803149606299213" header="0.31496062992125984" footer="0.31496062992125984"/>
  <pageSetup scale="60"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7"/>
  <sheetViews>
    <sheetView zoomScale="40" zoomScaleNormal="40" workbookViewId="0">
      <pane ySplit="6" topLeftCell="A24" activePane="bottomLeft" state="frozen"/>
      <selection activeCell="O6" sqref="O6"/>
      <selection pane="bottomLeft" activeCell="Q27" sqref="Q27"/>
    </sheetView>
  </sheetViews>
  <sheetFormatPr baseColWidth="10" defaultRowHeight="14.5" x14ac:dyDescent="0.35"/>
  <cols>
    <col min="1" max="1" width="40" customWidth="1"/>
    <col min="2" max="2" width="21.7265625" customWidth="1"/>
    <col min="3" max="3" width="30.54296875" customWidth="1"/>
    <col min="4" max="4" width="30.54296875" style="436" customWidth="1"/>
    <col min="5" max="5" width="27.453125" customWidth="1"/>
    <col min="6" max="6" width="15" customWidth="1"/>
    <col min="7" max="7" width="42.54296875" customWidth="1"/>
    <col min="8" max="8" width="15.26953125" customWidth="1"/>
    <col min="9" max="9" width="16.08984375" style="230" customWidth="1"/>
    <col min="10" max="10" width="15.26953125" customWidth="1"/>
    <col min="11" max="11" width="18.81640625" style="230" customWidth="1"/>
    <col min="13" max="13" width="22.54296875" style="230" customWidth="1"/>
    <col min="15" max="15" width="13.7265625" style="230" bestFit="1" customWidth="1"/>
    <col min="16" max="16" width="15.26953125" customWidth="1"/>
    <col min="17" max="17" width="18.26953125" style="230" customWidth="1"/>
    <col min="18" max="18" width="14.1796875" hidden="1" customWidth="1"/>
    <col min="19" max="19" width="34.81640625" customWidth="1"/>
    <col min="20" max="20" width="29.54296875" customWidth="1"/>
    <col min="21" max="21" width="23.7265625" customWidth="1"/>
    <col min="22" max="22" width="23.453125" customWidth="1"/>
  </cols>
  <sheetData>
    <row r="1" spans="1:22" s="736" customFormat="1" ht="23.5" x14ac:dyDescent="0.55000000000000004">
      <c r="B1" s="737"/>
      <c r="C1" s="738" t="s">
        <v>1652</v>
      </c>
      <c r="D1" s="737"/>
      <c r="E1" s="737"/>
      <c r="F1" s="737"/>
      <c r="G1" s="737"/>
      <c r="H1" s="737" t="s">
        <v>475</v>
      </c>
      <c r="I1" s="739"/>
      <c r="J1" s="737"/>
      <c r="K1" s="737"/>
      <c r="L1" s="737"/>
      <c r="M1" s="737"/>
      <c r="N1" s="737"/>
      <c r="O1" s="737"/>
      <c r="P1" s="737"/>
      <c r="Q1" s="737"/>
      <c r="R1" s="737"/>
      <c r="S1" s="737"/>
      <c r="T1" s="737"/>
      <c r="U1" s="737"/>
      <c r="V1" s="737"/>
    </row>
    <row r="2" spans="1:22" ht="18.5" x14ac:dyDescent="0.35">
      <c r="A2" s="309" t="s">
        <v>1345</v>
      </c>
      <c r="B2" s="277"/>
      <c r="C2" s="277"/>
      <c r="D2" s="277"/>
      <c r="E2" s="277"/>
      <c r="F2" s="277"/>
      <c r="G2" s="277"/>
      <c r="H2" s="277"/>
      <c r="J2" s="277"/>
      <c r="K2" s="277"/>
      <c r="L2" s="277"/>
      <c r="M2" s="277"/>
      <c r="N2" s="277"/>
      <c r="O2" s="277"/>
      <c r="P2" s="277"/>
      <c r="Q2" s="277"/>
      <c r="R2" s="277"/>
      <c r="S2" s="277"/>
      <c r="T2" s="277"/>
      <c r="U2" s="277"/>
      <c r="V2" s="277"/>
    </row>
    <row r="3" spans="1:22" x14ac:dyDescent="0.35">
      <c r="A3" s="1235" t="s">
        <v>1347</v>
      </c>
      <c r="B3" s="1235"/>
      <c r="C3" s="1235"/>
      <c r="D3" s="1235"/>
      <c r="E3" s="1235"/>
      <c r="F3" s="1235"/>
      <c r="G3" s="1235"/>
      <c r="H3" s="1235"/>
      <c r="I3" s="1235"/>
      <c r="J3" s="1235"/>
      <c r="K3" s="1235"/>
      <c r="L3" s="1235"/>
      <c r="M3" s="1235"/>
      <c r="N3" s="1235"/>
      <c r="O3" s="1235"/>
      <c r="P3" s="1235"/>
      <c r="Q3" s="1235"/>
      <c r="R3" s="1235"/>
      <c r="S3" s="1235"/>
      <c r="T3" s="1235"/>
      <c r="U3" s="1235"/>
      <c r="V3" s="1235"/>
    </row>
    <row r="4" spans="1:22" ht="15" customHeight="1" x14ac:dyDescent="0.35">
      <c r="A4" s="1175" t="s">
        <v>96</v>
      </c>
      <c r="B4" s="1174" t="s">
        <v>110</v>
      </c>
      <c r="C4" s="1177" t="s">
        <v>1502</v>
      </c>
      <c r="D4" s="1177" t="s">
        <v>1503</v>
      </c>
      <c r="E4" s="1177" t="s">
        <v>86</v>
      </c>
      <c r="F4" s="1177" t="s">
        <v>390</v>
      </c>
      <c r="G4" s="1177" t="s">
        <v>87</v>
      </c>
      <c r="H4" s="1189" t="s">
        <v>99</v>
      </c>
      <c r="I4" s="1195"/>
      <c r="J4" s="1195"/>
      <c r="K4" s="1195"/>
      <c r="L4" s="1195"/>
      <c r="M4" s="1195"/>
      <c r="N4" s="1195"/>
      <c r="O4" s="1190"/>
      <c r="P4" s="1191" t="s">
        <v>100</v>
      </c>
      <c r="Q4" s="1192"/>
      <c r="R4" s="1174" t="s">
        <v>101</v>
      </c>
      <c r="S4" s="1174" t="s">
        <v>102</v>
      </c>
      <c r="T4" s="1174" t="s">
        <v>109</v>
      </c>
      <c r="U4" s="1174" t="s">
        <v>108</v>
      </c>
      <c r="V4" s="1171" t="s">
        <v>88</v>
      </c>
    </row>
    <row r="5" spans="1:22" ht="15" customHeight="1" x14ac:dyDescent="0.35">
      <c r="A5" s="1175"/>
      <c r="B5" s="1175"/>
      <c r="C5" s="1178"/>
      <c r="D5" s="1178"/>
      <c r="E5" s="1178"/>
      <c r="F5" s="1178"/>
      <c r="G5" s="1178"/>
      <c r="H5" s="1189" t="s">
        <v>103</v>
      </c>
      <c r="I5" s="1190"/>
      <c r="J5" s="1189" t="s">
        <v>104</v>
      </c>
      <c r="K5" s="1190"/>
      <c r="L5" s="1189" t="s">
        <v>105</v>
      </c>
      <c r="M5" s="1190"/>
      <c r="N5" s="1189" t="s">
        <v>106</v>
      </c>
      <c r="O5" s="1190"/>
      <c r="P5" s="1193"/>
      <c r="Q5" s="1194"/>
      <c r="R5" s="1175"/>
      <c r="S5" s="1175"/>
      <c r="T5" s="1175"/>
      <c r="U5" s="1175"/>
      <c r="V5" s="1172"/>
    </row>
    <row r="6" spans="1:22" ht="26" x14ac:dyDescent="0.35">
      <c r="A6" s="1176"/>
      <c r="B6" s="1176"/>
      <c r="C6" s="1179"/>
      <c r="D6" s="1179"/>
      <c r="E6" s="1179"/>
      <c r="F6" s="1179"/>
      <c r="G6" s="1179"/>
      <c r="H6" s="412" t="s">
        <v>107</v>
      </c>
      <c r="I6" s="412" t="s">
        <v>12</v>
      </c>
      <c r="J6" s="412" t="s">
        <v>107</v>
      </c>
      <c r="K6" s="412" t="s">
        <v>12</v>
      </c>
      <c r="L6" s="412" t="s">
        <v>107</v>
      </c>
      <c r="M6" s="412" t="s">
        <v>12</v>
      </c>
      <c r="N6" s="412" t="s">
        <v>107</v>
      </c>
      <c r="O6" s="412" t="s">
        <v>12</v>
      </c>
      <c r="P6" s="412" t="s">
        <v>107</v>
      </c>
      <c r="Q6" s="412" t="s">
        <v>12</v>
      </c>
      <c r="R6" s="1176"/>
      <c r="S6" s="1176"/>
      <c r="T6" s="1176"/>
      <c r="U6" s="1176"/>
      <c r="V6" s="1173"/>
    </row>
    <row r="7" spans="1:22" s="349" customFormat="1" ht="15.5" x14ac:dyDescent="0.35">
      <c r="A7" s="413"/>
      <c r="B7" s="414"/>
      <c r="C7" s="415"/>
      <c r="D7" s="415"/>
      <c r="E7" s="415"/>
      <c r="F7" s="416"/>
      <c r="G7" s="415"/>
      <c r="H7" s="417"/>
      <c r="I7" s="417"/>
      <c r="J7" s="417"/>
      <c r="K7" s="417"/>
      <c r="L7" s="417"/>
      <c r="M7" s="417"/>
      <c r="N7" s="417"/>
      <c r="O7" s="417"/>
      <c r="P7" s="417"/>
      <c r="Q7" s="417"/>
      <c r="R7" s="418"/>
      <c r="S7" s="418"/>
      <c r="T7" s="418"/>
      <c r="U7" s="418"/>
      <c r="V7" s="419"/>
    </row>
    <row r="8" spans="1:22" ht="57.65" customHeight="1" x14ac:dyDescent="0.35">
      <c r="A8" s="1220" t="s">
        <v>1379</v>
      </c>
      <c r="B8" s="1220" t="s">
        <v>1380</v>
      </c>
      <c r="C8" s="1226" t="s">
        <v>1652</v>
      </c>
      <c r="D8" s="593" t="s">
        <v>2960</v>
      </c>
      <c r="E8" s="606" t="s">
        <v>2959</v>
      </c>
      <c r="F8" s="1032" t="s">
        <v>2958</v>
      </c>
      <c r="G8" s="1081" t="s">
        <v>2961</v>
      </c>
      <c r="H8" s="1116">
        <v>0.25</v>
      </c>
      <c r="I8" s="1117">
        <v>0</v>
      </c>
      <c r="J8" s="1116">
        <v>0.25</v>
      </c>
      <c r="K8" s="1118">
        <v>0</v>
      </c>
      <c r="L8" s="1116">
        <v>0.25</v>
      </c>
      <c r="M8" s="1118">
        <v>0</v>
      </c>
      <c r="N8" s="1116">
        <v>0.25</v>
      </c>
      <c r="O8" s="1118">
        <v>0</v>
      </c>
      <c r="P8" s="1116">
        <f t="shared" ref="P8:Q23" si="0">H8+J8+L8+N8</f>
        <v>1</v>
      </c>
      <c r="Q8" s="1118">
        <f t="shared" si="0"/>
        <v>0</v>
      </c>
      <c r="R8" s="1082" t="s">
        <v>2120</v>
      </c>
      <c r="S8" s="1082" t="s">
        <v>2121</v>
      </c>
      <c r="T8" s="1082" t="s">
        <v>2122</v>
      </c>
      <c r="U8" s="1082" t="s">
        <v>2998</v>
      </c>
      <c r="V8" s="1082" t="s">
        <v>2999</v>
      </c>
    </row>
    <row r="9" spans="1:22" ht="47.5" customHeight="1" x14ac:dyDescent="0.35">
      <c r="A9" s="1216"/>
      <c r="B9" s="1216"/>
      <c r="C9" s="1227"/>
      <c r="D9" s="593" t="s">
        <v>2125</v>
      </c>
      <c r="E9" s="606" t="s">
        <v>2126</v>
      </c>
      <c r="F9" s="1032" t="s">
        <v>2963</v>
      </c>
      <c r="G9" s="1115" t="s">
        <v>2962</v>
      </c>
      <c r="H9" s="733">
        <v>0</v>
      </c>
      <c r="I9" s="734">
        <v>0</v>
      </c>
      <c r="J9" s="733">
        <v>1</v>
      </c>
      <c r="K9" s="734">
        <v>0</v>
      </c>
      <c r="L9" s="733">
        <v>0</v>
      </c>
      <c r="M9" s="734">
        <v>0</v>
      </c>
      <c r="N9" s="733">
        <v>0</v>
      </c>
      <c r="O9" s="734">
        <v>0</v>
      </c>
      <c r="P9" s="733">
        <f t="shared" si="0"/>
        <v>1</v>
      </c>
      <c r="Q9" s="734">
        <f t="shared" si="0"/>
        <v>0</v>
      </c>
      <c r="R9" s="593" t="s">
        <v>2127</v>
      </c>
      <c r="S9" s="593" t="s">
        <v>3065</v>
      </c>
      <c r="T9" s="593" t="s">
        <v>2128</v>
      </c>
      <c r="U9" s="593" t="s">
        <v>2123</v>
      </c>
      <c r="V9" s="593" t="s">
        <v>2999</v>
      </c>
    </row>
    <row r="10" spans="1:22" ht="55" customHeight="1" x14ac:dyDescent="0.35">
      <c r="A10" s="1216"/>
      <c r="B10" s="1216"/>
      <c r="C10" s="1227"/>
      <c r="D10" s="593" t="s">
        <v>2129</v>
      </c>
      <c r="E10" s="606" t="s">
        <v>2130</v>
      </c>
      <c r="F10" s="565" t="s">
        <v>2148</v>
      </c>
      <c r="G10" s="742" t="s">
        <v>2131</v>
      </c>
      <c r="H10" s="733">
        <v>0.25</v>
      </c>
      <c r="I10" s="734">
        <v>0</v>
      </c>
      <c r="J10" s="733">
        <v>0.25</v>
      </c>
      <c r="K10" s="734">
        <v>0</v>
      </c>
      <c r="L10" s="733">
        <v>0.25</v>
      </c>
      <c r="M10" s="734">
        <v>0</v>
      </c>
      <c r="N10" s="733">
        <v>0.25</v>
      </c>
      <c r="O10" s="734">
        <v>0</v>
      </c>
      <c r="P10" s="733">
        <f t="shared" si="0"/>
        <v>1</v>
      </c>
      <c r="Q10" s="734">
        <f t="shared" si="0"/>
        <v>0</v>
      </c>
      <c r="R10" s="593" t="s">
        <v>2132</v>
      </c>
      <c r="S10" s="593" t="s">
        <v>2133</v>
      </c>
      <c r="T10" s="593" t="s">
        <v>2134</v>
      </c>
      <c r="U10" s="593" t="s">
        <v>2123</v>
      </c>
      <c r="V10" s="593" t="s">
        <v>2124</v>
      </c>
    </row>
    <row r="11" spans="1:22" ht="63.65" customHeight="1" x14ac:dyDescent="0.35">
      <c r="A11" s="1216"/>
      <c r="B11" s="1216"/>
      <c r="C11" s="1227"/>
      <c r="D11" s="593" t="s">
        <v>2135</v>
      </c>
      <c r="E11" s="606" t="s">
        <v>2136</v>
      </c>
      <c r="F11" s="565" t="s">
        <v>2149</v>
      </c>
      <c r="G11" s="742" t="s">
        <v>2137</v>
      </c>
      <c r="H11" s="733">
        <v>0</v>
      </c>
      <c r="I11" s="734">
        <v>0</v>
      </c>
      <c r="J11" s="733">
        <v>0</v>
      </c>
      <c r="K11" s="734">
        <v>0</v>
      </c>
      <c r="L11" s="733">
        <v>1</v>
      </c>
      <c r="M11" s="734">
        <v>10000</v>
      </c>
      <c r="N11" s="733">
        <v>0</v>
      </c>
      <c r="O11" s="734">
        <v>0</v>
      </c>
      <c r="P11" s="733">
        <f t="shared" si="0"/>
        <v>1</v>
      </c>
      <c r="Q11" s="734">
        <f t="shared" si="0"/>
        <v>10000</v>
      </c>
      <c r="R11" s="593" t="s">
        <v>2138</v>
      </c>
      <c r="S11" s="593" t="s">
        <v>2139</v>
      </c>
      <c r="T11" s="593" t="s">
        <v>2134</v>
      </c>
      <c r="U11" s="593" t="s">
        <v>2123</v>
      </c>
      <c r="V11" s="593" t="s">
        <v>2124</v>
      </c>
    </row>
    <row r="12" spans="1:22" ht="51" customHeight="1" x14ac:dyDescent="0.35">
      <c r="A12" s="1216"/>
      <c r="B12" s="1216"/>
      <c r="C12" s="1227"/>
      <c r="D12" s="593" t="s">
        <v>2140</v>
      </c>
      <c r="E12" s="606" t="s">
        <v>2141</v>
      </c>
      <c r="F12" s="565" t="s">
        <v>2150</v>
      </c>
      <c r="G12" s="742" t="s">
        <v>2142</v>
      </c>
      <c r="H12" s="733">
        <v>0</v>
      </c>
      <c r="I12" s="734">
        <v>0</v>
      </c>
      <c r="J12" s="733">
        <v>0.5</v>
      </c>
      <c r="K12" s="735">
        <v>10000</v>
      </c>
      <c r="L12" s="733">
        <v>0.5</v>
      </c>
      <c r="M12" s="735">
        <v>10000</v>
      </c>
      <c r="N12" s="733">
        <v>0</v>
      </c>
      <c r="O12" s="735">
        <v>0</v>
      </c>
      <c r="P12" s="733">
        <f t="shared" si="0"/>
        <v>1</v>
      </c>
      <c r="Q12" s="734">
        <f t="shared" si="0"/>
        <v>20000</v>
      </c>
      <c r="R12" s="593" t="s">
        <v>2143</v>
      </c>
      <c r="S12" s="593" t="s">
        <v>2144</v>
      </c>
      <c r="T12" s="593" t="s">
        <v>2145</v>
      </c>
      <c r="U12" s="593" t="s">
        <v>2146</v>
      </c>
      <c r="V12" s="593" t="s">
        <v>2147</v>
      </c>
    </row>
    <row r="13" spans="1:22" ht="66.650000000000006" customHeight="1" x14ac:dyDescent="0.35">
      <c r="A13" s="1216"/>
      <c r="B13" s="1216"/>
      <c r="C13" s="1227"/>
      <c r="D13" s="489" t="s">
        <v>2151</v>
      </c>
      <c r="E13" s="740" t="s">
        <v>2152</v>
      </c>
      <c r="F13" s="490" t="s">
        <v>2177</v>
      </c>
      <c r="G13" s="512" t="s">
        <v>2154</v>
      </c>
      <c r="H13" s="495">
        <v>0</v>
      </c>
      <c r="I13" s="344">
        <v>0</v>
      </c>
      <c r="J13" s="495">
        <v>0.5</v>
      </c>
      <c r="K13" s="344">
        <v>0</v>
      </c>
      <c r="L13" s="495">
        <v>0.5</v>
      </c>
      <c r="M13" s="344">
        <v>0</v>
      </c>
      <c r="N13" s="741">
        <v>0</v>
      </c>
      <c r="O13" s="344">
        <v>0</v>
      </c>
      <c r="P13" s="495">
        <f t="shared" si="0"/>
        <v>1</v>
      </c>
      <c r="Q13" s="734">
        <f t="shared" si="0"/>
        <v>0</v>
      </c>
      <c r="R13" s="274" t="s">
        <v>2155</v>
      </c>
      <c r="S13" s="493" t="s">
        <v>2156</v>
      </c>
      <c r="T13" s="493" t="s">
        <v>2157</v>
      </c>
      <c r="U13" s="489" t="s">
        <v>2158</v>
      </c>
      <c r="V13" s="493" t="s">
        <v>3080</v>
      </c>
    </row>
    <row r="14" spans="1:22" ht="66.650000000000006" customHeight="1" x14ac:dyDescent="0.35">
      <c r="A14" s="1216"/>
      <c r="B14" s="1216"/>
      <c r="C14" s="1227"/>
      <c r="D14" s="489" t="s">
        <v>2159</v>
      </c>
      <c r="E14" s="740" t="s">
        <v>2160</v>
      </c>
      <c r="F14" s="490" t="s">
        <v>2153</v>
      </c>
      <c r="G14" s="659" t="s">
        <v>2162</v>
      </c>
      <c r="H14" s="247">
        <v>0</v>
      </c>
      <c r="I14" s="227">
        <v>0</v>
      </c>
      <c r="J14" s="247">
        <v>0</v>
      </c>
      <c r="K14" s="227">
        <v>0</v>
      </c>
      <c r="L14" s="247">
        <v>0</v>
      </c>
      <c r="M14" s="227">
        <v>0</v>
      </c>
      <c r="N14" s="741">
        <v>0</v>
      </c>
      <c r="O14" s="344">
        <v>0</v>
      </c>
      <c r="P14" s="495">
        <f t="shared" si="0"/>
        <v>0</v>
      </c>
      <c r="Q14" s="734">
        <f t="shared" si="0"/>
        <v>0</v>
      </c>
      <c r="R14" s="489" t="s">
        <v>2163</v>
      </c>
      <c r="S14" s="489" t="s">
        <v>2164</v>
      </c>
      <c r="T14" s="489" t="s">
        <v>2165</v>
      </c>
      <c r="U14" s="489" t="s">
        <v>2158</v>
      </c>
      <c r="V14" s="493" t="s">
        <v>1954</v>
      </c>
    </row>
    <row r="15" spans="1:22" s="436" customFormat="1" ht="66.650000000000006" customHeight="1" x14ac:dyDescent="0.35">
      <c r="A15" s="1216"/>
      <c r="B15" s="1216"/>
      <c r="C15" s="1227"/>
      <c r="D15" s="489" t="s">
        <v>2166</v>
      </c>
      <c r="E15" s="740" t="s">
        <v>2176</v>
      </c>
      <c r="F15" s="490" t="s">
        <v>2161</v>
      </c>
      <c r="G15" s="512" t="s">
        <v>2168</v>
      </c>
      <c r="H15" s="247">
        <v>0</v>
      </c>
      <c r="I15" s="227">
        <v>0</v>
      </c>
      <c r="J15" s="495">
        <v>1</v>
      </c>
      <c r="K15" s="344">
        <v>0</v>
      </c>
      <c r="L15" s="495">
        <v>0</v>
      </c>
      <c r="M15" s="344">
        <v>0</v>
      </c>
      <c r="N15" s="741">
        <v>0</v>
      </c>
      <c r="O15" s="344">
        <v>0</v>
      </c>
      <c r="P15" s="495">
        <f t="shared" si="0"/>
        <v>1</v>
      </c>
      <c r="Q15" s="734">
        <f t="shared" si="0"/>
        <v>0</v>
      </c>
      <c r="R15" s="246" t="s">
        <v>2163</v>
      </c>
      <c r="S15" s="489" t="s">
        <v>2164</v>
      </c>
      <c r="T15" s="493" t="s">
        <v>2169</v>
      </c>
      <c r="U15" s="489" t="s">
        <v>2158</v>
      </c>
      <c r="V15" s="493" t="s">
        <v>1954</v>
      </c>
    </row>
    <row r="16" spans="1:22" s="436" customFormat="1" ht="66.650000000000006" customHeight="1" x14ac:dyDescent="0.35">
      <c r="A16" s="1216"/>
      <c r="B16" s="1216"/>
      <c r="C16" s="1227"/>
      <c r="D16" s="489" t="s">
        <v>2170</v>
      </c>
      <c r="E16" s="740" t="s">
        <v>2171</v>
      </c>
      <c r="F16" s="490" t="s">
        <v>2167</v>
      </c>
      <c r="G16" s="491" t="s">
        <v>2172</v>
      </c>
      <c r="H16" s="247">
        <v>0</v>
      </c>
      <c r="I16" s="227">
        <v>0</v>
      </c>
      <c r="J16" s="247">
        <v>0</v>
      </c>
      <c r="K16" s="227">
        <v>0</v>
      </c>
      <c r="L16" s="247">
        <v>0</v>
      </c>
      <c r="M16" s="227">
        <v>0</v>
      </c>
      <c r="N16" s="741">
        <v>1</v>
      </c>
      <c r="O16" s="227">
        <v>0</v>
      </c>
      <c r="P16" s="495">
        <f t="shared" si="0"/>
        <v>1</v>
      </c>
      <c r="Q16" s="734">
        <f t="shared" si="0"/>
        <v>0</v>
      </c>
      <c r="R16" s="246" t="s">
        <v>2173</v>
      </c>
      <c r="S16" s="489" t="s">
        <v>2174</v>
      </c>
      <c r="T16" s="489" t="s">
        <v>2175</v>
      </c>
      <c r="U16" s="489" t="s">
        <v>2158</v>
      </c>
      <c r="V16" s="493" t="s">
        <v>1954</v>
      </c>
    </row>
    <row r="17" spans="1:22" s="436" customFormat="1" ht="62" x14ac:dyDescent="0.35">
      <c r="A17" s="1216"/>
      <c r="B17" s="1216"/>
      <c r="C17" s="1227"/>
      <c r="D17" s="504" t="s">
        <v>2178</v>
      </c>
      <c r="E17" s="504" t="s">
        <v>2214</v>
      </c>
      <c r="F17" s="490" t="s">
        <v>2215</v>
      </c>
      <c r="G17" s="505" t="s">
        <v>2180</v>
      </c>
      <c r="H17" s="506">
        <v>0</v>
      </c>
      <c r="I17" s="507">
        <v>0</v>
      </c>
      <c r="J17" s="506">
        <v>0.5</v>
      </c>
      <c r="K17" s="507">
        <v>0</v>
      </c>
      <c r="L17" s="506">
        <v>0.5</v>
      </c>
      <c r="M17" s="507">
        <v>0</v>
      </c>
      <c r="N17" s="506">
        <v>0</v>
      </c>
      <c r="O17" s="507">
        <v>0</v>
      </c>
      <c r="P17" s="506">
        <f>H17+J17+L17+N17</f>
        <v>1</v>
      </c>
      <c r="Q17" s="734">
        <f t="shared" si="0"/>
        <v>0</v>
      </c>
      <c r="R17" s="504" t="s">
        <v>2181</v>
      </c>
      <c r="S17" s="504" t="s">
        <v>2182</v>
      </c>
      <c r="T17" s="504" t="s">
        <v>2183</v>
      </c>
      <c r="U17" s="509" t="s">
        <v>2184</v>
      </c>
      <c r="V17" s="540" t="s">
        <v>2185</v>
      </c>
    </row>
    <row r="18" spans="1:22" s="436" customFormat="1" ht="124" x14ac:dyDescent="0.35">
      <c r="A18" s="1216"/>
      <c r="B18" s="1216"/>
      <c r="C18" s="1227"/>
      <c r="D18" s="504" t="s">
        <v>2186</v>
      </c>
      <c r="E18" s="504" t="s">
        <v>2187</v>
      </c>
      <c r="F18" s="490" t="s">
        <v>2179</v>
      </c>
      <c r="G18" s="505" t="s">
        <v>2189</v>
      </c>
      <c r="H18" s="506">
        <v>0</v>
      </c>
      <c r="I18" s="743">
        <v>0</v>
      </c>
      <c r="J18" s="506">
        <v>0</v>
      </c>
      <c r="K18" s="743">
        <v>0</v>
      </c>
      <c r="L18" s="506">
        <v>0</v>
      </c>
      <c r="M18" s="743">
        <v>0</v>
      </c>
      <c r="N18" s="506">
        <v>1</v>
      </c>
      <c r="O18" s="743">
        <v>0</v>
      </c>
      <c r="P18" s="506">
        <f>H18+J18+L18+N18</f>
        <v>1</v>
      </c>
      <c r="Q18" s="734">
        <f t="shared" si="0"/>
        <v>0</v>
      </c>
      <c r="R18" s="504" t="s">
        <v>2190</v>
      </c>
      <c r="S18" s="504" t="s">
        <v>2191</v>
      </c>
      <c r="T18" s="504" t="s">
        <v>2192</v>
      </c>
      <c r="U18" s="509" t="s">
        <v>2184</v>
      </c>
      <c r="V18" s="540" t="s">
        <v>2193</v>
      </c>
    </row>
    <row r="19" spans="1:22" s="436" customFormat="1" ht="62" x14ac:dyDescent="0.35">
      <c r="A19" s="1216"/>
      <c r="B19" s="1216"/>
      <c r="C19" s="1227"/>
      <c r="D19" s="504" t="s">
        <v>2194</v>
      </c>
      <c r="E19" s="504" t="s">
        <v>2195</v>
      </c>
      <c r="F19" s="490" t="s">
        <v>2188</v>
      </c>
      <c r="G19" s="505" t="s">
        <v>2197</v>
      </c>
      <c r="H19" s="744">
        <v>0.25</v>
      </c>
      <c r="I19" s="507">
        <v>3000</v>
      </c>
      <c r="J19" s="506">
        <v>0.25</v>
      </c>
      <c r="K19" s="507">
        <v>3000</v>
      </c>
      <c r="L19" s="506">
        <v>0.5</v>
      </c>
      <c r="M19" s="507">
        <v>2000</v>
      </c>
      <c r="N19" s="592">
        <v>0</v>
      </c>
      <c r="O19" s="507">
        <v>0</v>
      </c>
      <c r="P19" s="506">
        <f t="shared" ref="P19:P21" si="1">H19+J19+L19+N19</f>
        <v>1</v>
      </c>
      <c r="Q19" s="734">
        <f t="shared" si="0"/>
        <v>8000</v>
      </c>
      <c r="R19" s="504" t="s">
        <v>2198</v>
      </c>
      <c r="S19" s="509" t="s">
        <v>2199</v>
      </c>
      <c r="T19" s="509" t="s">
        <v>2200</v>
      </c>
      <c r="U19" s="509" t="s">
        <v>2184</v>
      </c>
      <c r="V19" s="541" t="s">
        <v>2185</v>
      </c>
    </row>
    <row r="20" spans="1:22" s="436" customFormat="1" ht="77.5" x14ac:dyDescent="0.35">
      <c r="A20" s="1216"/>
      <c r="B20" s="1216"/>
      <c r="C20" s="1227"/>
      <c r="D20" s="504" t="s">
        <v>2201</v>
      </c>
      <c r="E20" s="504" t="s">
        <v>2202</v>
      </c>
      <c r="F20" s="490" t="s">
        <v>2196</v>
      </c>
      <c r="G20" s="505" t="s">
        <v>2204</v>
      </c>
      <c r="H20" s="744">
        <v>0</v>
      </c>
      <c r="I20" s="507">
        <v>0</v>
      </c>
      <c r="J20" s="506">
        <v>0</v>
      </c>
      <c r="K20" s="507">
        <v>0</v>
      </c>
      <c r="L20" s="506">
        <v>0</v>
      </c>
      <c r="M20" s="507">
        <v>0</v>
      </c>
      <c r="N20" s="592">
        <v>1</v>
      </c>
      <c r="O20" s="507">
        <v>0</v>
      </c>
      <c r="P20" s="506">
        <f t="shared" si="1"/>
        <v>1</v>
      </c>
      <c r="Q20" s="734">
        <f t="shared" si="0"/>
        <v>0</v>
      </c>
      <c r="R20" s="504" t="s">
        <v>2205</v>
      </c>
      <c r="S20" s="509" t="s">
        <v>2206</v>
      </c>
      <c r="T20" s="509" t="s">
        <v>2207</v>
      </c>
      <c r="U20" s="509" t="s">
        <v>2184</v>
      </c>
      <c r="V20" s="541" t="s">
        <v>2185</v>
      </c>
    </row>
    <row r="21" spans="1:22" s="436" customFormat="1" ht="108.5" x14ac:dyDescent="0.35">
      <c r="A21" s="1216"/>
      <c r="B21" s="1216"/>
      <c r="C21" s="1227"/>
      <c r="D21" s="509" t="s">
        <v>2208</v>
      </c>
      <c r="E21" s="509" t="s">
        <v>2209</v>
      </c>
      <c r="F21" s="490" t="s">
        <v>2203</v>
      </c>
      <c r="G21" s="745" t="s">
        <v>2210</v>
      </c>
      <c r="H21" s="744">
        <v>0</v>
      </c>
      <c r="I21" s="580">
        <v>0</v>
      </c>
      <c r="J21" s="506">
        <v>0</v>
      </c>
      <c r="K21" s="580">
        <v>0</v>
      </c>
      <c r="L21" s="708">
        <v>1</v>
      </c>
      <c r="M21" s="580">
        <v>0</v>
      </c>
      <c r="N21" s="708">
        <v>0</v>
      </c>
      <c r="O21" s="580">
        <v>0</v>
      </c>
      <c r="P21" s="506">
        <f t="shared" si="1"/>
        <v>1</v>
      </c>
      <c r="Q21" s="734">
        <f t="shared" si="0"/>
        <v>0</v>
      </c>
      <c r="R21" s="509" t="s">
        <v>2211</v>
      </c>
      <c r="S21" s="509" t="s">
        <v>2212</v>
      </c>
      <c r="T21" s="509" t="s">
        <v>2183</v>
      </c>
      <c r="U21" s="509" t="s">
        <v>2184</v>
      </c>
      <c r="V21" s="541" t="s">
        <v>2213</v>
      </c>
    </row>
    <row r="22" spans="1:22" s="436" customFormat="1" ht="124" x14ac:dyDescent="0.35">
      <c r="A22" s="1216"/>
      <c r="B22" s="1216"/>
      <c r="C22" s="1227"/>
      <c r="D22" s="746" t="s">
        <v>2216</v>
      </c>
      <c r="E22" s="746" t="s">
        <v>2217</v>
      </c>
      <c r="F22" s="490" t="s">
        <v>2277</v>
      </c>
      <c r="G22" s="747" t="s">
        <v>2219</v>
      </c>
      <c r="H22" s="495">
        <v>0</v>
      </c>
      <c r="I22" s="344">
        <v>0</v>
      </c>
      <c r="J22" s="495">
        <v>1</v>
      </c>
      <c r="K22" s="344">
        <v>0</v>
      </c>
      <c r="L22" s="495">
        <v>0</v>
      </c>
      <c r="M22" s="344">
        <v>0</v>
      </c>
      <c r="N22" s="495">
        <v>0</v>
      </c>
      <c r="O22" s="344">
        <v>0</v>
      </c>
      <c r="P22" s="741">
        <f>H22+J22+L22+N22</f>
        <v>1</v>
      </c>
      <c r="Q22" s="734">
        <f t="shared" si="0"/>
        <v>0</v>
      </c>
      <c r="R22" s="493" t="s">
        <v>2220</v>
      </c>
      <c r="S22" s="493" t="s">
        <v>2221</v>
      </c>
      <c r="T22" s="274" t="s">
        <v>2222</v>
      </c>
      <c r="U22" s="496" t="s">
        <v>2223</v>
      </c>
      <c r="V22" s="493" t="s">
        <v>1753</v>
      </c>
    </row>
    <row r="23" spans="1:22" s="436" customFormat="1" ht="77.5" x14ac:dyDescent="0.35">
      <c r="A23" s="1216"/>
      <c r="B23" s="1216"/>
      <c r="C23" s="1227"/>
      <c r="D23" s="489" t="s">
        <v>2224</v>
      </c>
      <c r="E23" s="489" t="s">
        <v>2225</v>
      </c>
      <c r="F23" s="490" t="s">
        <v>2218</v>
      </c>
      <c r="G23" s="512" t="s">
        <v>2226</v>
      </c>
      <c r="H23" s="495">
        <v>1</v>
      </c>
      <c r="I23" s="344">
        <v>0</v>
      </c>
      <c r="J23" s="495">
        <v>0</v>
      </c>
      <c r="K23" s="344">
        <v>0</v>
      </c>
      <c r="L23" s="274">
        <v>0</v>
      </c>
      <c r="M23" s="344">
        <v>0</v>
      </c>
      <c r="N23" s="495">
        <v>0</v>
      </c>
      <c r="O23" s="344">
        <v>0</v>
      </c>
      <c r="P23" s="741">
        <f t="shared" ref="P23:Q31" si="2">H23+J23+L23+N23</f>
        <v>1</v>
      </c>
      <c r="Q23" s="734">
        <f t="shared" si="0"/>
        <v>0</v>
      </c>
      <c r="R23" s="748" t="s">
        <v>2227</v>
      </c>
      <c r="S23" s="493" t="s">
        <v>2228</v>
      </c>
      <c r="T23" s="749" t="s">
        <v>2229</v>
      </c>
      <c r="U23" s="496" t="s">
        <v>2223</v>
      </c>
      <c r="V23" s="493" t="s">
        <v>1753</v>
      </c>
    </row>
    <row r="24" spans="1:22" s="436" customFormat="1" ht="72.5" x14ac:dyDescent="0.35">
      <c r="A24" s="1216"/>
      <c r="B24" s="1216"/>
      <c r="C24" s="1227"/>
      <c r="D24" s="590" t="s">
        <v>2230</v>
      </c>
      <c r="E24" s="590" t="s">
        <v>2231</v>
      </c>
      <c r="F24" s="1033" t="s">
        <v>2278</v>
      </c>
      <c r="G24" s="1098" t="s">
        <v>3047</v>
      </c>
      <c r="H24" s="1092">
        <v>1</v>
      </c>
      <c r="I24" s="1099">
        <v>40000</v>
      </c>
      <c r="J24" s="1092">
        <v>0</v>
      </c>
      <c r="K24" s="1093">
        <v>0</v>
      </c>
      <c r="L24" s="1092">
        <v>0</v>
      </c>
      <c r="M24" s="1093">
        <v>0</v>
      </c>
      <c r="N24" s="1092">
        <v>0</v>
      </c>
      <c r="O24" s="1093">
        <v>0</v>
      </c>
      <c r="P24" s="1092">
        <f t="shared" si="2"/>
        <v>1</v>
      </c>
      <c r="Q24" s="734">
        <f t="shared" si="2"/>
        <v>40000</v>
      </c>
      <c r="R24" s="590" t="s">
        <v>2233</v>
      </c>
      <c r="S24" s="1051" t="s">
        <v>2234</v>
      </c>
      <c r="T24" s="583" t="s">
        <v>2235</v>
      </c>
      <c r="U24" s="583" t="s">
        <v>2236</v>
      </c>
      <c r="V24" s="590" t="s">
        <v>2237</v>
      </c>
    </row>
    <row r="25" spans="1:22" ht="72.5" x14ac:dyDescent="0.35">
      <c r="A25" s="1216"/>
      <c r="B25" s="1216"/>
      <c r="C25" s="1227"/>
      <c r="D25" s="590" t="s">
        <v>2240</v>
      </c>
      <c r="E25" s="590" t="s">
        <v>2241</v>
      </c>
      <c r="F25" s="1033" t="s">
        <v>2232</v>
      </c>
      <c r="G25" s="1098" t="s">
        <v>2242</v>
      </c>
      <c r="H25" s="1092">
        <v>0.5</v>
      </c>
      <c r="I25" s="1093">
        <v>0</v>
      </c>
      <c r="J25" s="1092">
        <v>0.5</v>
      </c>
      <c r="K25" s="1093">
        <v>0</v>
      </c>
      <c r="L25" s="1092">
        <v>1</v>
      </c>
      <c r="M25" s="1093">
        <v>20000</v>
      </c>
      <c r="N25" s="1092">
        <v>0</v>
      </c>
      <c r="O25" s="1093">
        <v>0</v>
      </c>
      <c r="P25" s="1092">
        <f t="shared" si="2"/>
        <v>2</v>
      </c>
      <c r="Q25" s="734">
        <f t="shared" si="2"/>
        <v>20000</v>
      </c>
      <c r="R25" s="590" t="s">
        <v>2233</v>
      </c>
      <c r="S25" s="583" t="s">
        <v>2243</v>
      </c>
      <c r="T25" s="583" t="s">
        <v>2244</v>
      </c>
      <c r="U25" s="583" t="s">
        <v>2245</v>
      </c>
      <c r="V25" s="583" t="s">
        <v>2237</v>
      </c>
    </row>
    <row r="26" spans="1:22" ht="72.5" x14ac:dyDescent="0.35">
      <c r="A26" s="1216"/>
      <c r="B26" s="1216"/>
      <c r="C26" s="1227"/>
      <c r="D26" s="590" t="s">
        <v>2246</v>
      </c>
      <c r="E26" s="1100" t="s">
        <v>2247</v>
      </c>
      <c r="F26" s="1033" t="s">
        <v>2238</v>
      </c>
      <c r="G26" s="1098" t="s">
        <v>3048</v>
      </c>
      <c r="H26" s="1092">
        <v>0</v>
      </c>
      <c r="I26" s="1093">
        <v>0</v>
      </c>
      <c r="J26" s="1092">
        <v>0</v>
      </c>
      <c r="K26" s="1093">
        <v>0</v>
      </c>
      <c r="L26" s="1092">
        <v>1</v>
      </c>
      <c r="M26" s="1093">
        <v>0</v>
      </c>
      <c r="N26" s="1092">
        <v>0</v>
      </c>
      <c r="O26" s="1093">
        <v>0</v>
      </c>
      <c r="P26" s="1092">
        <f t="shared" si="2"/>
        <v>1</v>
      </c>
      <c r="Q26" s="734">
        <f t="shared" si="2"/>
        <v>0</v>
      </c>
      <c r="R26" s="590" t="s">
        <v>2249</v>
      </c>
      <c r="S26" s="594" t="s">
        <v>2250</v>
      </c>
      <c r="T26" s="583" t="s">
        <v>2251</v>
      </c>
      <c r="U26" s="583" t="s">
        <v>2252</v>
      </c>
      <c r="V26" s="583" t="s">
        <v>2237</v>
      </c>
    </row>
    <row r="27" spans="1:22" ht="58" x14ac:dyDescent="0.35">
      <c r="A27" s="1216"/>
      <c r="B27" s="1216"/>
      <c r="C27" s="1227"/>
      <c r="D27" s="1089" t="s">
        <v>2253</v>
      </c>
      <c r="E27" s="590" t="s">
        <v>2254</v>
      </c>
      <c r="F27" s="1033" t="s">
        <v>3095</v>
      </c>
      <c r="G27" s="895" t="s">
        <v>2255</v>
      </c>
      <c r="H27" s="1092">
        <v>0</v>
      </c>
      <c r="I27" s="1093">
        <v>0</v>
      </c>
      <c r="J27" s="1092">
        <v>1</v>
      </c>
      <c r="K27" s="1101">
        <v>100000</v>
      </c>
      <c r="L27" s="1092">
        <v>0</v>
      </c>
      <c r="M27" s="1093">
        <v>0</v>
      </c>
      <c r="N27" s="1092">
        <v>0</v>
      </c>
      <c r="O27" s="1093">
        <v>0</v>
      </c>
      <c r="P27" s="1092">
        <f t="shared" si="2"/>
        <v>1</v>
      </c>
      <c r="Q27" s="734">
        <f t="shared" si="2"/>
        <v>100000</v>
      </c>
      <c r="R27" s="1102" t="s">
        <v>2256</v>
      </c>
      <c r="S27" s="1051" t="s">
        <v>2257</v>
      </c>
      <c r="T27" s="1047" t="s">
        <v>2258</v>
      </c>
      <c r="U27" s="583" t="s">
        <v>2259</v>
      </c>
      <c r="V27" s="583" t="s">
        <v>2237</v>
      </c>
    </row>
    <row r="28" spans="1:22" ht="87" customHeight="1" x14ac:dyDescent="0.35">
      <c r="A28" s="1216"/>
      <c r="B28" s="1216"/>
      <c r="C28" s="1227"/>
      <c r="D28" s="1089"/>
      <c r="E28" s="590" t="s">
        <v>3049</v>
      </c>
      <c r="F28" s="1033" t="s">
        <v>2248</v>
      </c>
      <c r="G28" s="827" t="s">
        <v>3050</v>
      </c>
      <c r="H28" s="1092">
        <v>0</v>
      </c>
      <c r="I28" s="1093">
        <v>0</v>
      </c>
      <c r="J28" s="1092">
        <v>0.25</v>
      </c>
      <c r="K28" s="1101">
        <v>0</v>
      </c>
      <c r="L28" s="1092">
        <v>0.5</v>
      </c>
      <c r="M28" s="1093">
        <v>0</v>
      </c>
      <c r="N28" s="1092">
        <v>0.25</v>
      </c>
      <c r="O28" s="1093">
        <v>0</v>
      </c>
      <c r="P28" s="1092">
        <f t="shared" si="2"/>
        <v>1</v>
      </c>
      <c r="Q28" s="734">
        <f t="shared" si="2"/>
        <v>0</v>
      </c>
      <c r="R28" s="1102"/>
      <c r="S28" s="1051"/>
      <c r="T28" s="1047" t="s">
        <v>3051</v>
      </c>
      <c r="U28" s="583" t="s">
        <v>2252</v>
      </c>
      <c r="V28" s="583" t="s">
        <v>2237</v>
      </c>
    </row>
    <row r="29" spans="1:22" s="436" customFormat="1" ht="73" customHeight="1" x14ac:dyDescent="0.35">
      <c r="A29" s="1216"/>
      <c r="B29" s="1216"/>
      <c r="C29" s="1227"/>
      <c r="D29" s="489" t="s">
        <v>2260</v>
      </c>
      <c r="E29" s="489" t="s">
        <v>2276</v>
      </c>
      <c r="F29" s="1033" t="s">
        <v>2279</v>
      </c>
      <c r="G29" s="491" t="s">
        <v>2262</v>
      </c>
      <c r="H29" s="247">
        <v>0</v>
      </c>
      <c r="I29" s="227">
        <v>0</v>
      </c>
      <c r="J29" s="247">
        <v>0.5</v>
      </c>
      <c r="K29" s="227">
        <v>0</v>
      </c>
      <c r="L29" s="247">
        <v>0.5</v>
      </c>
      <c r="M29" s="227">
        <v>0</v>
      </c>
      <c r="N29" s="247">
        <v>0</v>
      </c>
      <c r="O29" s="751">
        <v>0</v>
      </c>
      <c r="P29" s="247">
        <f t="shared" si="2"/>
        <v>1</v>
      </c>
      <c r="Q29" s="734">
        <f t="shared" si="2"/>
        <v>0</v>
      </c>
      <c r="R29" s="489" t="s">
        <v>2263</v>
      </c>
      <c r="S29" s="489" t="s">
        <v>2264</v>
      </c>
      <c r="T29" s="489" t="s">
        <v>2265</v>
      </c>
      <c r="U29" s="488" t="s">
        <v>2266</v>
      </c>
      <c r="V29" s="489" t="s">
        <v>2267</v>
      </c>
    </row>
    <row r="30" spans="1:22" s="436" customFormat="1" ht="77.5" x14ac:dyDescent="0.35">
      <c r="A30" s="1216"/>
      <c r="B30" s="1216"/>
      <c r="C30" s="1227"/>
      <c r="D30" s="489" t="s">
        <v>2260</v>
      </c>
      <c r="E30" s="489" t="s">
        <v>2209</v>
      </c>
      <c r="F30" s="1033" t="s">
        <v>2280</v>
      </c>
      <c r="G30" s="491" t="s">
        <v>2268</v>
      </c>
      <c r="H30" s="247">
        <v>0</v>
      </c>
      <c r="I30" s="227">
        <v>0</v>
      </c>
      <c r="J30" s="247">
        <v>1</v>
      </c>
      <c r="K30" s="227">
        <v>32000</v>
      </c>
      <c r="L30" s="247">
        <v>0</v>
      </c>
      <c r="M30" s="227">
        <v>0</v>
      </c>
      <c r="N30" s="247">
        <v>0</v>
      </c>
      <c r="O30" s="227">
        <v>0</v>
      </c>
      <c r="P30" s="247">
        <f t="shared" si="2"/>
        <v>1</v>
      </c>
      <c r="Q30" s="734">
        <f t="shared" si="2"/>
        <v>32000</v>
      </c>
      <c r="R30" s="488" t="s">
        <v>2269</v>
      </c>
      <c r="S30" s="488" t="s">
        <v>2264</v>
      </c>
      <c r="T30" s="488" t="s">
        <v>2265</v>
      </c>
      <c r="U30" s="488" t="s">
        <v>2266</v>
      </c>
      <c r="V30" s="489" t="s">
        <v>2267</v>
      </c>
    </row>
    <row r="31" spans="1:22" s="436" customFormat="1" ht="68.150000000000006" customHeight="1" x14ac:dyDescent="0.35">
      <c r="A31" s="1216"/>
      <c r="B31" s="1216"/>
      <c r="C31" s="1227"/>
      <c r="D31" s="489" t="s">
        <v>2270</v>
      </c>
      <c r="E31" s="489" t="s">
        <v>2271</v>
      </c>
      <c r="F31" s="1033" t="s">
        <v>2261</v>
      </c>
      <c r="G31" s="491" t="s">
        <v>2272</v>
      </c>
      <c r="H31" s="247">
        <v>0</v>
      </c>
      <c r="I31" s="227">
        <v>0</v>
      </c>
      <c r="J31" s="247">
        <v>0</v>
      </c>
      <c r="K31" s="227">
        <v>0</v>
      </c>
      <c r="L31" s="247">
        <v>0</v>
      </c>
      <c r="M31" s="227">
        <v>0</v>
      </c>
      <c r="N31" s="247">
        <v>1</v>
      </c>
      <c r="O31" s="227">
        <v>0</v>
      </c>
      <c r="P31" s="247">
        <f t="shared" si="2"/>
        <v>1</v>
      </c>
      <c r="Q31" s="734">
        <f t="shared" si="2"/>
        <v>0</v>
      </c>
      <c r="R31" s="488" t="s">
        <v>2273</v>
      </c>
      <c r="S31" s="488" t="s">
        <v>2274</v>
      </c>
      <c r="T31" s="488" t="s">
        <v>2275</v>
      </c>
      <c r="U31" s="488" t="s">
        <v>2266</v>
      </c>
      <c r="V31" s="489" t="s">
        <v>2267</v>
      </c>
    </row>
    <row r="32" spans="1:22" ht="35.5" customHeight="1" x14ac:dyDescent="0.35">
      <c r="A32" s="285"/>
      <c r="B32" s="286"/>
      <c r="C32" s="285" t="s">
        <v>1381</v>
      </c>
      <c r="D32" s="286"/>
      <c r="E32" s="286"/>
      <c r="F32" s="286"/>
      <c r="G32" s="287"/>
      <c r="H32" s="258">
        <f t="shared" ref="H32:P32" si="3">SUM(H8:H31)</f>
        <v>3.25</v>
      </c>
      <c r="I32" s="266">
        <f t="shared" si="3"/>
        <v>43000</v>
      </c>
      <c r="J32" s="258">
        <f t="shared" si="3"/>
        <v>8.5</v>
      </c>
      <c r="K32" s="266">
        <f t="shared" si="3"/>
        <v>145000</v>
      </c>
      <c r="L32" s="258">
        <f t="shared" si="3"/>
        <v>7.5</v>
      </c>
      <c r="M32" s="266">
        <f t="shared" si="3"/>
        <v>42000</v>
      </c>
      <c r="N32" s="258">
        <f t="shared" si="3"/>
        <v>4.75</v>
      </c>
      <c r="O32" s="266">
        <f t="shared" si="3"/>
        <v>0</v>
      </c>
      <c r="P32" s="266">
        <f t="shared" si="3"/>
        <v>24</v>
      </c>
      <c r="Q32" s="266">
        <f>SUM(Q8:Q31)</f>
        <v>230000</v>
      </c>
      <c r="R32" s="259"/>
      <c r="S32" s="259"/>
      <c r="T32" s="259"/>
      <c r="U32" s="259"/>
      <c r="V32" s="259"/>
    </row>
    <row r="37" spans="9:17" x14ac:dyDescent="0.35">
      <c r="I37"/>
      <c r="K37"/>
      <c r="M37"/>
      <c r="O37"/>
      <c r="Q37"/>
    </row>
    <row r="38" spans="9:17" x14ac:dyDescent="0.35">
      <c r="I38"/>
      <c r="K38"/>
      <c r="M38"/>
      <c r="O38"/>
      <c r="Q38"/>
    </row>
    <row r="39" spans="9:17" x14ac:dyDescent="0.35">
      <c r="I39"/>
      <c r="K39"/>
      <c r="M39"/>
      <c r="O39"/>
      <c r="Q39"/>
    </row>
    <row r="40" spans="9:17" x14ac:dyDescent="0.35">
      <c r="I40"/>
      <c r="K40"/>
      <c r="M40"/>
      <c r="O40"/>
      <c r="Q40"/>
    </row>
    <row r="41" spans="9:17" x14ac:dyDescent="0.35">
      <c r="I41"/>
      <c r="K41"/>
      <c r="M41"/>
      <c r="O41"/>
      <c r="Q41"/>
    </row>
    <row r="42" spans="9:17" x14ac:dyDescent="0.35">
      <c r="I42"/>
      <c r="K42"/>
      <c r="M42"/>
      <c r="O42"/>
      <c r="Q42"/>
    </row>
    <row r="43" spans="9:17" x14ac:dyDescent="0.35">
      <c r="I43"/>
      <c r="K43"/>
      <c r="M43"/>
      <c r="O43"/>
      <c r="Q43"/>
    </row>
    <row r="44" spans="9:17" x14ac:dyDescent="0.35">
      <c r="I44"/>
      <c r="K44"/>
      <c r="M44"/>
      <c r="O44"/>
      <c r="Q44"/>
    </row>
    <row r="45" spans="9:17" x14ac:dyDescent="0.35">
      <c r="I45"/>
      <c r="K45"/>
      <c r="M45"/>
      <c r="O45"/>
      <c r="Q45"/>
    </row>
    <row r="46" spans="9:17" x14ac:dyDescent="0.35">
      <c r="I46"/>
      <c r="K46"/>
      <c r="M46"/>
      <c r="O46"/>
      <c r="Q46"/>
    </row>
    <row r="47" spans="9:17" x14ac:dyDescent="0.35">
      <c r="I47"/>
      <c r="K47"/>
      <c r="M47"/>
      <c r="O47"/>
      <c r="Q47"/>
    </row>
    <row r="48" spans="9:17" x14ac:dyDescent="0.35">
      <c r="I48"/>
      <c r="K48"/>
      <c r="M48"/>
      <c r="O48"/>
      <c r="Q48"/>
    </row>
    <row r="49" spans="9:17" x14ac:dyDescent="0.35">
      <c r="I49"/>
      <c r="K49"/>
      <c r="M49"/>
      <c r="O49"/>
      <c r="Q49"/>
    </row>
    <row r="50" spans="9:17" x14ac:dyDescent="0.35">
      <c r="I50"/>
      <c r="K50"/>
      <c r="M50"/>
      <c r="O50"/>
      <c r="Q50"/>
    </row>
    <row r="51" spans="9:17" x14ac:dyDescent="0.35">
      <c r="I51"/>
      <c r="K51"/>
      <c r="M51"/>
      <c r="O51"/>
      <c r="Q51"/>
    </row>
    <row r="52" spans="9:17" x14ac:dyDescent="0.35">
      <c r="I52"/>
      <c r="K52"/>
      <c r="M52"/>
      <c r="O52"/>
      <c r="Q52"/>
    </row>
    <row r="53" spans="9:17" x14ac:dyDescent="0.35">
      <c r="I53"/>
      <c r="K53"/>
      <c r="M53"/>
      <c r="O53"/>
      <c r="Q53"/>
    </row>
    <row r="54" spans="9:17" x14ac:dyDescent="0.35">
      <c r="I54"/>
      <c r="K54"/>
      <c r="M54"/>
      <c r="O54"/>
      <c r="Q54"/>
    </row>
    <row r="55" spans="9:17" x14ac:dyDescent="0.35">
      <c r="I55"/>
      <c r="K55"/>
      <c r="M55"/>
      <c r="O55"/>
      <c r="Q55"/>
    </row>
    <row r="56" spans="9:17" x14ac:dyDescent="0.35">
      <c r="I56"/>
      <c r="K56"/>
      <c r="M56"/>
      <c r="O56"/>
      <c r="Q56"/>
    </row>
    <row r="57" spans="9:17" x14ac:dyDescent="0.35">
      <c r="I57"/>
      <c r="K57"/>
      <c r="M57"/>
      <c r="O57"/>
      <c r="Q57"/>
    </row>
    <row r="58" spans="9:17" x14ac:dyDescent="0.35">
      <c r="I58"/>
      <c r="K58"/>
      <c r="M58"/>
      <c r="O58"/>
      <c r="Q58"/>
    </row>
    <row r="59" spans="9:17" x14ac:dyDescent="0.35">
      <c r="I59"/>
      <c r="K59"/>
      <c r="M59"/>
      <c r="O59"/>
      <c r="Q59"/>
    </row>
    <row r="60" spans="9:17" x14ac:dyDescent="0.35">
      <c r="I60"/>
      <c r="K60"/>
      <c r="M60"/>
      <c r="O60"/>
      <c r="Q60"/>
    </row>
    <row r="61" spans="9:17" x14ac:dyDescent="0.35">
      <c r="I61"/>
      <c r="K61"/>
      <c r="M61"/>
      <c r="O61"/>
      <c r="Q61"/>
    </row>
    <row r="62" spans="9:17" x14ac:dyDescent="0.35">
      <c r="I62"/>
      <c r="K62"/>
      <c r="M62"/>
      <c r="O62"/>
      <c r="Q62"/>
    </row>
    <row r="63" spans="9:17" x14ac:dyDescent="0.35">
      <c r="I63"/>
      <c r="K63"/>
      <c r="M63"/>
      <c r="O63"/>
      <c r="Q63"/>
    </row>
    <row r="64" spans="9:17" x14ac:dyDescent="0.35">
      <c r="I64"/>
      <c r="K64"/>
      <c r="M64"/>
      <c r="O64"/>
      <c r="Q64"/>
    </row>
    <row r="65" spans="9:17" x14ac:dyDescent="0.35">
      <c r="I65"/>
      <c r="K65"/>
      <c r="M65"/>
      <c r="O65"/>
      <c r="Q65"/>
    </row>
    <row r="66" spans="9:17" x14ac:dyDescent="0.35">
      <c r="I66"/>
      <c r="K66"/>
      <c r="M66"/>
      <c r="O66"/>
      <c r="Q66"/>
    </row>
    <row r="67" spans="9:17" ht="15.65" customHeight="1" x14ac:dyDescent="0.35">
      <c r="I67"/>
      <c r="K67"/>
      <c r="M67"/>
      <c r="O67"/>
      <c r="Q67"/>
    </row>
  </sheetData>
  <mergeCells count="22">
    <mergeCell ref="A8:A31"/>
    <mergeCell ref="H5:I5"/>
    <mergeCell ref="B8:B31"/>
    <mergeCell ref="H4:O4"/>
    <mergeCell ref="P4:Q5"/>
    <mergeCell ref="C8:C31"/>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4"/>
  <sheetViews>
    <sheetView zoomScale="40" zoomScaleNormal="40" workbookViewId="0">
      <pane ySplit="8" topLeftCell="A39" activePane="bottomLeft" state="frozen"/>
      <selection activeCell="A7" sqref="A7"/>
      <selection pane="bottomLeft" activeCell="M34" sqref="M34"/>
    </sheetView>
  </sheetViews>
  <sheetFormatPr baseColWidth="10" defaultRowHeight="14.5" x14ac:dyDescent="0.35"/>
  <cols>
    <col min="1" max="1" width="37.81640625" customWidth="1"/>
    <col min="2" max="2" width="41.453125" customWidth="1"/>
    <col min="3" max="3" width="27.453125" customWidth="1"/>
    <col min="4" max="4" width="42.81640625" style="436" customWidth="1"/>
    <col min="5" max="5" width="28" customWidth="1"/>
    <col min="6" max="6" width="14.36328125" customWidth="1"/>
    <col min="7" max="7" width="40.08984375" customWidth="1"/>
    <col min="8" max="8" width="15.26953125" customWidth="1"/>
    <col min="9" max="9" width="13.7265625" style="230" bestFit="1" customWidth="1"/>
    <col min="10" max="10" width="14" customWidth="1"/>
    <col min="11" max="11" width="18.81640625" style="230" customWidth="1"/>
    <col min="12" max="12" width="13.6328125" customWidth="1"/>
    <col min="13" max="13" width="18.81640625" style="230" customWidth="1"/>
    <col min="14" max="14" width="12.6328125" customWidth="1"/>
    <col min="15" max="15" width="21.1796875" style="230" customWidth="1"/>
    <col min="16" max="16" width="16.7265625" style="371" customWidth="1"/>
    <col min="17" max="17" width="18.26953125" style="372" customWidth="1"/>
    <col min="18" max="18" width="41.54296875" customWidth="1"/>
    <col min="19" max="19" width="20.453125" customWidth="1"/>
    <col min="20" max="20" width="31.453125" customWidth="1"/>
    <col min="21" max="21" width="39.54296875" customWidth="1"/>
  </cols>
  <sheetData>
    <row r="1" spans="1:32" ht="31" x14ac:dyDescent="0.35">
      <c r="C1" s="482" t="s">
        <v>1564</v>
      </c>
      <c r="D1" s="482" t="s">
        <v>1565</v>
      </c>
      <c r="H1" s="796" t="s">
        <v>1382</v>
      </c>
      <c r="J1" s="277"/>
      <c r="K1" s="277"/>
      <c r="M1" s="482" t="s">
        <v>1544</v>
      </c>
      <c r="N1" s="482" t="s">
        <v>1545</v>
      </c>
      <c r="O1" s="482" t="s">
        <v>1546</v>
      </c>
      <c r="P1" s="482" t="s">
        <v>1547</v>
      </c>
      <c r="Q1" s="482" t="s">
        <v>1548</v>
      </c>
      <c r="R1" s="482" t="s">
        <v>1549</v>
      </c>
      <c r="S1" s="482" t="s">
        <v>1550</v>
      </c>
      <c r="T1" s="482" t="s">
        <v>1551</v>
      </c>
      <c r="U1" s="482" t="s">
        <v>1552</v>
      </c>
      <c r="V1" s="482" t="s">
        <v>1553</v>
      </c>
      <c r="W1" s="482" t="s">
        <v>1554</v>
      </c>
      <c r="X1" s="482" t="s">
        <v>1555</v>
      </c>
      <c r="Y1" s="482" t="s">
        <v>1556</v>
      </c>
      <c r="Z1" s="482" t="s">
        <v>1557</v>
      </c>
      <c r="AA1" s="482" t="s">
        <v>1558</v>
      </c>
      <c r="AB1" s="482" t="s">
        <v>1559</v>
      </c>
      <c r="AC1" s="482" t="s">
        <v>1560</v>
      </c>
      <c r="AD1" s="482" t="s">
        <v>1561</v>
      </c>
      <c r="AE1" s="482" t="s">
        <v>1562</v>
      </c>
      <c r="AF1" s="482" t="s">
        <v>1563</v>
      </c>
    </row>
    <row r="2" spans="1:32" ht="18.5" x14ac:dyDescent="0.35">
      <c r="A2" s="306" t="s">
        <v>1345</v>
      </c>
      <c r="H2" s="277"/>
      <c r="J2" s="277"/>
      <c r="K2" s="277"/>
      <c r="L2" s="277"/>
      <c r="M2" s="277"/>
      <c r="N2" s="277"/>
      <c r="O2" s="277"/>
      <c r="P2" s="369"/>
      <c r="Q2" s="369"/>
      <c r="R2" s="277"/>
      <c r="S2" s="277"/>
      <c r="T2" s="277"/>
      <c r="U2" s="277"/>
      <c r="V2" s="277"/>
      <c r="W2" s="277"/>
      <c r="X2" s="277"/>
      <c r="Y2" s="277"/>
      <c r="Z2" s="277"/>
    </row>
    <row r="3" spans="1:32" ht="18.5" x14ac:dyDescent="0.35">
      <c r="A3" s="307" t="s">
        <v>1389</v>
      </c>
      <c r="H3" s="277"/>
      <c r="J3" s="277"/>
      <c r="K3" s="277"/>
      <c r="L3" s="277"/>
      <c r="M3" s="277"/>
      <c r="N3" s="277"/>
      <c r="O3" s="277"/>
      <c r="P3" s="369"/>
      <c r="Q3" s="369"/>
      <c r="R3" s="277"/>
      <c r="S3" s="277"/>
      <c r="T3" s="277"/>
      <c r="U3" s="277"/>
      <c r="V3" s="277"/>
      <c r="W3" s="277"/>
      <c r="X3" s="277"/>
      <c r="Y3" s="277"/>
      <c r="Z3" s="277"/>
    </row>
    <row r="4" spans="1:32" ht="18.5" x14ac:dyDescent="0.35">
      <c r="A4" s="307" t="s">
        <v>1388</v>
      </c>
      <c r="H4" s="277"/>
      <c r="J4" s="277"/>
      <c r="K4" s="277"/>
      <c r="L4" s="277"/>
      <c r="M4" s="277"/>
      <c r="N4" s="277"/>
      <c r="O4" s="277"/>
      <c r="P4" s="369"/>
      <c r="Q4" s="369"/>
      <c r="R4" s="277"/>
      <c r="S4" s="277"/>
      <c r="T4" s="277"/>
      <c r="U4" s="277"/>
      <c r="V4" s="277"/>
      <c r="W4" s="277"/>
      <c r="X4" s="277"/>
      <c r="Y4" s="277"/>
      <c r="Z4" s="277"/>
    </row>
    <row r="5" spans="1:32" x14ac:dyDescent="0.35">
      <c r="A5" s="281" t="s">
        <v>1391</v>
      </c>
      <c r="B5" s="264"/>
      <c r="C5" s="264"/>
      <c r="D5" s="264"/>
      <c r="E5" s="264"/>
      <c r="F5" s="264"/>
      <c r="G5" s="264"/>
      <c r="H5" s="264"/>
      <c r="I5" s="264"/>
      <c r="J5" s="264"/>
      <c r="K5" s="264"/>
      <c r="L5" s="264"/>
      <c r="M5" s="264"/>
      <c r="N5" s="264"/>
      <c r="O5" s="264"/>
      <c r="P5" s="370"/>
      <c r="Q5" s="370"/>
      <c r="R5" s="264"/>
      <c r="S5" s="264"/>
      <c r="T5" s="264"/>
      <c r="U5" s="264"/>
    </row>
    <row r="6" spans="1:32" ht="15" customHeight="1" x14ac:dyDescent="0.35">
      <c r="A6" s="1175" t="s">
        <v>96</v>
      </c>
      <c r="B6" s="1174" t="s">
        <v>110</v>
      </c>
      <c r="C6" s="1177" t="s">
        <v>1502</v>
      </c>
      <c r="D6" s="1177" t="s">
        <v>1503</v>
      </c>
      <c r="E6" s="1177" t="s">
        <v>86</v>
      </c>
      <c r="F6" s="1177" t="s">
        <v>390</v>
      </c>
      <c r="G6" s="1177" t="s">
        <v>87</v>
      </c>
      <c r="H6" s="1189" t="s">
        <v>99</v>
      </c>
      <c r="I6" s="1195"/>
      <c r="J6" s="1195"/>
      <c r="K6" s="1195"/>
      <c r="L6" s="1195"/>
      <c r="M6" s="1195"/>
      <c r="N6" s="1195"/>
      <c r="O6" s="1190"/>
      <c r="P6" s="1191" t="s">
        <v>100</v>
      </c>
      <c r="Q6" s="1192"/>
      <c r="R6" s="1174" t="s">
        <v>102</v>
      </c>
      <c r="S6" s="1174" t="s">
        <v>109</v>
      </c>
      <c r="T6" s="1174" t="s">
        <v>108</v>
      </c>
      <c r="U6" s="1171" t="s">
        <v>88</v>
      </c>
    </row>
    <row r="7" spans="1:32" ht="15" customHeight="1" x14ac:dyDescent="0.35">
      <c r="A7" s="1175"/>
      <c r="B7" s="1175"/>
      <c r="C7" s="1178"/>
      <c r="D7" s="1178"/>
      <c r="E7" s="1178"/>
      <c r="F7" s="1178"/>
      <c r="G7" s="1178"/>
      <c r="H7" s="1189" t="s">
        <v>103</v>
      </c>
      <c r="I7" s="1190"/>
      <c r="J7" s="1189" t="s">
        <v>104</v>
      </c>
      <c r="K7" s="1190"/>
      <c r="L7" s="1189" t="s">
        <v>105</v>
      </c>
      <c r="M7" s="1190"/>
      <c r="N7" s="1189" t="s">
        <v>106</v>
      </c>
      <c r="O7" s="1190"/>
      <c r="P7" s="1193"/>
      <c r="Q7" s="1194"/>
      <c r="R7" s="1175"/>
      <c r="S7" s="1175"/>
      <c r="T7" s="1175"/>
      <c r="U7" s="1172"/>
    </row>
    <row r="8" spans="1:32" ht="26" x14ac:dyDescent="0.35">
      <c r="A8" s="1176"/>
      <c r="B8" s="1176"/>
      <c r="C8" s="1179"/>
      <c r="D8" s="1179"/>
      <c r="E8" s="1179"/>
      <c r="F8" s="1179"/>
      <c r="G8" s="1179"/>
      <c r="H8" s="412" t="s">
        <v>107</v>
      </c>
      <c r="I8" s="412" t="s">
        <v>12</v>
      </c>
      <c r="J8" s="412" t="s">
        <v>107</v>
      </c>
      <c r="K8" s="412" t="s">
        <v>12</v>
      </c>
      <c r="L8" s="412" t="s">
        <v>107</v>
      </c>
      <c r="M8" s="412" t="s">
        <v>12</v>
      </c>
      <c r="N8" s="412" t="s">
        <v>107</v>
      </c>
      <c r="O8" s="412" t="s">
        <v>12</v>
      </c>
      <c r="P8" s="412" t="s">
        <v>107</v>
      </c>
      <c r="Q8" s="412" t="s">
        <v>12</v>
      </c>
      <c r="R8" s="1176"/>
      <c r="S8" s="1176"/>
      <c r="T8" s="1176"/>
      <c r="U8" s="1173"/>
    </row>
    <row r="9" spans="1:32" s="349" customFormat="1" ht="15.5" x14ac:dyDescent="0.35">
      <c r="A9" s="413"/>
      <c r="B9" s="414"/>
      <c r="C9" s="415"/>
      <c r="D9" s="415"/>
      <c r="E9" s="415"/>
      <c r="F9" s="416"/>
      <c r="G9" s="415"/>
      <c r="H9" s="417"/>
      <c r="I9" s="417"/>
      <c r="J9" s="417"/>
      <c r="K9" s="417"/>
      <c r="L9" s="417"/>
      <c r="M9" s="417"/>
      <c r="N9" s="417"/>
      <c r="O9" s="417"/>
      <c r="P9" s="417"/>
      <c r="Q9" s="417"/>
      <c r="R9" s="418"/>
      <c r="S9" s="418"/>
      <c r="T9" s="418"/>
      <c r="U9" s="419"/>
    </row>
    <row r="10" spans="1:32" ht="15.65" customHeight="1" x14ac:dyDescent="0.35">
      <c r="A10" s="1226" t="s">
        <v>1383</v>
      </c>
      <c r="B10" s="1226" t="s">
        <v>1384</v>
      </c>
      <c r="C10" s="246"/>
      <c r="D10" s="246"/>
      <c r="E10" s="246"/>
      <c r="F10" s="246"/>
      <c r="G10" s="249"/>
      <c r="H10" s="249"/>
      <c r="I10" s="265"/>
      <c r="J10" s="249"/>
      <c r="K10" s="265"/>
      <c r="L10" s="249"/>
      <c r="M10" s="265"/>
      <c r="N10" s="249"/>
      <c r="O10" s="265"/>
      <c r="P10" s="367">
        <f t="shared" ref="P10:P26" si="0">H10+J10+L10+N10</f>
        <v>0</v>
      </c>
      <c r="Q10" s="368">
        <f t="shared" ref="Q10:Q26" si="1">I10+K10+M10+O10</f>
        <v>0</v>
      </c>
      <c r="R10" s="249"/>
      <c r="S10" s="249"/>
      <c r="T10" s="249"/>
      <c r="U10" s="73"/>
    </row>
    <row r="11" spans="1:32" ht="90.5" customHeight="1" x14ac:dyDescent="0.35">
      <c r="A11" s="1227"/>
      <c r="B11" s="1227"/>
      <c r="C11" s="1240" t="s">
        <v>1545</v>
      </c>
      <c r="D11" s="759" t="s">
        <v>2281</v>
      </c>
      <c r="E11" s="759" t="s">
        <v>2282</v>
      </c>
      <c r="F11" s="1033" t="s">
        <v>2283</v>
      </c>
      <c r="G11" s="761" t="s">
        <v>2284</v>
      </c>
      <c r="H11" s="766">
        <v>0</v>
      </c>
      <c r="I11" s="767">
        <v>0</v>
      </c>
      <c r="J11" s="766">
        <v>0.25</v>
      </c>
      <c r="K11" s="767">
        <v>0</v>
      </c>
      <c r="L11" s="766">
        <v>0.25</v>
      </c>
      <c r="M11" s="767">
        <v>0</v>
      </c>
      <c r="N11" s="766">
        <v>0.5</v>
      </c>
      <c r="O11" s="767">
        <v>0</v>
      </c>
      <c r="P11" s="766">
        <f>H11+J11+L11+N11</f>
        <v>1</v>
      </c>
      <c r="Q11" s="767">
        <f>I11+K11+M11+O11</f>
        <v>0</v>
      </c>
      <c r="R11" s="762" t="s">
        <v>2285</v>
      </c>
      <c r="S11" s="762" t="s">
        <v>2039</v>
      </c>
      <c r="T11" s="762" t="s">
        <v>2286</v>
      </c>
      <c r="U11" s="763" t="s">
        <v>2287</v>
      </c>
    </row>
    <row r="12" spans="1:32" ht="58" customHeight="1" x14ac:dyDescent="0.35">
      <c r="A12" s="1227"/>
      <c r="B12" s="1227"/>
      <c r="C12" s="1241"/>
      <c r="D12" s="590" t="s">
        <v>2288</v>
      </c>
      <c r="E12" s="590" t="s">
        <v>2289</v>
      </c>
      <c r="F12" s="760" t="s">
        <v>2290</v>
      </c>
      <c r="G12" s="742" t="s">
        <v>2291</v>
      </c>
      <c r="H12" s="766">
        <v>0.25</v>
      </c>
      <c r="I12" s="767">
        <v>0</v>
      </c>
      <c r="J12" s="766">
        <v>0.25</v>
      </c>
      <c r="K12" s="767">
        <v>0</v>
      </c>
      <c r="L12" s="766">
        <v>0.25</v>
      </c>
      <c r="M12" s="767">
        <v>0</v>
      </c>
      <c r="N12" s="766">
        <v>0.25</v>
      </c>
      <c r="O12" s="767">
        <v>0</v>
      </c>
      <c r="P12" s="766">
        <f>H12+J12+L12+N12</f>
        <v>1</v>
      </c>
      <c r="Q12" s="767">
        <f t="shared" ref="Q12:Q14" si="2">I12+K12+M12+O12</f>
        <v>0</v>
      </c>
      <c r="R12" s="593" t="s">
        <v>2292</v>
      </c>
      <c r="S12" s="593" t="s">
        <v>2293</v>
      </c>
      <c r="T12" s="593" t="s">
        <v>2294</v>
      </c>
      <c r="U12" s="764" t="s">
        <v>2295</v>
      </c>
    </row>
    <row r="13" spans="1:32" ht="66.650000000000006" customHeight="1" x14ac:dyDescent="0.35">
      <c r="A13" s="1227"/>
      <c r="B13" s="1227"/>
      <c r="C13" s="1241"/>
      <c r="D13" s="590" t="s">
        <v>2296</v>
      </c>
      <c r="E13" s="590" t="s">
        <v>2297</v>
      </c>
      <c r="F13" s="760" t="s">
        <v>2298</v>
      </c>
      <c r="G13" s="765" t="s">
        <v>2299</v>
      </c>
      <c r="H13" s="766">
        <v>0.25</v>
      </c>
      <c r="I13" s="767">
        <v>5000</v>
      </c>
      <c r="J13" s="766">
        <v>0.25</v>
      </c>
      <c r="K13" s="767">
        <v>5000</v>
      </c>
      <c r="L13" s="766">
        <v>0.5</v>
      </c>
      <c r="M13" s="767">
        <v>5000</v>
      </c>
      <c r="N13" s="766">
        <v>0</v>
      </c>
      <c r="O13" s="767">
        <v>0</v>
      </c>
      <c r="P13" s="766">
        <f t="shared" ref="P13:P14" si="3">H13+J13+L13+N13</f>
        <v>1</v>
      </c>
      <c r="Q13" s="767">
        <f t="shared" si="2"/>
        <v>15000</v>
      </c>
      <c r="R13" s="593" t="s">
        <v>2300</v>
      </c>
      <c r="S13" s="593" t="s">
        <v>2239</v>
      </c>
      <c r="T13" s="593" t="s">
        <v>2294</v>
      </c>
      <c r="U13" s="764" t="s">
        <v>2295</v>
      </c>
    </row>
    <row r="14" spans="1:32" ht="56.15" customHeight="1" x14ac:dyDescent="0.35">
      <c r="A14" s="1227"/>
      <c r="B14" s="1227"/>
      <c r="C14" s="1241"/>
      <c r="D14" s="590" t="s">
        <v>2301</v>
      </c>
      <c r="E14" s="590" t="s">
        <v>2302</v>
      </c>
      <c r="F14" s="760" t="s">
        <v>2303</v>
      </c>
      <c r="G14" s="765" t="s">
        <v>2304</v>
      </c>
      <c r="H14" s="766">
        <v>0</v>
      </c>
      <c r="I14" s="767">
        <v>0</v>
      </c>
      <c r="J14" s="766">
        <v>1</v>
      </c>
      <c r="K14" s="767">
        <v>5000</v>
      </c>
      <c r="L14" s="766">
        <v>0</v>
      </c>
      <c r="M14" s="767">
        <v>0</v>
      </c>
      <c r="N14" s="766">
        <v>0</v>
      </c>
      <c r="O14" s="767">
        <v>0</v>
      </c>
      <c r="P14" s="766">
        <f t="shared" si="3"/>
        <v>1</v>
      </c>
      <c r="Q14" s="767">
        <f t="shared" si="2"/>
        <v>5000</v>
      </c>
      <c r="R14" s="593" t="s">
        <v>2305</v>
      </c>
      <c r="S14" s="590" t="s">
        <v>2306</v>
      </c>
      <c r="T14" s="593" t="s">
        <v>2307</v>
      </c>
      <c r="U14" s="764" t="s">
        <v>2295</v>
      </c>
    </row>
    <row r="15" spans="1:32" s="436" customFormat="1" ht="64" customHeight="1" x14ac:dyDescent="0.35">
      <c r="A15" s="1227"/>
      <c r="B15" s="1227"/>
      <c r="C15" s="1241"/>
      <c r="D15" s="590" t="s">
        <v>2327</v>
      </c>
      <c r="E15" s="590" t="s">
        <v>2328</v>
      </c>
      <c r="F15" s="760" t="s">
        <v>2362</v>
      </c>
      <c r="G15" s="742" t="s">
        <v>2329</v>
      </c>
      <c r="H15" s="774">
        <v>0.25</v>
      </c>
      <c r="I15" s="775">
        <v>0</v>
      </c>
      <c r="J15" s="774">
        <v>0.25</v>
      </c>
      <c r="K15" s="775">
        <v>0</v>
      </c>
      <c r="L15" s="774">
        <v>0.25</v>
      </c>
      <c r="M15" s="775">
        <v>0</v>
      </c>
      <c r="N15" s="774">
        <v>0.25</v>
      </c>
      <c r="O15" s="775">
        <v>0</v>
      </c>
      <c r="P15" s="774">
        <f>H15+J15+L15+N15</f>
        <v>1</v>
      </c>
      <c r="Q15" s="775">
        <f>I15+K15+M15+O15</f>
        <v>0</v>
      </c>
      <c r="R15" s="757" t="s">
        <v>2330</v>
      </c>
      <c r="S15" s="757" t="s">
        <v>2331</v>
      </c>
      <c r="T15" s="757" t="s">
        <v>2332</v>
      </c>
      <c r="U15" s="758" t="s">
        <v>1753</v>
      </c>
    </row>
    <row r="16" spans="1:32" ht="82.5" customHeight="1" x14ac:dyDescent="0.35">
      <c r="A16" s="1227"/>
      <c r="B16" s="1228"/>
      <c r="C16" s="1242"/>
      <c r="D16" s="590" t="s">
        <v>2445</v>
      </c>
      <c r="E16" s="551" t="s">
        <v>2444</v>
      </c>
      <c r="F16" s="760" t="s">
        <v>2442</v>
      </c>
      <c r="G16" s="742" t="s">
        <v>2443</v>
      </c>
      <c r="H16" s="774">
        <v>0</v>
      </c>
      <c r="I16" s="775">
        <v>0</v>
      </c>
      <c r="J16" s="774">
        <v>0.25</v>
      </c>
      <c r="K16" s="775">
        <v>25000</v>
      </c>
      <c r="L16" s="774">
        <v>0.5</v>
      </c>
      <c r="M16" s="775">
        <v>50000</v>
      </c>
      <c r="N16" s="774">
        <v>0.25</v>
      </c>
      <c r="O16" s="775">
        <v>25000</v>
      </c>
      <c r="P16" s="774">
        <f>H16+J16+L16+N16</f>
        <v>1</v>
      </c>
      <c r="Q16" s="775">
        <f>I16+K16+M16+O16</f>
        <v>100000</v>
      </c>
      <c r="R16" s="746" t="s">
        <v>2448</v>
      </c>
      <c r="S16" s="746" t="s">
        <v>2402</v>
      </c>
      <c r="T16" s="746" t="s">
        <v>2447</v>
      </c>
      <c r="U16" s="758" t="s">
        <v>2446</v>
      </c>
    </row>
    <row r="17" spans="1:21" ht="15.65" customHeight="1" x14ac:dyDescent="0.35">
      <c r="A17" s="1227"/>
      <c r="B17" s="1226" t="s">
        <v>1386</v>
      </c>
      <c r="C17" s="246"/>
      <c r="D17" s="898"/>
      <c r="E17" s="898"/>
      <c r="F17" s="898"/>
      <c r="G17" s="898"/>
    </row>
    <row r="18" spans="1:21" ht="15.5" x14ac:dyDescent="0.35">
      <c r="A18" s="1227"/>
      <c r="B18" s="1227"/>
      <c r="C18" s="632"/>
      <c r="D18" s="776"/>
      <c r="E18" s="776"/>
      <c r="F18" s="777"/>
      <c r="G18" s="778"/>
      <c r="H18" s="779"/>
      <c r="I18" s="780"/>
      <c r="J18" s="779"/>
      <c r="K18" s="780"/>
      <c r="L18" s="779"/>
      <c r="M18" s="780"/>
      <c r="N18" s="779"/>
      <c r="O18" s="780"/>
      <c r="P18" s="779"/>
      <c r="Q18" s="780"/>
      <c r="R18" s="778"/>
      <c r="S18" s="778"/>
      <c r="T18" s="778"/>
      <c r="U18" s="778"/>
    </row>
    <row r="19" spans="1:21" ht="107.5" customHeight="1" x14ac:dyDescent="0.35">
      <c r="A19" s="1227"/>
      <c r="B19" s="1227"/>
      <c r="C19" s="1237" t="s">
        <v>1548</v>
      </c>
      <c r="D19" s="772" t="s">
        <v>2333</v>
      </c>
      <c r="E19" s="594" t="s">
        <v>2334</v>
      </c>
      <c r="F19" s="760" t="s">
        <v>2335</v>
      </c>
      <c r="G19" s="742" t="s">
        <v>2336</v>
      </c>
      <c r="H19" s="774">
        <v>0</v>
      </c>
      <c r="I19" s="775">
        <v>0</v>
      </c>
      <c r="J19" s="774">
        <v>1</v>
      </c>
      <c r="K19" s="775">
        <v>0</v>
      </c>
      <c r="L19" s="774">
        <v>0</v>
      </c>
      <c r="M19" s="775">
        <v>0</v>
      </c>
      <c r="N19" s="774">
        <v>0</v>
      </c>
      <c r="O19" s="775">
        <v>0</v>
      </c>
      <c r="P19" s="774">
        <f>H19+J19+L19+N19</f>
        <v>1</v>
      </c>
      <c r="Q19" s="775">
        <f>I19+K19+M19+O19</f>
        <v>0</v>
      </c>
      <c r="R19" s="770" t="s">
        <v>2337</v>
      </c>
      <c r="S19" s="770" t="s">
        <v>2338</v>
      </c>
      <c r="T19" s="770" t="s">
        <v>2339</v>
      </c>
      <c r="U19" s="771" t="s">
        <v>2314</v>
      </c>
    </row>
    <row r="20" spans="1:21" ht="66.650000000000006" customHeight="1" x14ac:dyDescent="0.35">
      <c r="A20" s="1227"/>
      <c r="B20" s="1227"/>
      <c r="C20" s="1238"/>
      <c r="D20" s="504" t="s">
        <v>2341</v>
      </c>
      <c r="E20" s="590" t="s">
        <v>2342</v>
      </c>
      <c r="F20" s="760" t="s">
        <v>3067</v>
      </c>
      <c r="G20" s="742" t="s">
        <v>2344</v>
      </c>
      <c r="H20" s="774">
        <v>0</v>
      </c>
      <c r="I20" s="775">
        <v>0</v>
      </c>
      <c r="J20" s="774">
        <v>0.34</v>
      </c>
      <c r="K20" s="775">
        <v>1500</v>
      </c>
      <c r="L20" s="774">
        <v>0.33</v>
      </c>
      <c r="M20" s="775">
        <v>1500</v>
      </c>
      <c r="N20" s="774">
        <v>0.33</v>
      </c>
      <c r="O20" s="775">
        <v>2000</v>
      </c>
      <c r="P20" s="774">
        <f>H20+J20+L20+N20</f>
        <v>1</v>
      </c>
      <c r="Q20" s="775">
        <f t="shared" ref="Q20" si="4">I20+K20+M20+O20</f>
        <v>5000</v>
      </c>
      <c r="R20" s="770" t="s">
        <v>2345</v>
      </c>
      <c r="S20" s="770" t="s">
        <v>2346</v>
      </c>
      <c r="T20" s="770" t="s">
        <v>2332</v>
      </c>
      <c r="U20" s="771" t="s">
        <v>1753</v>
      </c>
    </row>
    <row r="21" spans="1:21" s="436" customFormat="1" ht="51" customHeight="1" x14ac:dyDescent="0.35">
      <c r="A21" s="1227"/>
      <c r="B21" s="1227"/>
      <c r="C21" s="1238"/>
      <c r="D21" s="504" t="s">
        <v>2347</v>
      </c>
      <c r="E21" s="504" t="s">
        <v>2011</v>
      </c>
      <c r="F21" s="752" t="s">
        <v>3068</v>
      </c>
      <c r="G21" s="505" t="s">
        <v>2348</v>
      </c>
      <c r="H21" s="774">
        <v>0</v>
      </c>
      <c r="I21" s="775">
        <v>0</v>
      </c>
      <c r="J21" s="774">
        <v>0</v>
      </c>
      <c r="K21" s="775">
        <v>0</v>
      </c>
      <c r="L21" s="774">
        <v>1</v>
      </c>
      <c r="M21" s="775">
        <v>5000</v>
      </c>
      <c r="N21" s="774">
        <v>0</v>
      </c>
      <c r="O21" s="775">
        <v>0</v>
      </c>
      <c r="P21" s="774">
        <f t="shared" ref="P21" si="5">H21+J21+L21+N21</f>
        <v>1</v>
      </c>
      <c r="Q21" s="775">
        <f>I21+K21+M21+O21</f>
        <v>5000</v>
      </c>
      <c r="R21" s="770" t="s">
        <v>2349</v>
      </c>
      <c r="S21" s="770" t="s">
        <v>2350</v>
      </c>
      <c r="T21" s="770" t="s">
        <v>2016</v>
      </c>
      <c r="U21" s="771" t="s">
        <v>2267</v>
      </c>
    </row>
    <row r="22" spans="1:21" s="436" customFormat="1" ht="15.5" x14ac:dyDescent="0.35">
      <c r="A22" s="1227"/>
      <c r="B22" s="1227"/>
      <c r="C22" s="1239"/>
      <c r="D22" s="504"/>
      <c r="E22" s="504"/>
      <c r="F22" s="752"/>
      <c r="G22" s="505"/>
      <c r="H22" s="753"/>
      <c r="I22" s="754"/>
      <c r="J22" s="753"/>
      <c r="K22" s="754"/>
      <c r="L22" s="753"/>
      <c r="M22" s="768"/>
      <c r="N22" s="753"/>
      <c r="O22" s="768"/>
      <c r="P22" s="769"/>
      <c r="Q22" s="768"/>
      <c r="R22" s="757"/>
      <c r="S22" s="757"/>
      <c r="T22" s="757"/>
      <c r="U22" s="757"/>
    </row>
    <row r="23" spans="1:21" s="436" customFormat="1" ht="15.5" x14ac:dyDescent="0.35">
      <c r="A23" s="1227"/>
      <c r="B23" s="781"/>
      <c r="C23" s="632"/>
      <c r="D23" s="778"/>
      <c r="E23" s="778"/>
      <c r="F23" s="777"/>
      <c r="G23" s="778"/>
      <c r="H23" s="779"/>
      <c r="I23" s="780"/>
      <c r="J23" s="779"/>
      <c r="K23" s="780"/>
      <c r="L23" s="779"/>
      <c r="M23" s="782"/>
      <c r="N23" s="779"/>
      <c r="O23" s="782"/>
      <c r="P23" s="783"/>
      <c r="Q23" s="782"/>
      <c r="R23" s="778"/>
      <c r="S23" s="778"/>
      <c r="T23" s="778"/>
      <c r="U23" s="778"/>
    </row>
    <row r="24" spans="1:21" ht="74.5" customHeight="1" x14ac:dyDescent="0.35">
      <c r="A24" s="1227"/>
      <c r="B24" s="1226" t="s">
        <v>1387</v>
      </c>
      <c r="C24" s="1236" t="s">
        <v>1550</v>
      </c>
      <c r="D24" s="504" t="s">
        <v>2301</v>
      </c>
      <c r="E24" s="504" t="s">
        <v>2302</v>
      </c>
      <c r="F24" s="1034" t="s">
        <v>2363</v>
      </c>
      <c r="G24" s="745" t="s">
        <v>2304</v>
      </c>
      <c r="H24" s="774">
        <v>0</v>
      </c>
      <c r="I24" s="775">
        <v>0</v>
      </c>
      <c r="J24" s="774">
        <v>1</v>
      </c>
      <c r="K24" s="775">
        <v>5000</v>
      </c>
      <c r="L24" s="774">
        <v>0</v>
      </c>
      <c r="M24" s="775">
        <v>0</v>
      </c>
      <c r="N24" s="774">
        <v>0</v>
      </c>
      <c r="O24" s="775">
        <v>0</v>
      </c>
      <c r="P24" s="774">
        <f t="shared" ref="P24:Q24" si="6">H24+J24+L24+N24</f>
        <v>1</v>
      </c>
      <c r="Q24" s="775">
        <f t="shared" si="6"/>
        <v>5000</v>
      </c>
      <c r="R24" s="757" t="s">
        <v>2305</v>
      </c>
      <c r="S24" s="504" t="s">
        <v>2306</v>
      </c>
      <c r="T24" s="757" t="s">
        <v>2307</v>
      </c>
      <c r="U24" s="758" t="s">
        <v>2295</v>
      </c>
    </row>
    <row r="25" spans="1:21" ht="93" x14ac:dyDescent="0.35">
      <c r="A25" s="1227"/>
      <c r="B25" s="1227"/>
      <c r="C25" s="1236"/>
      <c r="D25" s="757" t="s">
        <v>2308</v>
      </c>
      <c r="E25" s="504" t="s">
        <v>2309</v>
      </c>
      <c r="F25" s="1034" t="s">
        <v>2364</v>
      </c>
      <c r="G25" s="505" t="s">
        <v>2310</v>
      </c>
      <c r="H25" s="774">
        <v>0</v>
      </c>
      <c r="I25" s="775">
        <v>0</v>
      </c>
      <c r="J25" s="774">
        <v>1</v>
      </c>
      <c r="K25" s="775">
        <v>0</v>
      </c>
      <c r="L25" s="774">
        <v>0</v>
      </c>
      <c r="M25" s="775">
        <v>0</v>
      </c>
      <c r="N25" s="774">
        <v>0</v>
      </c>
      <c r="O25" s="775">
        <v>0</v>
      </c>
      <c r="P25" s="774">
        <f t="shared" si="0"/>
        <v>1</v>
      </c>
      <c r="Q25" s="775">
        <f t="shared" si="1"/>
        <v>0</v>
      </c>
      <c r="R25" s="757" t="s">
        <v>2311</v>
      </c>
      <c r="S25" s="757" t="s">
        <v>2312</v>
      </c>
      <c r="T25" s="757" t="s">
        <v>2313</v>
      </c>
      <c r="U25" s="758" t="s">
        <v>2314</v>
      </c>
    </row>
    <row r="26" spans="1:21" ht="75" customHeight="1" x14ac:dyDescent="0.35">
      <c r="A26" s="1227"/>
      <c r="B26" s="1227"/>
      <c r="C26" s="1236"/>
      <c r="D26" s="504" t="s">
        <v>2315</v>
      </c>
      <c r="E26" s="504" t="s">
        <v>2316</v>
      </c>
      <c r="F26" s="1034" t="s">
        <v>2365</v>
      </c>
      <c r="G26" s="505" t="s">
        <v>2317</v>
      </c>
      <c r="H26" s="774">
        <v>0.34</v>
      </c>
      <c r="I26" s="775">
        <v>3500</v>
      </c>
      <c r="J26" s="774">
        <v>0.33</v>
      </c>
      <c r="K26" s="775">
        <v>3500</v>
      </c>
      <c r="L26" s="774">
        <v>0.33</v>
      </c>
      <c r="M26" s="775">
        <v>4000</v>
      </c>
      <c r="N26" s="774">
        <v>0</v>
      </c>
      <c r="O26" s="775">
        <v>0</v>
      </c>
      <c r="P26" s="774">
        <f t="shared" si="0"/>
        <v>1</v>
      </c>
      <c r="Q26" s="775">
        <f t="shared" si="1"/>
        <v>11000</v>
      </c>
      <c r="R26" s="770" t="s">
        <v>2318</v>
      </c>
      <c r="S26" s="770" t="s">
        <v>2319</v>
      </c>
      <c r="T26" s="770" t="s">
        <v>2016</v>
      </c>
      <c r="U26" s="771" t="s">
        <v>2267</v>
      </c>
    </row>
    <row r="27" spans="1:21" s="436" customFormat="1" ht="72.650000000000006" customHeight="1" x14ac:dyDescent="0.35">
      <c r="A27" s="1227"/>
      <c r="B27" s="1227"/>
      <c r="C27" s="1236"/>
      <c r="D27" s="504" t="s">
        <v>2320</v>
      </c>
      <c r="E27" s="504" t="s">
        <v>2321</v>
      </c>
      <c r="F27" s="1034" t="s">
        <v>2366</v>
      </c>
      <c r="G27" s="505" t="s">
        <v>2322</v>
      </c>
      <c r="H27" s="774">
        <v>0</v>
      </c>
      <c r="I27" s="775">
        <v>0</v>
      </c>
      <c r="J27" s="774">
        <v>0.34</v>
      </c>
      <c r="K27" s="775">
        <v>20000</v>
      </c>
      <c r="L27" s="774">
        <v>0.33</v>
      </c>
      <c r="M27" s="775">
        <v>20000</v>
      </c>
      <c r="N27" s="774">
        <v>0.33</v>
      </c>
      <c r="O27" s="775">
        <v>20000</v>
      </c>
      <c r="P27" s="774">
        <f>H27+J27+L27+N27</f>
        <v>1</v>
      </c>
      <c r="Q27" s="775">
        <f>I27+K27+M27+O27</f>
        <v>60000</v>
      </c>
      <c r="R27" s="770" t="s">
        <v>2323</v>
      </c>
      <c r="S27" s="770" t="s">
        <v>2319</v>
      </c>
      <c r="T27" s="770" t="s">
        <v>2016</v>
      </c>
      <c r="U27" s="771" t="s">
        <v>2267</v>
      </c>
    </row>
    <row r="28" spans="1:21" s="436" customFormat="1" ht="72.650000000000006" customHeight="1" x14ac:dyDescent="0.35">
      <c r="A28" s="1227"/>
      <c r="B28" s="1227"/>
      <c r="C28" s="1236"/>
      <c r="D28" s="504" t="s">
        <v>2324</v>
      </c>
      <c r="E28" s="504" t="s">
        <v>2011</v>
      </c>
      <c r="F28" s="1034" t="s">
        <v>2367</v>
      </c>
      <c r="G28" s="505" t="s">
        <v>2325</v>
      </c>
      <c r="H28" s="774">
        <v>0</v>
      </c>
      <c r="I28" s="775">
        <v>0</v>
      </c>
      <c r="J28" s="774">
        <v>1</v>
      </c>
      <c r="K28" s="775">
        <v>0</v>
      </c>
      <c r="L28" s="774">
        <v>0</v>
      </c>
      <c r="M28" s="775">
        <v>0</v>
      </c>
      <c r="N28" s="774">
        <v>0</v>
      </c>
      <c r="O28" s="775">
        <v>0</v>
      </c>
      <c r="P28" s="774">
        <f>H28+J28+L28+N28</f>
        <v>1</v>
      </c>
      <c r="Q28" s="775">
        <f>I28+K28+M28+O28</f>
        <v>0</v>
      </c>
      <c r="R28" s="770" t="s">
        <v>2326</v>
      </c>
      <c r="S28" s="770" t="s">
        <v>2319</v>
      </c>
      <c r="T28" s="770" t="s">
        <v>2016</v>
      </c>
      <c r="U28" s="771" t="s">
        <v>2267</v>
      </c>
    </row>
    <row r="29" spans="1:21" s="436" customFormat="1" ht="72.650000000000006" customHeight="1" x14ac:dyDescent="0.35">
      <c r="A29" s="1227"/>
      <c r="B29" s="1227"/>
      <c r="C29" s="1236"/>
      <c r="D29" s="504" t="s">
        <v>2389</v>
      </c>
      <c r="E29" s="504" t="s">
        <v>2390</v>
      </c>
      <c r="F29" s="1034" t="s">
        <v>2393</v>
      </c>
      <c r="G29" s="745" t="s">
        <v>2391</v>
      </c>
      <c r="H29" s="708">
        <v>1</v>
      </c>
      <c r="I29" s="1035">
        <v>0</v>
      </c>
      <c r="J29" s="708">
        <v>0</v>
      </c>
      <c r="K29" s="1035">
        <v>0</v>
      </c>
      <c r="L29" s="521">
        <v>0</v>
      </c>
      <c r="M29" s="530">
        <v>0</v>
      </c>
      <c r="N29" s="521">
        <v>0</v>
      </c>
      <c r="O29" s="530">
        <v>0</v>
      </c>
      <c r="P29" s="521">
        <f t="shared" ref="P29:Q29" si="7">H29+J29+L29+N29</f>
        <v>1</v>
      </c>
      <c r="Q29" s="775">
        <f t="shared" si="7"/>
        <v>0</v>
      </c>
      <c r="R29" s="504" t="s">
        <v>2392</v>
      </c>
      <c r="S29" s="504" t="s">
        <v>2039</v>
      </c>
      <c r="T29" s="757" t="s">
        <v>2016</v>
      </c>
      <c r="U29" s="758" t="s">
        <v>2267</v>
      </c>
    </row>
    <row r="30" spans="1:21" s="436" customFormat="1" ht="72.650000000000006" customHeight="1" x14ac:dyDescent="0.35">
      <c r="A30" s="1227"/>
      <c r="B30" s="1227"/>
      <c r="C30" s="1236"/>
      <c r="D30" s="770" t="s">
        <v>2351</v>
      </c>
      <c r="E30" s="770" t="s">
        <v>2352</v>
      </c>
      <c r="F30" s="1034" t="s">
        <v>2368</v>
      </c>
      <c r="G30" s="505" t="s">
        <v>2964</v>
      </c>
      <c r="H30" s="774">
        <v>0</v>
      </c>
      <c r="I30" s="775">
        <v>0</v>
      </c>
      <c r="J30" s="774">
        <v>1</v>
      </c>
      <c r="K30" s="789">
        <v>20000</v>
      </c>
      <c r="L30" s="774">
        <v>0</v>
      </c>
      <c r="M30" s="775">
        <v>0</v>
      </c>
      <c r="N30" s="774">
        <v>0</v>
      </c>
      <c r="O30" s="775">
        <v>0</v>
      </c>
      <c r="P30" s="774">
        <f t="shared" ref="P30:Q32" si="8">H30+J30+L30+N30</f>
        <v>1</v>
      </c>
      <c r="Q30" s="775">
        <f t="shared" si="8"/>
        <v>20000</v>
      </c>
      <c r="R30" s="757" t="s">
        <v>2353</v>
      </c>
      <c r="S30" s="757" t="s">
        <v>2354</v>
      </c>
      <c r="T30" s="755" t="s">
        <v>2286</v>
      </c>
      <c r="U30" s="756" t="s">
        <v>2287</v>
      </c>
    </row>
    <row r="31" spans="1:21" s="436" customFormat="1" ht="72.650000000000006" customHeight="1" x14ac:dyDescent="0.35">
      <c r="A31" s="1227"/>
      <c r="B31" s="1227"/>
      <c r="C31" s="1236"/>
      <c r="D31" s="509" t="s">
        <v>2355</v>
      </c>
      <c r="E31" s="509" t="s">
        <v>2356</v>
      </c>
      <c r="F31" s="1034" t="s">
        <v>2369</v>
      </c>
      <c r="G31" s="505" t="s">
        <v>2357</v>
      </c>
      <c r="H31" s="521">
        <v>0</v>
      </c>
      <c r="I31" s="775">
        <v>0</v>
      </c>
      <c r="J31" s="521">
        <v>0</v>
      </c>
      <c r="K31" s="775">
        <v>0</v>
      </c>
      <c r="L31" s="521">
        <v>1</v>
      </c>
      <c r="M31" s="530">
        <v>10000</v>
      </c>
      <c r="N31" s="521">
        <v>0</v>
      </c>
      <c r="O31" s="530">
        <v>0</v>
      </c>
      <c r="P31" s="774">
        <f t="shared" si="8"/>
        <v>1</v>
      </c>
      <c r="Q31" s="775">
        <f t="shared" si="8"/>
        <v>10000</v>
      </c>
      <c r="R31" s="504" t="s">
        <v>2358</v>
      </c>
      <c r="S31" s="757" t="s">
        <v>2354</v>
      </c>
      <c r="T31" s="508" t="s">
        <v>2286</v>
      </c>
      <c r="U31" s="756" t="s">
        <v>2287</v>
      </c>
    </row>
    <row r="32" spans="1:21" s="436" customFormat="1" ht="93.65" customHeight="1" x14ac:dyDescent="0.35">
      <c r="A32" s="1227"/>
      <c r="B32" s="1227"/>
      <c r="C32" s="1236"/>
      <c r="D32" s="770" t="s">
        <v>2359</v>
      </c>
      <c r="E32" s="509" t="s">
        <v>2360</v>
      </c>
      <c r="F32" s="1034" t="s">
        <v>2388</v>
      </c>
      <c r="G32" s="505" t="s">
        <v>2965</v>
      </c>
      <c r="H32" s="521">
        <v>0</v>
      </c>
      <c r="I32" s="790">
        <v>0</v>
      </c>
      <c r="J32" s="521">
        <v>0</v>
      </c>
      <c r="K32" s="789">
        <v>0</v>
      </c>
      <c r="L32" s="521">
        <v>0.5</v>
      </c>
      <c r="M32" s="530">
        <v>2500</v>
      </c>
      <c r="N32" s="521">
        <v>0.5</v>
      </c>
      <c r="O32" s="530">
        <v>2500</v>
      </c>
      <c r="P32" s="774">
        <f t="shared" si="8"/>
        <v>1</v>
      </c>
      <c r="Q32" s="775">
        <f t="shared" si="8"/>
        <v>5000</v>
      </c>
      <c r="R32" s="504" t="s">
        <v>2361</v>
      </c>
      <c r="S32" s="757" t="s">
        <v>2354</v>
      </c>
      <c r="T32" s="508" t="s">
        <v>2286</v>
      </c>
      <c r="U32" s="756" t="s">
        <v>2287</v>
      </c>
    </row>
    <row r="33" spans="1:21" s="436" customFormat="1" ht="93.65" customHeight="1" x14ac:dyDescent="0.35">
      <c r="A33" s="1227"/>
      <c r="B33" s="1227"/>
      <c r="C33" s="1236"/>
      <c r="D33" s="509" t="s">
        <v>2370</v>
      </c>
      <c r="E33" s="509" t="s">
        <v>2371</v>
      </c>
      <c r="F33" s="1034" t="s">
        <v>2966</v>
      </c>
      <c r="G33" s="745" t="s">
        <v>2372</v>
      </c>
      <c r="H33" s="521">
        <v>0</v>
      </c>
      <c r="I33" s="789">
        <v>0</v>
      </c>
      <c r="J33" s="521">
        <v>0</v>
      </c>
      <c r="K33" s="789">
        <v>0</v>
      </c>
      <c r="L33" s="521">
        <v>1</v>
      </c>
      <c r="M33" s="775">
        <v>0</v>
      </c>
      <c r="N33" s="774">
        <v>0</v>
      </c>
      <c r="O33" s="530">
        <v>0</v>
      </c>
      <c r="P33" s="774">
        <f t="shared" ref="P33:Q35" si="9">H33+J33+L33+N33</f>
        <v>1</v>
      </c>
      <c r="Q33" s="775">
        <f t="shared" si="9"/>
        <v>0</v>
      </c>
      <c r="R33" s="509" t="s">
        <v>2373</v>
      </c>
      <c r="S33" s="509" t="s">
        <v>2239</v>
      </c>
      <c r="T33" s="770" t="s">
        <v>2294</v>
      </c>
      <c r="U33" s="771" t="s">
        <v>2374</v>
      </c>
    </row>
    <row r="34" spans="1:21" s="436" customFormat="1" ht="93.65" customHeight="1" x14ac:dyDescent="0.35">
      <c r="A34" s="1227"/>
      <c r="B34" s="1227"/>
      <c r="C34" s="1236"/>
      <c r="D34" s="504" t="s">
        <v>2375</v>
      </c>
      <c r="E34" s="626" t="s">
        <v>2376</v>
      </c>
      <c r="F34" s="1034" t="s">
        <v>3069</v>
      </c>
      <c r="G34" s="505" t="s">
        <v>2377</v>
      </c>
      <c r="H34" s="797">
        <v>0</v>
      </c>
      <c r="I34" s="798">
        <v>0</v>
      </c>
      <c r="J34" s="797">
        <v>0.5</v>
      </c>
      <c r="K34" s="798">
        <v>14000</v>
      </c>
      <c r="L34" s="797">
        <v>0.5</v>
      </c>
      <c r="M34" s="798">
        <v>20000</v>
      </c>
      <c r="N34" s="797">
        <v>0</v>
      </c>
      <c r="O34" s="798">
        <v>0</v>
      </c>
      <c r="P34" s="797">
        <f t="shared" si="9"/>
        <v>1</v>
      </c>
      <c r="Q34" s="775">
        <f t="shared" si="9"/>
        <v>34000</v>
      </c>
      <c r="R34" s="683" t="s">
        <v>2378</v>
      </c>
      <c r="S34" s="683" t="s">
        <v>2379</v>
      </c>
      <c r="T34" s="683" t="s">
        <v>2380</v>
      </c>
      <c r="U34" s="791" t="s">
        <v>3081</v>
      </c>
    </row>
    <row r="35" spans="1:21" s="381" customFormat="1" ht="72.650000000000006" customHeight="1" x14ac:dyDescent="0.35">
      <c r="A35" s="1227"/>
      <c r="B35" s="1228"/>
      <c r="C35" s="1236"/>
      <c r="D35" s="750" t="s">
        <v>2381</v>
      </c>
      <c r="E35" s="773" t="s">
        <v>2382</v>
      </c>
      <c r="F35" s="1034" t="s">
        <v>3070</v>
      </c>
      <c r="G35" s="792" t="s">
        <v>2383</v>
      </c>
      <c r="H35" s="521">
        <v>0</v>
      </c>
      <c r="I35" s="789">
        <v>0</v>
      </c>
      <c r="J35" s="799">
        <v>0.5</v>
      </c>
      <c r="K35" s="800">
        <v>10000</v>
      </c>
      <c r="L35" s="521">
        <v>0</v>
      </c>
      <c r="M35" s="530">
        <v>0</v>
      </c>
      <c r="N35" s="799">
        <v>0.5</v>
      </c>
      <c r="O35" s="801">
        <v>10000</v>
      </c>
      <c r="P35" s="799">
        <v>1</v>
      </c>
      <c r="Q35" s="775">
        <f t="shared" si="9"/>
        <v>20000</v>
      </c>
      <c r="R35" s="773" t="s">
        <v>2384</v>
      </c>
      <c r="S35" s="773" t="s">
        <v>2385</v>
      </c>
      <c r="T35" s="773" t="s">
        <v>2386</v>
      </c>
      <c r="U35" s="793" t="s">
        <v>2387</v>
      </c>
    </row>
    <row r="36" spans="1:21" ht="24.65" customHeight="1" x14ac:dyDescent="0.35">
      <c r="A36" s="666"/>
      <c r="B36" s="666"/>
      <c r="C36" s="784"/>
      <c r="D36" s="785"/>
      <c r="E36" s="785"/>
      <c r="F36" s="785"/>
      <c r="G36" s="785"/>
      <c r="H36" s="785"/>
      <c r="I36" s="786"/>
      <c r="J36" s="785"/>
      <c r="K36" s="786"/>
      <c r="L36" s="785"/>
      <c r="M36" s="786"/>
      <c r="N36" s="785"/>
      <c r="O36" s="786"/>
      <c r="P36" s="787"/>
      <c r="Q36" s="788"/>
      <c r="R36" s="785"/>
      <c r="S36" s="785"/>
      <c r="T36" s="785"/>
      <c r="U36" s="785"/>
    </row>
    <row r="37" spans="1:21" ht="33.5" x14ac:dyDescent="0.35">
      <c r="A37" s="1243" t="s">
        <v>476</v>
      </c>
      <c r="B37" s="1244"/>
      <c r="C37" s="1244"/>
      <c r="D37" s="1244"/>
      <c r="E37" s="1244"/>
      <c r="F37" s="1244"/>
      <c r="G37" s="1244"/>
      <c r="H37" s="1244"/>
      <c r="I37" s="1244"/>
      <c r="J37" s="1244"/>
      <c r="K37" s="1244"/>
      <c r="L37" s="1244"/>
      <c r="M37" s="1244"/>
      <c r="N37" s="1244"/>
      <c r="O37" s="1244"/>
      <c r="P37" s="1244"/>
      <c r="Q37" s="1244"/>
      <c r="R37" s="1244"/>
      <c r="S37" s="1244"/>
      <c r="T37" s="1244"/>
      <c r="U37" s="1245"/>
    </row>
    <row r="38" spans="1:21" ht="74.5" customHeight="1" x14ac:dyDescent="0.35">
      <c r="A38" s="1226" t="s">
        <v>1392</v>
      </c>
      <c r="B38" s="1246" t="s">
        <v>1393</v>
      </c>
      <c r="C38" s="1237" t="s">
        <v>1564</v>
      </c>
      <c r="D38" s="488" t="s">
        <v>2410</v>
      </c>
      <c r="E38" s="488" t="s">
        <v>2394</v>
      </c>
      <c r="F38" s="1025" t="s">
        <v>2435</v>
      </c>
      <c r="G38" s="491" t="s">
        <v>2967</v>
      </c>
      <c r="H38" s="247">
        <v>0.25</v>
      </c>
      <c r="I38" s="227">
        <v>0</v>
      </c>
      <c r="J38" s="247">
        <v>0.25</v>
      </c>
      <c r="K38" s="227">
        <v>0</v>
      </c>
      <c r="L38" s="247">
        <v>0.25</v>
      </c>
      <c r="M38" s="227">
        <v>0</v>
      </c>
      <c r="N38" s="247">
        <v>0.25</v>
      </c>
      <c r="O38" s="227">
        <v>0</v>
      </c>
      <c r="P38" s="247">
        <v>1</v>
      </c>
      <c r="Q38" s="227">
        <f>I38+K38+M38+O38</f>
        <v>0</v>
      </c>
      <c r="R38" s="488" t="s">
        <v>2395</v>
      </c>
      <c r="S38" s="488" t="s">
        <v>2239</v>
      </c>
      <c r="T38" s="488" t="s">
        <v>2396</v>
      </c>
      <c r="U38" s="805" t="s">
        <v>2397</v>
      </c>
    </row>
    <row r="39" spans="1:21" ht="62" x14ac:dyDescent="0.35">
      <c r="A39" s="1227"/>
      <c r="B39" s="1246"/>
      <c r="C39" s="1238"/>
      <c r="D39" s="488" t="s">
        <v>2398</v>
      </c>
      <c r="E39" s="488" t="s">
        <v>2399</v>
      </c>
      <c r="F39" s="794" t="s">
        <v>2436</v>
      </c>
      <c r="G39" s="567" t="s">
        <v>2400</v>
      </c>
      <c r="H39" s="741">
        <v>0</v>
      </c>
      <c r="I39" s="344">
        <v>0</v>
      </c>
      <c r="J39" s="741">
        <v>0</v>
      </c>
      <c r="K39" s="344">
        <v>0</v>
      </c>
      <c r="L39" s="741">
        <v>0</v>
      </c>
      <c r="M39" s="344">
        <v>0</v>
      </c>
      <c r="N39" s="741">
        <v>1</v>
      </c>
      <c r="O39" s="344">
        <v>25000</v>
      </c>
      <c r="P39" s="741">
        <f>H39+J39+L39+N39</f>
        <v>1</v>
      </c>
      <c r="Q39" s="227">
        <f t="shared" ref="Q39:Q43" si="10">I39+K39+M39+O39</f>
        <v>25000</v>
      </c>
      <c r="R39" s="496" t="s">
        <v>2401</v>
      </c>
      <c r="S39" s="795" t="s">
        <v>2402</v>
      </c>
      <c r="T39" s="496" t="s">
        <v>2403</v>
      </c>
      <c r="U39" s="791" t="s">
        <v>1954</v>
      </c>
    </row>
    <row r="40" spans="1:21" ht="85.5" customHeight="1" x14ac:dyDescent="0.35">
      <c r="A40" s="1227"/>
      <c r="B40" s="1246"/>
      <c r="C40" s="1238"/>
      <c r="D40" s="488" t="s">
        <v>2404</v>
      </c>
      <c r="E40" s="488" t="s">
        <v>2405</v>
      </c>
      <c r="F40" s="794" t="s">
        <v>2437</v>
      </c>
      <c r="G40" s="491" t="s">
        <v>2411</v>
      </c>
      <c r="H40" s="741">
        <v>0</v>
      </c>
      <c r="I40" s="344">
        <v>0</v>
      </c>
      <c r="J40" s="741">
        <v>0.25</v>
      </c>
      <c r="K40" s="344">
        <v>0</v>
      </c>
      <c r="L40" s="741">
        <v>0.75</v>
      </c>
      <c r="M40" s="344">
        <v>0</v>
      </c>
      <c r="N40" s="741">
        <v>0</v>
      </c>
      <c r="O40" s="344">
        <v>0</v>
      </c>
      <c r="P40" s="741">
        <f>H40+J40+L40+N40</f>
        <v>1</v>
      </c>
      <c r="Q40" s="227">
        <f t="shared" si="10"/>
        <v>0</v>
      </c>
      <c r="R40" s="496" t="s">
        <v>2406</v>
      </c>
      <c r="S40" s="496" t="s">
        <v>2407</v>
      </c>
      <c r="T40" s="496" t="s">
        <v>2408</v>
      </c>
      <c r="U40" s="496" t="s">
        <v>2409</v>
      </c>
    </row>
    <row r="41" spans="1:21" s="436" customFormat="1" ht="62" x14ac:dyDescent="0.35">
      <c r="A41" s="1227"/>
      <c r="B41" s="1246"/>
      <c r="C41" s="1238"/>
      <c r="D41" s="541" t="s">
        <v>2412</v>
      </c>
      <c r="E41" s="541" t="s">
        <v>2413</v>
      </c>
      <c r="F41" s="802" t="s">
        <v>2440</v>
      </c>
      <c r="G41" s="803" t="s">
        <v>2414</v>
      </c>
      <c r="H41" s="337">
        <v>0</v>
      </c>
      <c r="I41" s="539">
        <v>0</v>
      </c>
      <c r="J41" s="337">
        <v>0</v>
      </c>
      <c r="K41" s="539">
        <v>0</v>
      </c>
      <c r="L41" s="337">
        <v>1</v>
      </c>
      <c r="M41" s="539">
        <v>40000</v>
      </c>
      <c r="N41" s="337">
        <v>0</v>
      </c>
      <c r="O41" s="539">
        <v>0</v>
      </c>
      <c r="P41" s="538">
        <f>H41+J41+L41+N41</f>
        <v>1</v>
      </c>
      <c r="Q41" s="227">
        <f t="shared" si="10"/>
        <v>40000</v>
      </c>
      <c r="R41" s="541" t="s">
        <v>2415</v>
      </c>
      <c r="S41" s="541" t="s">
        <v>2416</v>
      </c>
      <c r="T41" s="541" t="s">
        <v>2417</v>
      </c>
      <c r="U41" s="804" t="s">
        <v>2418</v>
      </c>
    </row>
    <row r="42" spans="1:21" s="436" customFormat="1" ht="58" x14ac:dyDescent="0.35">
      <c r="A42" s="1227"/>
      <c r="B42" s="1246"/>
      <c r="C42" s="1238"/>
      <c r="D42" s="583" t="s">
        <v>2419</v>
      </c>
      <c r="E42" s="583" t="s">
        <v>2420</v>
      </c>
      <c r="F42" s="1033" t="s">
        <v>2438</v>
      </c>
      <c r="G42" s="742" t="s">
        <v>2421</v>
      </c>
      <c r="H42" s="1092">
        <v>0</v>
      </c>
      <c r="I42" s="1093">
        <v>0</v>
      </c>
      <c r="J42" s="1092">
        <v>1</v>
      </c>
      <c r="K42" s="1093">
        <v>20000</v>
      </c>
      <c r="L42" s="1092">
        <v>0</v>
      </c>
      <c r="M42" s="1093">
        <v>0</v>
      </c>
      <c r="N42" s="1092">
        <v>0</v>
      </c>
      <c r="O42" s="1093">
        <v>0</v>
      </c>
      <c r="P42" s="1094">
        <v>1</v>
      </c>
      <c r="Q42" s="1093">
        <f t="shared" si="10"/>
        <v>20000</v>
      </c>
      <c r="R42" s="583" t="s">
        <v>2422</v>
      </c>
      <c r="S42" s="583" t="s">
        <v>2423</v>
      </c>
      <c r="T42" s="583" t="s">
        <v>2424</v>
      </c>
      <c r="U42" s="1051" t="s">
        <v>2425</v>
      </c>
    </row>
    <row r="43" spans="1:21" ht="64" customHeight="1" x14ac:dyDescent="0.35">
      <c r="A43" s="1227"/>
      <c r="B43" s="1246"/>
      <c r="C43" s="1238"/>
      <c r="D43" s="488" t="s">
        <v>2431</v>
      </c>
      <c r="E43" s="488" t="s">
        <v>2426</v>
      </c>
      <c r="F43" s="794" t="s">
        <v>2441</v>
      </c>
      <c r="G43" s="491" t="s">
        <v>2427</v>
      </c>
      <c r="H43" s="247">
        <v>0.25</v>
      </c>
      <c r="I43" s="227">
        <v>0</v>
      </c>
      <c r="J43" s="247">
        <v>0.25</v>
      </c>
      <c r="K43" s="227">
        <v>0</v>
      </c>
      <c r="L43" s="247">
        <v>0.25</v>
      </c>
      <c r="M43" s="227">
        <v>0</v>
      </c>
      <c r="N43" s="247">
        <v>0.25</v>
      </c>
      <c r="O43" s="227">
        <v>0</v>
      </c>
      <c r="P43" s="247">
        <f>H43+J43+L43+N43</f>
        <v>1</v>
      </c>
      <c r="Q43" s="227">
        <f t="shared" si="10"/>
        <v>0</v>
      </c>
      <c r="R43" s="488" t="s">
        <v>2428</v>
      </c>
      <c r="S43" s="488" t="s">
        <v>2429</v>
      </c>
      <c r="T43" s="488" t="s">
        <v>2430</v>
      </c>
      <c r="U43" s="771" t="s">
        <v>2267</v>
      </c>
    </row>
    <row r="44" spans="1:21" ht="15.65" customHeight="1" x14ac:dyDescent="0.35">
      <c r="A44" s="1227"/>
      <c r="B44" s="1246"/>
      <c r="C44" s="1239"/>
    </row>
    <row r="45" spans="1:21" ht="15.5" x14ac:dyDescent="0.35">
      <c r="A45" s="1228"/>
      <c r="B45" s="1246"/>
      <c r="C45" s="936"/>
      <c r="D45" s="785"/>
      <c r="E45" s="785"/>
      <c r="F45" s="785"/>
      <c r="G45" s="785"/>
      <c r="H45" s="785"/>
      <c r="I45" s="786"/>
      <c r="J45" s="785"/>
      <c r="K45" s="786"/>
      <c r="L45" s="785"/>
      <c r="M45" s="786"/>
      <c r="N45" s="785"/>
      <c r="O45" s="786"/>
      <c r="P45" s="787"/>
      <c r="Q45" s="788"/>
      <c r="R45" s="785"/>
      <c r="S45" s="785"/>
      <c r="T45" s="785"/>
      <c r="U45" s="785"/>
    </row>
    <row r="46" spans="1:21" ht="55.5" customHeight="1" x14ac:dyDescent="0.35">
      <c r="A46" s="1226" t="s">
        <v>1390</v>
      </c>
      <c r="B46" s="1226" t="s">
        <v>1394</v>
      </c>
      <c r="C46" s="246"/>
      <c r="D46" s="1103"/>
      <c r="E46" s="1103"/>
      <c r="F46" s="1026" t="s">
        <v>2913</v>
      </c>
      <c r="G46" s="686" t="s">
        <v>3052</v>
      </c>
      <c r="H46" s="550">
        <v>0</v>
      </c>
      <c r="I46" s="1104">
        <v>0</v>
      </c>
      <c r="J46" s="550">
        <v>0.5</v>
      </c>
      <c r="K46" s="1104">
        <v>0</v>
      </c>
      <c r="L46" s="550">
        <v>0.5</v>
      </c>
      <c r="M46" s="1104">
        <v>0</v>
      </c>
      <c r="N46" s="550">
        <v>0</v>
      </c>
      <c r="O46" s="1104">
        <v>0</v>
      </c>
      <c r="P46" s="1105">
        <v>1</v>
      </c>
      <c r="Q46" s="1106"/>
      <c r="R46" s="1120" t="s">
        <v>3071</v>
      </c>
      <c r="S46" s="1120" t="s">
        <v>3072</v>
      </c>
      <c r="T46" s="1120" t="s">
        <v>3073</v>
      </c>
      <c r="U46" s="1120" t="s">
        <v>3074</v>
      </c>
    </row>
    <row r="47" spans="1:21" ht="114.65" customHeight="1" x14ac:dyDescent="0.35">
      <c r="A47" s="1228"/>
      <c r="B47" s="1228"/>
      <c r="C47" s="912" t="s">
        <v>1565</v>
      </c>
      <c r="D47" s="489" t="s">
        <v>2439</v>
      </c>
      <c r="E47" s="249" t="s">
        <v>2434</v>
      </c>
      <c r="F47" s="794" t="s">
        <v>3066</v>
      </c>
      <c r="G47" s="491" t="s">
        <v>2449</v>
      </c>
      <c r="H47" s="247">
        <v>0.25</v>
      </c>
      <c r="I47" s="227">
        <v>0</v>
      </c>
      <c r="J47" s="247">
        <v>0.25</v>
      </c>
      <c r="K47" s="227">
        <v>0</v>
      </c>
      <c r="L47" s="247">
        <v>0.25</v>
      </c>
      <c r="M47" s="227">
        <v>0</v>
      </c>
      <c r="N47" s="247">
        <v>0.25</v>
      </c>
      <c r="O47" s="227">
        <v>0</v>
      </c>
      <c r="P47" s="937">
        <v>1</v>
      </c>
      <c r="Q47" s="227">
        <f>I47+K47+M47+O47</f>
        <v>0</v>
      </c>
      <c r="R47" s="488" t="s">
        <v>2432</v>
      </c>
      <c r="S47" s="488" t="s">
        <v>2433</v>
      </c>
      <c r="T47" s="488" t="s">
        <v>3082</v>
      </c>
      <c r="U47" s="805" t="s">
        <v>3078</v>
      </c>
    </row>
    <row r="48" spans="1:21" ht="15.5" x14ac:dyDescent="0.35">
      <c r="A48" s="285"/>
      <c r="B48" s="286"/>
      <c r="C48" s="286"/>
      <c r="D48" s="286"/>
      <c r="E48" s="285" t="s">
        <v>1385</v>
      </c>
      <c r="F48" s="286"/>
      <c r="G48" s="287"/>
      <c r="H48" s="267">
        <f t="shared" ref="H48:Q48" si="11">SUM(H10:H47)</f>
        <v>2.84</v>
      </c>
      <c r="I48" s="268">
        <f t="shared" si="11"/>
        <v>8500</v>
      </c>
      <c r="J48" s="267">
        <f t="shared" si="11"/>
        <v>11.76</v>
      </c>
      <c r="K48" s="268">
        <f t="shared" si="11"/>
        <v>129000</v>
      </c>
      <c r="L48" s="267">
        <f t="shared" si="11"/>
        <v>9.74</v>
      </c>
      <c r="M48" s="268">
        <f t="shared" si="11"/>
        <v>158000</v>
      </c>
      <c r="N48" s="267">
        <f t="shared" si="11"/>
        <v>4.66</v>
      </c>
      <c r="O48" s="268">
        <f t="shared" si="11"/>
        <v>84500</v>
      </c>
      <c r="P48" s="268">
        <f t="shared" si="11"/>
        <v>29</v>
      </c>
      <c r="Q48" s="268">
        <f t="shared" si="11"/>
        <v>380000</v>
      </c>
      <c r="R48" s="259"/>
      <c r="S48" s="259"/>
      <c r="T48" s="259"/>
      <c r="U48" s="259"/>
    </row>
    <row r="49" spans="3:17" ht="14.5" customHeight="1" x14ac:dyDescent="0.35"/>
    <row r="50" spans="3:17" x14ac:dyDescent="0.35">
      <c r="I50"/>
      <c r="K50"/>
      <c r="M50"/>
      <c r="O50"/>
      <c r="Q50" s="371"/>
    </row>
    <row r="51" spans="3:17" x14ac:dyDescent="0.35">
      <c r="I51"/>
      <c r="K51"/>
      <c r="M51"/>
      <c r="O51"/>
      <c r="Q51" s="371"/>
    </row>
    <row r="52" spans="3:17" x14ac:dyDescent="0.35">
      <c r="I52"/>
      <c r="K52"/>
      <c r="M52"/>
      <c r="O52"/>
      <c r="Q52" s="371"/>
    </row>
    <row r="53" spans="3:17" x14ac:dyDescent="0.35">
      <c r="I53"/>
      <c r="K53"/>
      <c r="M53"/>
      <c r="O53"/>
      <c r="Q53" s="371"/>
    </row>
    <row r="54" spans="3:17" x14ac:dyDescent="0.35">
      <c r="C54" s="436"/>
      <c r="I54"/>
      <c r="K54"/>
      <c r="M54"/>
      <c r="O54"/>
      <c r="Q54" s="371"/>
    </row>
    <row r="55" spans="3:17" x14ac:dyDescent="0.35">
      <c r="C55" s="436"/>
      <c r="I55"/>
      <c r="K55"/>
      <c r="M55"/>
      <c r="O55"/>
      <c r="Q55" s="371"/>
    </row>
    <row r="56" spans="3:17" x14ac:dyDescent="0.35">
      <c r="C56" s="436"/>
      <c r="I56"/>
      <c r="K56"/>
      <c r="M56"/>
      <c r="O56"/>
      <c r="Q56" s="371"/>
    </row>
    <row r="57" spans="3:17" x14ac:dyDescent="0.35">
      <c r="C57" s="436"/>
      <c r="I57"/>
      <c r="K57"/>
      <c r="M57"/>
      <c r="O57"/>
      <c r="Q57" s="371"/>
    </row>
    <row r="58" spans="3:17" x14ac:dyDescent="0.35">
      <c r="C58" s="436"/>
      <c r="I58"/>
      <c r="K58"/>
      <c r="M58"/>
      <c r="O58"/>
      <c r="Q58" s="371"/>
    </row>
    <row r="59" spans="3:17" x14ac:dyDescent="0.35">
      <c r="C59" s="436"/>
      <c r="I59"/>
      <c r="K59"/>
      <c r="M59"/>
      <c r="O59"/>
      <c r="Q59" s="371"/>
    </row>
    <row r="60" spans="3:17" x14ac:dyDescent="0.35">
      <c r="C60" s="436"/>
      <c r="I60"/>
      <c r="K60"/>
      <c r="M60"/>
      <c r="O60"/>
      <c r="Q60" s="371"/>
    </row>
    <row r="61" spans="3:17" x14ac:dyDescent="0.35">
      <c r="C61" s="436"/>
      <c r="I61"/>
      <c r="K61"/>
      <c r="M61"/>
      <c r="O61"/>
      <c r="Q61" s="371"/>
    </row>
    <row r="62" spans="3:17" x14ac:dyDescent="0.35">
      <c r="C62" s="436"/>
      <c r="I62"/>
      <c r="K62"/>
      <c r="M62"/>
      <c r="O62"/>
      <c r="Q62" s="371"/>
    </row>
    <row r="63" spans="3:17" x14ac:dyDescent="0.35">
      <c r="C63" s="436"/>
      <c r="I63"/>
      <c r="K63"/>
      <c r="M63"/>
      <c r="O63"/>
      <c r="Q63" s="371"/>
    </row>
    <row r="64" spans="3:17" x14ac:dyDescent="0.35">
      <c r="C64" s="436"/>
      <c r="I64"/>
      <c r="K64"/>
      <c r="M64"/>
      <c r="O64"/>
      <c r="Q64" s="371"/>
    </row>
    <row r="65" spans="3:17" x14ac:dyDescent="0.35">
      <c r="C65" s="436"/>
      <c r="I65"/>
      <c r="K65"/>
      <c r="M65"/>
      <c r="O65"/>
      <c r="Q65" s="371"/>
    </row>
    <row r="66" spans="3:17" x14ac:dyDescent="0.35">
      <c r="C66" s="436"/>
      <c r="I66"/>
      <c r="K66"/>
      <c r="M66"/>
      <c r="O66"/>
      <c r="Q66" s="371"/>
    </row>
    <row r="67" spans="3:17" x14ac:dyDescent="0.35">
      <c r="C67" s="436"/>
      <c r="I67"/>
      <c r="K67"/>
      <c r="M67"/>
      <c r="O67"/>
      <c r="Q67" s="371"/>
    </row>
    <row r="68" spans="3:17" x14ac:dyDescent="0.35">
      <c r="C68" s="436"/>
    </row>
    <row r="69" spans="3:17" x14ac:dyDescent="0.35">
      <c r="C69" s="436"/>
    </row>
    <row r="70" spans="3:17" x14ac:dyDescent="0.35">
      <c r="C70" s="436"/>
    </row>
    <row r="71" spans="3:17" x14ac:dyDescent="0.35">
      <c r="C71" s="436"/>
    </row>
    <row r="72" spans="3:17" x14ac:dyDescent="0.35">
      <c r="C72" s="436"/>
    </row>
    <row r="73" spans="3:17" x14ac:dyDescent="0.35">
      <c r="C73" s="436"/>
    </row>
    <row r="74" spans="3:17" x14ac:dyDescent="0.35">
      <c r="C74" s="436"/>
    </row>
  </sheetData>
  <mergeCells count="30">
    <mergeCell ref="B46:B47"/>
    <mergeCell ref="A46:A47"/>
    <mergeCell ref="A38:A45"/>
    <mergeCell ref="G6:G8"/>
    <mergeCell ref="H6:O6"/>
    <mergeCell ref="B10:B16"/>
    <mergeCell ref="A37:U37"/>
    <mergeCell ref="B38:B45"/>
    <mergeCell ref="U6:U8"/>
    <mergeCell ref="H7:I7"/>
    <mergeCell ref="J7:K7"/>
    <mergeCell ref="P6:Q7"/>
    <mergeCell ref="R6:R8"/>
    <mergeCell ref="S6:S8"/>
    <mergeCell ref="T6:T8"/>
    <mergeCell ref="L7:M7"/>
    <mergeCell ref="N7:O7"/>
    <mergeCell ref="F6:F8"/>
    <mergeCell ref="A6:A8"/>
    <mergeCell ref="B6:B8"/>
    <mergeCell ref="C6:C8"/>
    <mergeCell ref="E6:E8"/>
    <mergeCell ref="D6:D8"/>
    <mergeCell ref="B17:B22"/>
    <mergeCell ref="A10:A35"/>
    <mergeCell ref="B24:B35"/>
    <mergeCell ref="C24:C35"/>
    <mergeCell ref="C38:C44"/>
    <mergeCell ref="C11:C16"/>
    <mergeCell ref="C19:C22"/>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11 C23:C24 C17:C19">
      <formula1>$M$1:$AF$1</formula1>
    </dataValidation>
    <dataValidation type="list" allowBlank="1" showInputMessage="1" showErrorMessage="1" sqref="C38 C45:C47">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topLeftCell="D1" zoomScale="43" zoomScaleNormal="43" workbookViewId="0">
      <pane ySplit="6" topLeftCell="A19" activePane="bottomLeft" state="frozen"/>
      <selection activeCell="P6" sqref="P6"/>
      <selection pane="bottomLeft" activeCell="G33" sqref="G33"/>
    </sheetView>
  </sheetViews>
  <sheetFormatPr baseColWidth="10" defaultRowHeight="14.5" x14ac:dyDescent="0.35"/>
  <cols>
    <col min="1" max="1" width="35.453125" customWidth="1"/>
    <col min="2" max="2" width="49.453125" customWidth="1"/>
    <col min="3" max="3" width="27.453125" customWidth="1"/>
    <col min="4" max="4" width="34.08984375" style="436" customWidth="1"/>
    <col min="5" max="5" width="27.453125" customWidth="1"/>
    <col min="6" max="6" width="15.6328125" customWidth="1"/>
    <col min="7" max="7" width="34" customWidth="1"/>
    <col min="8" max="8" width="12.1796875" customWidth="1"/>
    <col min="9" max="9" width="14.6328125" style="230" customWidth="1"/>
    <col min="10" max="10" width="12.453125" customWidth="1"/>
    <col min="11" max="11" width="15" style="230" customWidth="1"/>
    <col min="12" max="12" width="13.54296875" customWidth="1"/>
    <col min="13" max="13" width="16.453125" style="230" customWidth="1"/>
    <col min="14" max="14" width="12.81640625" customWidth="1"/>
    <col min="15" max="15" width="18.1796875" style="230" customWidth="1"/>
    <col min="16" max="16" width="12.54296875" customWidth="1"/>
    <col min="17" max="17" width="20.54296875" style="230" customWidth="1"/>
    <col min="18" max="18" width="37.81640625" customWidth="1"/>
    <col min="19" max="19" width="26.453125" customWidth="1"/>
    <col min="20" max="20" width="36.453125" customWidth="1"/>
    <col min="21" max="21" width="23.54296875" customWidth="1"/>
  </cols>
  <sheetData>
    <row r="1" spans="1:21" s="278" customFormat="1" ht="18" customHeight="1" x14ac:dyDescent="0.35">
      <c r="B1" s="277"/>
      <c r="C1" s="482" t="s">
        <v>1566</v>
      </c>
      <c r="D1" s="482" t="s">
        <v>1567</v>
      </c>
      <c r="E1" s="482" t="s">
        <v>1568</v>
      </c>
      <c r="F1" s="277"/>
      <c r="G1" s="277"/>
      <c r="H1" s="277" t="s">
        <v>114</v>
      </c>
      <c r="J1" s="277"/>
      <c r="K1" s="277"/>
      <c r="L1" s="277"/>
      <c r="M1" s="277"/>
      <c r="N1" s="277"/>
      <c r="O1" s="277"/>
      <c r="P1" s="277"/>
      <c r="Q1" s="277"/>
      <c r="R1" s="277"/>
      <c r="S1" s="277"/>
      <c r="T1" s="277"/>
      <c r="U1" s="277"/>
    </row>
    <row r="2" spans="1:21" s="278" customFormat="1" ht="18" customHeight="1" x14ac:dyDescent="0.35">
      <c r="A2" s="310" t="s">
        <v>1348</v>
      </c>
      <c r="B2" s="277"/>
      <c r="C2" s="277"/>
      <c r="D2" s="277"/>
      <c r="E2" s="277"/>
      <c r="F2" s="277"/>
      <c r="G2" s="277"/>
      <c r="H2" s="277"/>
      <c r="J2" s="277"/>
      <c r="K2" s="277"/>
      <c r="L2" s="277"/>
      <c r="M2" s="277"/>
      <c r="N2" s="277"/>
      <c r="O2" s="277"/>
      <c r="P2" s="277"/>
      <c r="Q2" s="277"/>
      <c r="R2" s="277"/>
      <c r="S2" s="277"/>
      <c r="T2" s="277"/>
      <c r="U2" s="277"/>
    </row>
    <row r="3" spans="1:21" s="278" customFormat="1" ht="18.5" x14ac:dyDescent="0.25">
      <c r="A3" s="339" t="s">
        <v>1395</v>
      </c>
      <c r="B3" s="277"/>
      <c r="C3" s="277"/>
      <c r="D3" s="277"/>
      <c r="E3" s="277"/>
      <c r="F3" s="277"/>
      <c r="G3" s="277"/>
      <c r="H3" s="277"/>
      <c r="J3" s="277"/>
      <c r="K3" s="277"/>
      <c r="L3" s="277"/>
      <c r="M3" s="277"/>
      <c r="N3" s="277"/>
      <c r="O3" s="277"/>
      <c r="P3" s="277"/>
      <c r="Q3" s="277"/>
      <c r="R3" s="277"/>
      <c r="S3" s="277"/>
      <c r="T3" s="277"/>
      <c r="U3" s="277"/>
    </row>
    <row r="4" spans="1:21" s="66" customFormat="1" ht="15.75" customHeight="1" x14ac:dyDescent="0.35">
      <c r="A4" s="1175" t="s">
        <v>96</v>
      </c>
      <c r="B4" s="1174" t="s">
        <v>110</v>
      </c>
      <c r="C4" s="1177" t="s">
        <v>1502</v>
      </c>
      <c r="D4" s="1177" t="s">
        <v>1503</v>
      </c>
      <c r="E4" s="1177" t="s">
        <v>86</v>
      </c>
      <c r="F4" s="1177" t="s">
        <v>390</v>
      </c>
      <c r="G4" s="1177" t="s">
        <v>87</v>
      </c>
      <c r="H4" s="1189" t="s">
        <v>99</v>
      </c>
      <c r="I4" s="1195"/>
      <c r="J4" s="1195"/>
      <c r="K4" s="1195"/>
      <c r="L4" s="1195"/>
      <c r="M4" s="1195"/>
      <c r="N4" s="1195"/>
      <c r="O4" s="1190"/>
      <c r="P4" s="1191" t="s">
        <v>100</v>
      </c>
      <c r="Q4" s="1192"/>
      <c r="R4" s="1174" t="s">
        <v>102</v>
      </c>
      <c r="S4" s="1174" t="s">
        <v>109</v>
      </c>
      <c r="T4" s="1174" t="s">
        <v>108</v>
      </c>
      <c r="U4" s="1171" t="s">
        <v>88</v>
      </c>
    </row>
    <row r="5" spans="1:21" s="66" customFormat="1" ht="15" customHeight="1" x14ac:dyDescent="0.35">
      <c r="A5" s="1175"/>
      <c r="B5" s="1175"/>
      <c r="C5" s="1178"/>
      <c r="D5" s="1178"/>
      <c r="E5" s="1178"/>
      <c r="F5" s="1178"/>
      <c r="G5" s="1178"/>
      <c r="H5" s="1189" t="s">
        <v>103</v>
      </c>
      <c r="I5" s="1190"/>
      <c r="J5" s="1189" t="s">
        <v>104</v>
      </c>
      <c r="K5" s="1190"/>
      <c r="L5" s="1189" t="s">
        <v>105</v>
      </c>
      <c r="M5" s="1190"/>
      <c r="N5" s="1189" t="s">
        <v>106</v>
      </c>
      <c r="O5" s="1190"/>
      <c r="P5" s="1193"/>
      <c r="Q5" s="1194"/>
      <c r="R5" s="1175"/>
      <c r="S5" s="1175"/>
      <c r="T5" s="1175"/>
      <c r="U5" s="1172"/>
    </row>
    <row r="6" spans="1:21" s="67" customFormat="1" ht="26" x14ac:dyDescent="0.35">
      <c r="A6" s="1176"/>
      <c r="B6" s="1176"/>
      <c r="C6" s="1179"/>
      <c r="D6" s="1179"/>
      <c r="E6" s="1179"/>
      <c r="F6" s="1179"/>
      <c r="G6" s="1179"/>
      <c r="H6" s="412" t="s">
        <v>107</v>
      </c>
      <c r="I6" s="412" t="s">
        <v>12</v>
      </c>
      <c r="J6" s="412" t="s">
        <v>107</v>
      </c>
      <c r="K6" s="412" t="s">
        <v>12</v>
      </c>
      <c r="L6" s="412" t="s">
        <v>107</v>
      </c>
      <c r="M6" s="412" t="s">
        <v>12</v>
      </c>
      <c r="N6" s="412" t="s">
        <v>107</v>
      </c>
      <c r="O6" s="412" t="s">
        <v>12</v>
      </c>
      <c r="P6" s="412" t="s">
        <v>107</v>
      </c>
      <c r="Q6" s="412" t="s">
        <v>12</v>
      </c>
      <c r="R6" s="1176"/>
      <c r="S6" s="1176"/>
      <c r="T6" s="1176"/>
      <c r="U6" s="1173"/>
    </row>
    <row r="7" spans="1:21" s="67" customFormat="1" ht="15.5" x14ac:dyDescent="0.35">
      <c r="A7" s="413"/>
      <c r="B7" s="414"/>
      <c r="C7" s="415"/>
      <c r="D7" s="415"/>
      <c r="E7" s="415"/>
      <c r="F7" s="416"/>
      <c r="G7" s="415"/>
      <c r="H7" s="417"/>
      <c r="I7" s="417"/>
      <c r="J7" s="417"/>
      <c r="K7" s="417"/>
      <c r="L7" s="417"/>
      <c r="M7" s="417"/>
      <c r="N7" s="417"/>
      <c r="O7" s="417"/>
      <c r="P7" s="417"/>
      <c r="Q7" s="417"/>
      <c r="R7" s="418"/>
      <c r="S7" s="418"/>
      <c r="T7" s="418"/>
      <c r="U7" s="419"/>
    </row>
    <row r="8" spans="1:21" ht="72.5" customHeight="1" x14ac:dyDescent="0.35">
      <c r="A8" s="1247" t="s">
        <v>1396</v>
      </c>
      <c r="B8" s="1247" t="s">
        <v>111</v>
      </c>
      <c r="C8" s="1250" t="s">
        <v>1566</v>
      </c>
      <c r="D8" s="826" t="s">
        <v>2450</v>
      </c>
      <c r="E8" s="826" t="s">
        <v>2451</v>
      </c>
      <c r="F8" s="1037" t="s">
        <v>2452</v>
      </c>
      <c r="G8" s="812" t="s">
        <v>2968</v>
      </c>
      <c r="H8" s="1040">
        <v>0</v>
      </c>
      <c r="I8" s="1041">
        <v>0</v>
      </c>
      <c r="J8" s="1040">
        <v>0.5</v>
      </c>
      <c r="K8" s="1041">
        <v>50000</v>
      </c>
      <c r="L8" s="1040">
        <v>0.5</v>
      </c>
      <c r="M8" s="1041">
        <v>50000</v>
      </c>
      <c r="N8" s="1040">
        <v>0</v>
      </c>
      <c r="O8" s="1041">
        <v>0</v>
      </c>
      <c r="P8" s="1042">
        <f t="shared" ref="P8:Q23" si="0">H8+J8+L8+N8</f>
        <v>1</v>
      </c>
      <c r="Q8" s="1043">
        <f t="shared" si="0"/>
        <v>100000</v>
      </c>
      <c r="R8" s="583" t="s">
        <v>2969</v>
      </c>
      <c r="S8" s="583" t="s">
        <v>2015</v>
      </c>
      <c r="T8" s="583" t="s">
        <v>2453</v>
      </c>
      <c r="U8" s="583" t="s">
        <v>1670</v>
      </c>
    </row>
    <row r="9" spans="1:21" ht="61.5" customHeight="1" x14ac:dyDescent="0.35">
      <c r="A9" s="1248"/>
      <c r="B9" s="1248"/>
      <c r="C9" s="1251"/>
      <c r="D9" s="826" t="s">
        <v>2454</v>
      </c>
      <c r="E9" s="1038" t="s">
        <v>2455</v>
      </c>
      <c r="F9" s="1030" t="s">
        <v>2456</v>
      </c>
      <c r="G9" s="812" t="s">
        <v>2457</v>
      </c>
      <c r="H9" s="1040">
        <v>0</v>
      </c>
      <c r="I9" s="1041">
        <v>0</v>
      </c>
      <c r="J9" s="1040">
        <v>0</v>
      </c>
      <c r="K9" s="1041">
        <v>0</v>
      </c>
      <c r="L9" s="1040">
        <v>0.5</v>
      </c>
      <c r="M9" s="1041">
        <v>10000</v>
      </c>
      <c r="N9" s="1040">
        <v>0.5</v>
      </c>
      <c r="O9" s="1041">
        <v>10000</v>
      </c>
      <c r="P9" s="1042">
        <f t="shared" si="0"/>
        <v>1</v>
      </c>
      <c r="Q9" s="1043">
        <f t="shared" si="0"/>
        <v>20000</v>
      </c>
      <c r="R9" s="583" t="s">
        <v>2458</v>
      </c>
      <c r="S9" s="583" t="s">
        <v>2239</v>
      </c>
      <c r="T9" s="583" t="s">
        <v>2459</v>
      </c>
      <c r="U9" s="583" t="s">
        <v>2460</v>
      </c>
    </row>
    <row r="10" spans="1:21" ht="68.5" customHeight="1" x14ac:dyDescent="0.35">
      <c r="A10" s="1248"/>
      <c r="B10" s="1248"/>
      <c r="C10" s="1251"/>
      <c r="D10" s="584" t="s">
        <v>2461</v>
      </c>
      <c r="E10" s="584" t="s">
        <v>2462</v>
      </c>
      <c r="F10" s="1030" t="s">
        <v>2463</v>
      </c>
      <c r="G10" s="582" t="s">
        <v>2468</v>
      </c>
      <c r="H10" s="610">
        <v>0</v>
      </c>
      <c r="I10" s="609">
        <v>0</v>
      </c>
      <c r="J10" s="608">
        <v>0</v>
      </c>
      <c r="K10" s="609">
        <v>0</v>
      </c>
      <c r="L10" s="608">
        <v>0</v>
      </c>
      <c r="M10" s="609">
        <v>0</v>
      </c>
      <c r="N10" s="611">
        <v>1</v>
      </c>
      <c r="O10" s="609">
        <v>202500</v>
      </c>
      <c r="P10" s="608">
        <f t="shared" si="0"/>
        <v>1</v>
      </c>
      <c r="Q10" s="1043">
        <f t="shared" si="0"/>
        <v>202500</v>
      </c>
      <c r="R10" s="606" t="s">
        <v>2464</v>
      </c>
      <c r="S10" s="606" t="s">
        <v>2465</v>
      </c>
      <c r="T10" s="606" t="s">
        <v>2466</v>
      </c>
      <c r="U10" s="584" t="s">
        <v>2467</v>
      </c>
    </row>
    <row r="11" spans="1:21" s="436" customFormat="1" ht="68.5" customHeight="1" x14ac:dyDescent="0.35">
      <c r="A11" s="1248"/>
      <c r="B11" s="1248"/>
      <c r="C11" s="1251"/>
      <c r="D11" s="1039" t="s">
        <v>2469</v>
      </c>
      <c r="E11" s="584" t="s">
        <v>2470</v>
      </c>
      <c r="F11" s="1030" t="s">
        <v>2471</v>
      </c>
      <c r="G11" s="742" t="s">
        <v>2472</v>
      </c>
      <c r="H11" s="608">
        <v>0</v>
      </c>
      <c r="I11" s="609">
        <v>0</v>
      </c>
      <c r="J11" s="608">
        <v>1</v>
      </c>
      <c r="K11" s="1044">
        <v>150000</v>
      </c>
      <c r="L11" s="608">
        <v>0</v>
      </c>
      <c r="M11" s="609">
        <v>0</v>
      </c>
      <c r="N11" s="608">
        <v>0</v>
      </c>
      <c r="O11" s="609">
        <v>0</v>
      </c>
      <c r="P11" s="608">
        <f t="shared" si="0"/>
        <v>1</v>
      </c>
      <c r="Q11" s="1043">
        <f t="shared" si="0"/>
        <v>150000</v>
      </c>
      <c r="R11" s="583" t="s">
        <v>2473</v>
      </c>
      <c r="S11" s="606" t="s">
        <v>2465</v>
      </c>
      <c r="T11" s="583" t="s">
        <v>2474</v>
      </c>
      <c r="U11" s="584" t="s">
        <v>2467</v>
      </c>
    </row>
    <row r="12" spans="1:21" s="436" customFormat="1" ht="70.5" customHeight="1" x14ac:dyDescent="0.35">
      <c r="A12" s="1248"/>
      <c r="B12" s="1248"/>
      <c r="C12" s="1251"/>
      <c r="D12" s="584" t="s">
        <v>2475</v>
      </c>
      <c r="E12" s="584" t="s">
        <v>2476</v>
      </c>
      <c r="F12" s="1030" t="s">
        <v>2477</v>
      </c>
      <c r="G12" s="742" t="s">
        <v>2478</v>
      </c>
      <c r="H12" s="608">
        <v>0</v>
      </c>
      <c r="I12" s="609">
        <v>0</v>
      </c>
      <c r="J12" s="608">
        <v>0</v>
      </c>
      <c r="K12" s="1044">
        <v>0</v>
      </c>
      <c r="L12" s="608">
        <v>1</v>
      </c>
      <c r="M12" s="609">
        <v>238000</v>
      </c>
      <c r="N12" s="608">
        <v>0</v>
      </c>
      <c r="O12" s="609">
        <v>0</v>
      </c>
      <c r="P12" s="608">
        <f t="shared" si="0"/>
        <v>1</v>
      </c>
      <c r="Q12" s="1043">
        <f t="shared" si="0"/>
        <v>238000</v>
      </c>
      <c r="R12" s="583" t="s">
        <v>2479</v>
      </c>
      <c r="S12" s="606" t="s">
        <v>2239</v>
      </c>
      <c r="T12" s="583" t="s">
        <v>1678</v>
      </c>
      <c r="U12" s="584" t="s">
        <v>2480</v>
      </c>
    </row>
    <row r="13" spans="1:21" ht="72.5" x14ac:dyDescent="0.35">
      <c r="A13" s="1248"/>
      <c r="B13" s="1248"/>
      <c r="C13" s="1251"/>
      <c r="D13" s="583" t="s">
        <v>2481</v>
      </c>
      <c r="E13" s="583" t="s">
        <v>2482</v>
      </c>
      <c r="F13" s="1030" t="s">
        <v>2483</v>
      </c>
      <c r="G13" s="742" t="s">
        <v>2484</v>
      </c>
      <c r="H13" s="608">
        <v>0</v>
      </c>
      <c r="I13" s="609">
        <v>0</v>
      </c>
      <c r="J13" s="608">
        <v>1</v>
      </c>
      <c r="K13" s="609">
        <v>10000</v>
      </c>
      <c r="L13" s="608">
        <v>0</v>
      </c>
      <c r="M13" s="609">
        <v>0</v>
      </c>
      <c r="N13" s="608">
        <v>0</v>
      </c>
      <c r="O13" s="609">
        <v>0</v>
      </c>
      <c r="P13" s="608">
        <f t="shared" si="0"/>
        <v>1</v>
      </c>
      <c r="Q13" s="1043">
        <f t="shared" si="0"/>
        <v>10000</v>
      </c>
      <c r="R13" s="583" t="s">
        <v>2485</v>
      </c>
      <c r="S13" s="583" t="s">
        <v>2239</v>
      </c>
      <c r="T13" s="583" t="s">
        <v>2486</v>
      </c>
      <c r="U13" s="583" t="s">
        <v>2487</v>
      </c>
    </row>
    <row r="14" spans="1:21" ht="111" customHeight="1" x14ac:dyDescent="0.35">
      <c r="A14" s="1248"/>
      <c r="B14" s="1248"/>
      <c r="C14" s="1251"/>
      <c r="D14" s="1051" t="s">
        <v>2488</v>
      </c>
      <c r="E14" s="1051" t="s">
        <v>2489</v>
      </c>
      <c r="F14" s="1030" t="s">
        <v>2490</v>
      </c>
      <c r="G14" s="895" t="s">
        <v>2491</v>
      </c>
      <c r="H14" s="1040">
        <v>0</v>
      </c>
      <c r="I14" s="1041">
        <v>0</v>
      </c>
      <c r="J14" s="1040">
        <v>0.5</v>
      </c>
      <c r="K14" s="1041">
        <v>40000</v>
      </c>
      <c r="L14" s="1040">
        <v>0.5</v>
      </c>
      <c r="M14" s="1041">
        <v>40000</v>
      </c>
      <c r="N14" s="1040">
        <v>0</v>
      </c>
      <c r="O14" s="1041">
        <v>0</v>
      </c>
      <c r="P14" s="608">
        <f t="shared" si="0"/>
        <v>1</v>
      </c>
      <c r="Q14" s="1043">
        <f t="shared" si="0"/>
        <v>80000</v>
      </c>
      <c r="R14" s="826" t="s">
        <v>2492</v>
      </c>
      <c r="S14" s="826" t="s">
        <v>2493</v>
      </c>
      <c r="T14" s="826" t="s">
        <v>2494</v>
      </c>
      <c r="U14" s="904" t="s">
        <v>2495</v>
      </c>
    </row>
    <row r="15" spans="1:21" s="436" customFormat="1" ht="58" customHeight="1" x14ac:dyDescent="0.35">
      <c r="A15" s="1248"/>
      <c r="B15" s="1248"/>
      <c r="C15" s="1251"/>
      <c r="D15" s="1051"/>
      <c r="E15" s="1051"/>
      <c r="F15" s="1030" t="s">
        <v>3054</v>
      </c>
      <c r="G15" s="827" t="s">
        <v>3053</v>
      </c>
      <c r="H15" s="1107">
        <v>0</v>
      </c>
      <c r="I15" s="1108">
        <v>0</v>
      </c>
      <c r="J15" s="1107">
        <v>0</v>
      </c>
      <c r="K15" s="1108">
        <v>0</v>
      </c>
      <c r="L15" s="1107">
        <v>0</v>
      </c>
      <c r="M15" s="1108">
        <v>0</v>
      </c>
      <c r="N15" s="1107">
        <v>1</v>
      </c>
      <c r="O15" s="1108">
        <v>40000</v>
      </c>
      <c r="P15" s="608">
        <f t="shared" si="0"/>
        <v>1</v>
      </c>
      <c r="Q15" s="1043">
        <f t="shared" si="0"/>
        <v>40000</v>
      </c>
      <c r="R15" s="1121"/>
      <c r="S15" s="1121"/>
      <c r="T15" s="682" t="s">
        <v>3098</v>
      </c>
      <c r="U15" s="904" t="s">
        <v>3097</v>
      </c>
    </row>
    <row r="16" spans="1:21" s="436" customFormat="1" ht="101.5" x14ac:dyDescent="0.35">
      <c r="A16" s="1248"/>
      <c r="B16" s="1248"/>
      <c r="C16" s="1251"/>
      <c r="D16" s="1051" t="s">
        <v>2496</v>
      </c>
      <c r="E16" s="1051" t="s">
        <v>2497</v>
      </c>
      <c r="F16" s="1037" t="s">
        <v>2505</v>
      </c>
      <c r="G16" s="895" t="s">
        <v>2498</v>
      </c>
      <c r="H16" s="1040">
        <v>0</v>
      </c>
      <c r="I16" s="1041">
        <v>0</v>
      </c>
      <c r="J16" s="1040">
        <v>0</v>
      </c>
      <c r="K16" s="1041">
        <v>0</v>
      </c>
      <c r="L16" s="1040">
        <v>1</v>
      </c>
      <c r="M16" s="1041">
        <v>53000</v>
      </c>
      <c r="N16" s="1040">
        <v>0</v>
      </c>
      <c r="O16" s="1045">
        <v>0</v>
      </c>
      <c r="P16" s="1046">
        <f t="shared" si="0"/>
        <v>1</v>
      </c>
      <c r="Q16" s="1043">
        <f t="shared" si="0"/>
        <v>53000</v>
      </c>
      <c r="R16" s="682" t="s">
        <v>2499</v>
      </c>
      <c r="S16" s="682" t="s">
        <v>2500</v>
      </c>
      <c r="T16" s="682" t="s">
        <v>2501</v>
      </c>
      <c r="U16" s="583" t="s">
        <v>2502</v>
      </c>
    </row>
    <row r="17" spans="1:21" s="436" customFormat="1" ht="43.5" x14ac:dyDescent="0.35">
      <c r="A17" s="1248"/>
      <c r="B17" s="1248"/>
      <c r="C17" s="1251"/>
      <c r="D17" s="1051" t="s">
        <v>2503</v>
      </c>
      <c r="E17" s="1051" t="s">
        <v>2504</v>
      </c>
      <c r="F17" s="1037" t="s">
        <v>3055</v>
      </c>
      <c r="G17" s="895" t="s">
        <v>2506</v>
      </c>
      <c r="H17" s="1040">
        <v>0</v>
      </c>
      <c r="I17" s="1041">
        <v>0</v>
      </c>
      <c r="J17" s="1040">
        <v>0</v>
      </c>
      <c r="K17" s="1041">
        <v>0</v>
      </c>
      <c r="L17" s="1040">
        <v>0</v>
      </c>
      <c r="M17" s="1041">
        <v>0</v>
      </c>
      <c r="N17" s="1040">
        <v>1</v>
      </c>
      <c r="O17" s="1041">
        <v>150101</v>
      </c>
      <c r="P17" s="1046">
        <f t="shared" si="0"/>
        <v>1</v>
      </c>
      <c r="Q17" s="1043">
        <f t="shared" si="0"/>
        <v>150101</v>
      </c>
      <c r="R17" s="583" t="s">
        <v>2507</v>
      </c>
      <c r="S17" s="583" t="s">
        <v>2508</v>
      </c>
      <c r="T17" s="583" t="s">
        <v>2509</v>
      </c>
      <c r="U17" s="583" t="s">
        <v>2502</v>
      </c>
    </row>
    <row r="18" spans="1:21" s="436" customFormat="1" ht="58" x14ac:dyDescent="0.35">
      <c r="A18" s="1248"/>
      <c r="B18" s="1248"/>
      <c r="C18" s="1251"/>
      <c r="D18" s="583" t="s">
        <v>2510</v>
      </c>
      <c r="E18" s="583" t="s">
        <v>2511</v>
      </c>
      <c r="F18" s="1037" t="s">
        <v>2517</v>
      </c>
      <c r="G18" s="742" t="s">
        <v>2512</v>
      </c>
      <c r="H18" s="608">
        <v>0</v>
      </c>
      <c r="I18" s="609">
        <v>0</v>
      </c>
      <c r="J18" s="608">
        <v>0</v>
      </c>
      <c r="K18" s="609">
        <v>0</v>
      </c>
      <c r="L18" s="608">
        <v>0</v>
      </c>
      <c r="M18" s="609">
        <v>0</v>
      </c>
      <c r="N18" s="608">
        <v>1</v>
      </c>
      <c r="O18" s="609">
        <v>15000</v>
      </c>
      <c r="P18" s="608">
        <f t="shared" si="0"/>
        <v>1</v>
      </c>
      <c r="Q18" s="1043">
        <f t="shared" si="0"/>
        <v>15000</v>
      </c>
      <c r="R18" s="583" t="s">
        <v>2513</v>
      </c>
      <c r="S18" s="583" t="s">
        <v>2514</v>
      </c>
      <c r="T18" s="583" t="s">
        <v>2184</v>
      </c>
      <c r="U18" s="583" t="s">
        <v>2387</v>
      </c>
    </row>
    <row r="19" spans="1:21" s="436" customFormat="1" ht="72.5" x14ac:dyDescent="0.35">
      <c r="A19" s="1248"/>
      <c r="B19" s="1248"/>
      <c r="C19" s="1251"/>
      <c r="D19" s="583" t="s">
        <v>2515</v>
      </c>
      <c r="E19" s="583" t="s">
        <v>2516</v>
      </c>
      <c r="F19" s="1037" t="s">
        <v>3056</v>
      </c>
      <c r="G19" s="742" t="s">
        <v>2518</v>
      </c>
      <c r="H19" s="608">
        <v>0</v>
      </c>
      <c r="I19" s="609">
        <v>0</v>
      </c>
      <c r="J19" s="608">
        <v>0.5</v>
      </c>
      <c r="K19" s="609">
        <v>95000</v>
      </c>
      <c r="L19" s="608">
        <v>0.5</v>
      </c>
      <c r="M19" s="609">
        <v>95750</v>
      </c>
      <c r="N19" s="608">
        <v>0</v>
      </c>
      <c r="O19" s="609">
        <v>0</v>
      </c>
      <c r="P19" s="608">
        <f t="shared" si="0"/>
        <v>1</v>
      </c>
      <c r="Q19" s="1043">
        <f t="shared" si="0"/>
        <v>190750</v>
      </c>
      <c r="R19" s="583" t="s">
        <v>2519</v>
      </c>
      <c r="S19" s="583" t="s">
        <v>2520</v>
      </c>
      <c r="T19" s="583" t="s">
        <v>2521</v>
      </c>
      <c r="U19" s="583" t="s">
        <v>2387</v>
      </c>
    </row>
    <row r="20" spans="1:21" s="436" customFormat="1" ht="65.5" customHeight="1" x14ac:dyDescent="0.35">
      <c r="A20" s="1248"/>
      <c r="B20" s="1248"/>
      <c r="C20" s="1251"/>
      <c r="D20" s="1051" t="s">
        <v>2522</v>
      </c>
      <c r="E20" s="1051" t="s">
        <v>2523</v>
      </c>
      <c r="F20" s="1037" t="s">
        <v>2531</v>
      </c>
      <c r="G20" s="895" t="s">
        <v>2524</v>
      </c>
      <c r="H20" s="733">
        <v>0</v>
      </c>
      <c r="I20" s="734">
        <v>0</v>
      </c>
      <c r="J20" s="733">
        <v>0</v>
      </c>
      <c r="K20" s="734">
        <v>0</v>
      </c>
      <c r="L20" s="733">
        <v>1</v>
      </c>
      <c r="M20" s="734">
        <v>20000</v>
      </c>
      <c r="N20" s="733">
        <v>0</v>
      </c>
      <c r="O20" s="734">
        <v>0</v>
      </c>
      <c r="P20" s="733">
        <f>H20+J20+L20+N20</f>
        <v>1</v>
      </c>
      <c r="Q20" s="1043">
        <f t="shared" si="0"/>
        <v>20000</v>
      </c>
      <c r="R20" s="583" t="s">
        <v>2525</v>
      </c>
      <c r="S20" s="583" t="s">
        <v>2526</v>
      </c>
      <c r="T20" s="583" t="s">
        <v>2527</v>
      </c>
      <c r="U20" s="1047" t="s">
        <v>2528</v>
      </c>
    </row>
    <row r="21" spans="1:21" s="436" customFormat="1" ht="58.5" customHeight="1" x14ac:dyDescent="0.35">
      <c r="A21" s="1248"/>
      <c r="B21" s="1248"/>
      <c r="C21" s="1251"/>
      <c r="D21" s="1051" t="s">
        <v>2529</v>
      </c>
      <c r="E21" s="1051" t="s">
        <v>2530</v>
      </c>
      <c r="F21" s="1037" t="s">
        <v>2539</v>
      </c>
      <c r="G21" s="895" t="s">
        <v>2532</v>
      </c>
      <c r="H21" s="733">
        <v>0</v>
      </c>
      <c r="I21" s="734">
        <v>0</v>
      </c>
      <c r="J21" s="733">
        <v>0</v>
      </c>
      <c r="K21" s="734">
        <v>0</v>
      </c>
      <c r="L21" s="733">
        <v>0</v>
      </c>
      <c r="M21" s="734">
        <v>0</v>
      </c>
      <c r="N21" s="733">
        <v>1</v>
      </c>
      <c r="O21" s="734">
        <v>50000</v>
      </c>
      <c r="P21" s="1048">
        <f t="shared" ref="P21" si="1">H21+J21+L21+N21</f>
        <v>1</v>
      </c>
      <c r="Q21" s="1043">
        <f t="shared" si="0"/>
        <v>50000</v>
      </c>
      <c r="R21" s="583" t="s">
        <v>2533</v>
      </c>
      <c r="S21" s="583" t="s">
        <v>2534</v>
      </c>
      <c r="T21" s="583" t="s">
        <v>2535</v>
      </c>
      <c r="U21" s="1047" t="s">
        <v>2536</v>
      </c>
    </row>
    <row r="22" spans="1:21" s="436" customFormat="1" ht="78.650000000000006" customHeight="1" x14ac:dyDescent="0.35">
      <c r="A22" s="1248"/>
      <c r="B22" s="1248"/>
      <c r="C22" s="1251"/>
      <c r="D22" s="1051" t="s">
        <v>2537</v>
      </c>
      <c r="E22" s="1051" t="s">
        <v>2538</v>
      </c>
      <c r="F22" s="1037" t="s">
        <v>3057</v>
      </c>
      <c r="G22" s="765" t="s">
        <v>2540</v>
      </c>
      <c r="H22" s="733">
        <v>0</v>
      </c>
      <c r="I22" s="734"/>
      <c r="J22" s="733">
        <v>0.34</v>
      </c>
      <c r="K22" s="734">
        <v>10000</v>
      </c>
      <c r="L22" s="733">
        <v>0.33</v>
      </c>
      <c r="M22" s="734">
        <v>20000</v>
      </c>
      <c r="N22" s="733">
        <v>0.33</v>
      </c>
      <c r="O22" s="734">
        <v>20000</v>
      </c>
      <c r="P22" s="733">
        <f>H22+J22+L22+N22</f>
        <v>1</v>
      </c>
      <c r="Q22" s="1043">
        <f t="shared" si="0"/>
        <v>50000</v>
      </c>
      <c r="R22" s="904" t="s">
        <v>2541</v>
      </c>
      <c r="S22" s="904" t="s">
        <v>2526</v>
      </c>
      <c r="T22" s="583" t="s">
        <v>2535</v>
      </c>
      <c r="U22" s="1047" t="s">
        <v>2536</v>
      </c>
    </row>
    <row r="23" spans="1:21" s="436" customFormat="1" ht="57.5" customHeight="1" x14ac:dyDescent="0.35">
      <c r="A23" s="1248"/>
      <c r="B23" s="1248"/>
      <c r="C23" s="1252"/>
      <c r="D23" s="1051" t="s">
        <v>2542</v>
      </c>
      <c r="E23" s="1051" t="s">
        <v>2543</v>
      </c>
      <c r="F23" s="1037" t="s">
        <v>3058</v>
      </c>
      <c r="G23" s="895" t="s">
        <v>2544</v>
      </c>
      <c r="H23" s="1048">
        <v>0</v>
      </c>
      <c r="I23" s="1049">
        <v>0</v>
      </c>
      <c r="J23" s="1048">
        <v>0</v>
      </c>
      <c r="K23" s="1049">
        <v>0</v>
      </c>
      <c r="L23" s="1048">
        <v>1</v>
      </c>
      <c r="M23" s="1049">
        <v>140000</v>
      </c>
      <c r="N23" s="1048">
        <v>0</v>
      </c>
      <c r="O23" s="1049">
        <v>0</v>
      </c>
      <c r="P23" s="1050">
        <f>H23+J23+L23+N23</f>
        <v>1</v>
      </c>
      <c r="Q23" s="1043">
        <f t="shared" si="0"/>
        <v>140000</v>
      </c>
      <c r="R23" s="583" t="s">
        <v>2545</v>
      </c>
      <c r="S23" s="583" t="s">
        <v>2546</v>
      </c>
      <c r="T23" s="583" t="s">
        <v>2547</v>
      </c>
      <c r="U23" s="583" t="s">
        <v>2267</v>
      </c>
    </row>
    <row r="24" spans="1:21" ht="50" customHeight="1" x14ac:dyDescent="0.35">
      <c r="A24" s="1248"/>
      <c r="B24" s="1249"/>
      <c r="C24" s="809"/>
      <c r="D24" s="1051" t="s">
        <v>2548</v>
      </c>
      <c r="E24" s="1051" t="s">
        <v>2549</v>
      </c>
      <c r="F24" s="1037" t="s">
        <v>3059</v>
      </c>
      <c r="G24" s="895" t="s">
        <v>2550</v>
      </c>
      <c r="H24" s="1048">
        <v>0</v>
      </c>
      <c r="I24" s="1049">
        <v>0</v>
      </c>
      <c r="J24" s="1048">
        <v>0</v>
      </c>
      <c r="K24" s="1049">
        <v>0</v>
      </c>
      <c r="L24" s="1048">
        <v>1</v>
      </c>
      <c r="M24" s="1049">
        <v>151450</v>
      </c>
      <c r="N24" s="1048">
        <v>0</v>
      </c>
      <c r="O24" s="1049">
        <v>0</v>
      </c>
      <c r="P24" s="1050">
        <f>H24+J24+L24+N24</f>
        <v>1</v>
      </c>
      <c r="Q24" s="1043">
        <f t="shared" ref="Q24:Q26" si="2">I24+K24+M24+O24</f>
        <v>151450</v>
      </c>
      <c r="R24" s="583" t="s">
        <v>2551</v>
      </c>
      <c r="S24" s="583" t="s">
        <v>2552</v>
      </c>
      <c r="T24" s="583" t="s">
        <v>2553</v>
      </c>
      <c r="U24" s="583" t="s">
        <v>2554</v>
      </c>
    </row>
    <row r="25" spans="1:21" ht="15.5" customHeight="1" x14ac:dyDescent="0.35">
      <c r="A25" s="1248"/>
      <c r="B25" s="1247" t="s">
        <v>112</v>
      </c>
      <c r="C25" s="1109"/>
      <c r="D25" s="1110"/>
      <c r="E25" s="1109"/>
      <c r="F25" s="1109"/>
      <c r="G25" s="1109"/>
      <c r="H25" s="1111"/>
      <c r="I25" s="1112"/>
      <c r="J25" s="1111"/>
      <c r="K25" s="1112"/>
      <c r="L25" s="1111"/>
      <c r="M25" s="1112"/>
      <c r="N25" s="1111"/>
      <c r="O25" s="1112"/>
      <c r="P25" s="1113">
        <f t="shared" ref="P25:P26" si="3">H25+J25+L25+N25</f>
        <v>0</v>
      </c>
      <c r="Q25" s="1114">
        <f t="shared" si="2"/>
        <v>0</v>
      </c>
      <c r="R25" s="640"/>
      <c r="S25" s="639"/>
      <c r="T25" s="639"/>
      <c r="U25" s="583"/>
    </row>
    <row r="26" spans="1:21" ht="60" customHeight="1" x14ac:dyDescent="0.35">
      <c r="A26" s="1248"/>
      <c r="B26" s="1249"/>
      <c r="C26" s="316"/>
      <c r="D26" s="806" t="s">
        <v>2561</v>
      </c>
      <c r="E26" s="808" t="s">
        <v>2560</v>
      </c>
      <c r="F26" s="1037" t="s">
        <v>2559</v>
      </c>
      <c r="G26" s="807" t="s">
        <v>2555</v>
      </c>
      <c r="H26" s="506">
        <v>0</v>
      </c>
      <c r="I26" s="340">
        <v>0</v>
      </c>
      <c r="J26" s="810">
        <v>0.5</v>
      </c>
      <c r="K26" s="340">
        <v>50000</v>
      </c>
      <c r="L26" s="810">
        <v>0</v>
      </c>
      <c r="M26" s="340">
        <v>0</v>
      </c>
      <c r="N26" s="810">
        <v>0.5</v>
      </c>
      <c r="O26" s="340">
        <v>47500</v>
      </c>
      <c r="P26" s="506">
        <f t="shared" si="3"/>
        <v>1</v>
      </c>
      <c r="Q26" s="507">
        <f t="shared" si="2"/>
        <v>97500</v>
      </c>
      <c r="R26" s="750" t="s">
        <v>2556</v>
      </c>
      <c r="S26" s="750" t="s">
        <v>2557</v>
      </c>
      <c r="T26" s="750" t="s">
        <v>2558</v>
      </c>
      <c r="U26" s="583" t="s">
        <v>2554</v>
      </c>
    </row>
    <row r="27" spans="1:21" s="279" customFormat="1" ht="29.5" customHeight="1" x14ac:dyDescent="0.3">
      <c r="A27" s="291"/>
      <c r="B27" s="292"/>
      <c r="C27" s="291" t="s">
        <v>113</v>
      </c>
      <c r="D27" s="292"/>
      <c r="E27" s="292"/>
      <c r="F27" s="292"/>
      <c r="G27" s="293"/>
      <c r="H27" s="259">
        <f t="shared" ref="H27:Q27" si="4">SUM(H7:H26)</f>
        <v>0</v>
      </c>
      <c r="I27" s="229">
        <f t="shared" si="4"/>
        <v>0</v>
      </c>
      <c r="J27" s="259">
        <f t="shared" si="4"/>
        <v>4.34</v>
      </c>
      <c r="K27" s="229">
        <f t="shared" si="4"/>
        <v>405000</v>
      </c>
      <c r="L27" s="259">
        <f t="shared" si="4"/>
        <v>7.33</v>
      </c>
      <c r="M27" s="229">
        <f t="shared" si="4"/>
        <v>818200</v>
      </c>
      <c r="N27" s="259">
        <f t="shared" si="4"/>
        <v>6.33</v>
      </c>
      <c r="O27" s="229">
        <f t="shared" si="4"/>
        <v>535101</v>
      </c>
      <c r="P27" s="229">
        <f t="shared" si="4"/>
        <v>18</v>
      </c>
      <c r="Q27" s="229">
        <f t="shared" si="4"/>
        <v>1758301</v>
      </c>
      <c r="R27" s="259"/>
      <c r="S27" s="259"/>
      <c r="T27" s="259"/>
      <c r="U27" s="583"/>
    </row>
    <row r="28" spans="1:21" x14ac:dyDescent="0.35">
      <c r="I28"/>
      <c r="K28"/>
      <c r="M28"/>
      <c r="O28"/>
      <c r="Q28"/>
    </row>
    <row r="29" spans="1:21" x14ac:dyDescent="0.35">
      <c r="I29"/>
      <c r="K29"/>
      <c r="M29"/>
      <c r="O29"/>
      <c r="Q29"/>
    </row>
    <row r="30" spans="1:21" x14ac:dyDescent="0.35">
      <c r="C30" s="436"/>
      <c r="I30"/>
      <c r="K30"/>
      <c r="M30"/>
      <c r="O30"/>
      <c r="Q30"/>
    </row>
    <row r="31" spans="1:21" x14ac:dyDescent="0.35">
      <c r="C31" s="436"/>
      <c r="I31"/>
      <c r="K31"/>
      <c r="M31"/>
      <c r="O31"/>
      <c r="Q31"/>
    </row>
    <row r="32" spans="1:21" x14ac:dyDescent="0.35">
      <c r="C32" s="436"/>
      <c r="I32"/>
      <c r="K32"/>
      <c r="M32"/>
      <c r="O32"/>
      <c r="Q32"/>
    </row>
    <row r="33" spans="9:17" x14ac:dyDescent="0.35">
      <c r="I33"/>
      <c r="K33"/>
      <c r="M33"/>
      <c r="O33"/>
      <c r="Q33"/>
    </row>
    <row r="34" spans="9:17" x14ac:dyDescent="0.35">
      <c r="I34"/>
      <c r="K34"/>
      <c r="M34"/>
      <c r="O34"/>
      <c r="Q34"/>
    </row>
    <row r="35" spans="9:17" x14ac:dyDescent="0.35">
      <c r="I35"/>
      <c r="K35"/>
      <c r="M35"/>
      <c r="O35"/>
      <c r="Q35"/>
    </row>
    <row r="36" spans="9:17" x14ac:dyDescent="0.35">
      <c r="I36"/>
      <c r="K36"/>
      <c r="M36"/>
      <c r="O36"/>
      <c r="Q36"/>
    </row>
    <row r="37" spans="9:17" x14ac:dyDescent="0.35">
      <c r="I37"/>
      <c r="K37"/>
      <c r="M37"/>
      <c r="O37"/>
      <c r="Q37"/>
    </row>
    <row r="38" spans="9:17" x14ac:dyDescent="0.35">
      <c r="I38"/>
      <c r="K38"/>
      <c r="M38"/>
      <c r="O38"/>
      <c r="Q38"/>
    </row>
    <row r="39" spans="9:17" x14ac:dyDescent="0.35">
      <c r="I39"/>
      <c r="K39"/>
      <c r="M39"/>
      <c r="O39"/>
      <c r="Q39"/>
    </row>
    <row r="40" spans="9:17" x14ac:dyDescent="0.35">
      <c r="I40"/>
      <c r="K40"/>
      <c r="M40"/>
      <c r="O40"/>
      <c r="Q40"/>
    </row>
    <row r="41" spans="9:17" x14ac:dyDescent="0.35">
      <c r="I41"/>
      <c r="K41"/>
      <c r="M41"/>
      <c r="O41"/>
      <c r="Q41"/>
    </row>
    <row r="42" spans="9:17" x14ac:dyDescent="0.35">
      <c r="I42"/>
      <c r="K42"/>
      <c r="M42"/>
      <c r="O42"/>
      <c r="Q42"/>
    </row>
    <row r="43" spans="9:17" x14ac:dyDescent="0.35">
      <c r="I43"/>
      <c r="K43"/>
      <c r="M43"/>
      <c r="O43"/>
      <c r="Q43"/>
    </row>
    <row r="44" spans="9:17" x14ac:dyDescent="0.35">
      <c r="I44"/>
      <c r="K44"/>
      <c r="M44"/>
      <c r="O44"/>
      <c r="Q44"/>
    </row>
    <row r="45" spans="9:17" x14ac:dyDescent="0.35">
      <c r="I45"/>
      <c r="K45"/>
      <c r="M45"/>
      <c r="O45"/>
      <c r="Q45"/>
    </row>
    <row r="46" spans="9:17" x14ac:dyDescent="0.35">
      <c r="I46"/>
      <c r="K46"/>
      <c r="M46"/>
      <c r="O46"/>
      <c r="Q46"/>
    </row>
    <row r="47" spans="9:17" x14ac:dyDescent="0.35">
      <c r="I47"/>
      <c r="K47"/>
      <c r="M47"/>
      <c r="O47"/>
      <c r="Q47"/>
    </row>
    <row r="48" spans="9:17" x14ac:dyDescent="0.35">
      <c r="I48"/>
      <c r="K48"/>
      <c r="M48"/>
      <c r="O48"/>
      <c r="Q48"/>
    </row>
    <row r="49" spans="9:17" x14ac:dyDescent="0.35">
      <c r="I49"/>
      <c r="K49"/>
      <c r="M49"/>
      <c r="O49"/>
      <c r="Q49"/>
    </row>
    <row r="50" spans="9:17" x14ac:dyDescent="0.35">
      <c r="I50"/>
      <c r="K50"/>
      <c r="M50"/>
      <c r="O50"/>
      <c r="Q50"/>
    </row>
    <row r="51" spans="9:17" x14ac:dyDescent="0.35">
      <c r="I51"/>
      <c r="K51"/>
      <c r="M51"/>
      <c r="O51"/>
      <c r="Q51"/>
    </row>
    <row r="52" spans="9:17" x14ac:dyDescent="0.35">
      <c r="I52"/>
      <c r="K52"/>
      <c r="M52"/>
      <c r="O52"/>
      <c r="Q52"/>
    </row>
    <row r="53" spans="9:17" x14ac:dyDescent="0.35">
      <c r="I53"/>
      <c r="K53"/>
      <c r="M53"/>
      <c r="O53"/>
      <c r="Q53"/>
    </row>
    <row r="54" spans="9:17" x14ac:dyDescent="0.35">
      <c r="I54"/>
      <c r="K54"/>
      <c r="M54"/>
      <c r="O54"/>
      <c r="Q54"/>
    </row>
    <row r="55" spans="9:17" x14ac:dyDescent="0.35">
      <c r="I55"/>
      <c r="K55"/>
      <c r="M55"/>
      <c r="O55"/>
      <c r="Q55"/>
    </row>
    <row r="56" spans="9:17" x14ac:dyDescent="0.35">
      <c r="I56"/>
      <c r="K56"/>
      <c r="M56"/>
      <c r="O56"/>
      <c r="Q56"/>
    </row>
    <row r="57" spans="9:17" x14ac:dyDescent="0.35">
      <c r="I57"/>
      <c r="K57"/>
      <c r="M57"/>
      <c r="O57"/>
      <c r="Q57"/>
    </row>
    <row r="58" spans="9:17" x14ac:dyDescent="0.35">
      <c r="I58"/>
      <c r="K58"/>
      <c r="M58"/>
      <c r="O58"/>
      <c r="Q58"/>
    </row>
    <row r="59" spans="9:17" x14ac:dyDescent="0.35">
      <c r="I59"/>
      <c r="K59"/>
      <c r="M59"/>
      <c r="O59"/>
      <c r="Q59"/>
    </row>
    <row r="60" spans="9:17" x14ac:dyDescent="0.35">
      <c r="I60"/>
      <c r="K60"/>
      <c r="M60"/>
      <c r="O60"/>
      <c r="Q60"/>
    </row>
    <row r="61" spans="9:17" x14ac:dyDescent="0.35">
      <c r="I61"/>
      <c r="K61"/>
      <c r="M61"/>
      <c r="O61"/>
      <c r="Q61"/>
    </row>
    <row r="62" spans="9:17" x14ac:dyDescent="0.35">
      <c r="I62"/>
      <c r="K62"/>
      <c r="M62"/>
      <c r="O62"/>
      <c r="Q62"/>
    </row>
    <row r="63" spans="9:17" x14ac:dyDescent="0.35">
      <c r="I63"/>
      <c r="K63"/>
      <c r="M63"/>
      <c r="O63"/>
      <c r="Q63"/>
    </row>
    <row r="64" spans="9:17" x14ac:dyDescent="0.35">
      <c r="I64"/>
      <c r="K64"/>
      <c r="M64"/>
      <c r="O64"/>
      <c r="Q64"/>
    </row>
    <row r="65" spans="9:17" x14ac:dyDescent="0.35">
      <c r="I65"/>
      <c r="K65"/>
      <c r="M65"/>
      <c r="O65"/>
      <c r="Q65"/>
    </row>
    <row r="66" spans="9:17" x14ac:dyDescent="0.35">
      <c r="I66"/>
      <c r="K66"/>
      <c r="M66"/>
      <c r="O66"/>
      <c r="Q66"/>
    </row>
    <row r="67" spans="9:17" x14ac:dyDescent="0.35">
      <c r="I67"/>
      <c r="K67"/>
      <c r="M67"/>
      <c r="O67"/>
      <c r="Q67"/>
    </row>
    <row r="68" spans="9:17" x14ac:dyDescent="0.35">
      <c r="I68"/>
      <c r="K68"/>
      <c r="M68"/>
      <c r="O68"/>
      <c r="Q68"/>
    </row>
    <row r="69" spans="9:17" x14ac:dyDescent="0.35">
      <c r="I69"/>
      <c r="K69"/>
      <c r="M69"/>
      <c r="O69"/>
      <c r="Q69"/>
    </row>
    <row r="70" spans="9:17" x14ac:dyDescent="0.35">
      <c r="I70"/>
      <c r="K70"/>
      <c r="M70"/>
      <c r="O70"/>
      <c r="Q70"/>
    </row>
    <row r="71" spans="9:17" x14ac:dyDescent="0.35">
      <c r="I71"/>
      <c r="K71"/>
      <c r="M71"/>
      <c r="O71"/>
      <c r="Q71"/>
    </row>
    <row r="72" spans="9:17" x14ac:dyDescent="0.35">
      <c r="I72"/>
      <c r="K72"/>
      <c r="M72"/>
      <c r="O72"/>
      <c r="Q72"/>
    </row>
    <row r="73" spans="9:17" x14ac:dyDescent="0.35">
      <c r="I73"/>
      <c r="K73"/>
      <c r="M73"/>
      <c r="O73"/>
      <c r="Q73"/>
    </row>
    <row r="74" spans="9:17" x14ac:dyDescent="0.35">
      <c r="I74"/>
      <c r="K74"/>
      <c r="M74"/>
      <c r="O74"/>
      <c r="Q74"/>
    </row>
    <row r="75" spans="9:17" x14ac:dyDescent="0.35">
      <c r="I75"/>
      <c r="K75"/>
      <c r="M75"/>
      <c r="O75"/>
      <c r="Q75"/>
    </row>
    <row r="76" spans="9:17" x14ac:dyDescent="0.35">
      <c r="I76"/>
      <c r="K76"/>
      <c r="M76"/>
      <c r="O76"/>
      <c r="Q76"/>
    </row>
    <row r="77" spans="9:17" x14ac:dyDescent="0.35">
      <c r="I77"/>
      <c r="K77"/>
      <c r="M77"/>
      <c r="O77"/>
      <c r="Q77"/>
    </row>
    <row r="78" spans="9:17" x14ac:dyDescent="0.35">
      <c r="I78"/>
      <c r="K78"/>
      <c r="M78"/>
      <c r="O78"/>
      <c r="Q78"/>
    </row>
    <row r="79" spans="9:17" x14ac:dyDescent="0.35">
      <c r="I79"/>
      <c r="K79"/>
      <c r="M79"/>
      <c r="O79"/>
      <c r="Q79"/>
    </row>
    <row r="80" spans="9:17" x14ac:dyDescent="0.35">
      <c r="I80"/>
      <c r="K80"/>
      <c r="M80"/>
      <c r="O80"/>
      <c r="Q80"/>
    </row>
    <row r="81" spans="9:17" x14ac:dyDescent="0.35">
      <c r="I81"/>
      <c r="K81"/>
      <c r="M81"/>
      <c r="O81"/>
      <c r="Q81"/>
    </row>
    <row r="82" spans="9:17" x14ac:dyDescent="0.35">
      <c r="I82"/>
      <c r="K82"/>
      <c r="M82"/>
      <c r="O82"/>
      <c r="Q82"/>
    </row>
    <row r="83" spans="9:17" x14ac:dyDescent="0.35">
      <c r="I83"/>
      <c r="K83"/>
      <c r="M83"/>
      <c r="O83"/>
      <c r="Q83"/>
    </row>
    <row r="84" spans="9:17" x14ac:dyDescent="0.35">
      <c r="I84"/>
      <c r="K84"/>
      <c r="M84"/>
      <c r="O84"/>
      <c r="Q84"/>
    </row>
    <row r="85" spans="9:17" x14ac:dyDescent="0.35">
      <c r="I85"/>
      <c r="K85"/>
      <c r="M85"/>
      <c r="O85"/>
      <c r="Q85"/>
    </row>
    <row r="86" spans="9:17" x14ac:dyDescent="0.35">
      <c r="I86"/>
      <c r="K86"/>
      <c r="M86"/>
      <c r="O86"/>
      <c r="Q86"/>
    </row>
    <row r="87" spans="9:17" x14ac:dyDescent="0.35">
      <c r="I87"/>
      <c r="K87"/>
      <c r="M87"/>
      <c r="O87"/>
      <c r="Q87"/>
    </row>
    <row r="88" spans="9:17" x14ac:dyDescent="0.35">
      <c r="I88"/>
      <c r="K88"/>
      <c r="M88"/>
      <c r="O88"/>
      <c r="Q88"/>
    </row>
    <row r="89" spans="9:17" x14ac:dyDescent="0.35">
      <c r="I89"/>
      <c r="K89"/>
      <c r="M89"/>
      <c r="O89"/>
      <c r="Q89"/>
    </row>
    <row r="90" spans="9:17" x14ac:dyDescent="0.35">
      <c r="I90"/>
      <c r="K90"/>
      <c r="M90"/>
      <c r="O90"/>
      <c r="Q90"/>
    </row>
    <row r="91" spans="9:17" x14ac:dyDescent="0.35">
      <c r="I91"/>
      <c r="K91"/>
      <c r="M91"/>
      <c r="O91"/>
      <c r="Q91"/>
    </row>
    <row r="92" spans="9:17" x14ac:dyDescent="0.35">
      <c r="I92"/>
      <c r="K92"/>
      <c r="M92"/>
      <c r="O92"/>
      <c r="Q92"/>
    </row>
    <row r="93" spans="9:17" x14ac:dyDescent="0.35">
      <c r="I93"/>
      <c r="K93"/>
      <c r="M93"/>
      <c r="O93"/>
      <c r="Q93"/>
    </row>
    <row r="94" spans="9:17" x14ac:dyDescent="0.35">
      <c r="I94"/>
      <c r="K94"/>
      <c r="M94"/>
      <c r="O94"/>
      <c r="Q94"/>
    </row>
    <row r="95" spans="9:17" x14ac:dyDescent="0.35">
      <c r="I95"/>
      <c r="K95"/>
      <c r="M95"/>
      <c r="O95"/>
      <c r="Q95"/>
    </row>
    <row r="96" spans="9:17" x14ac:dyDescent="0.35">
      <c r="I96"/>
      <c r="K96"/>
      <c r="M96"/>
      <c r="O96"/>
      <c r="Q96"/>
    </row>
    <row r="97" spans="9:17" x14ac:dyDescent="0.35">
      <c r="I97"/>
      <c r="K97"/>
      <c r="M97"/>
      <c r="O97"/>
      <c r="Q97"/>
    </row>
    <row r="98" spans="9:17" x14ac:dyDescent="0.35">
      <c r="I98"/>
      <c r="K98"/>
      <c r="M98"/>
      <c r="O98"/>
      <c r="Q98"/>
    </row>
    <row r="99" spans="9:17" x14ac:dyDescent="0.35">
      <c r="I99"/>
      <c r="K99"/>
      <c r="M99"/>
      <c r="O99"/>
      <c r="Q99"/>
    </row>
    <row r="100" spans="9:17" x14ac:dyDescent="0.35">
      <c r="I100"/>
      <c r="K100"/>
      <c r="M100"/>
      <c r="O100"/>
      <c r="Q100"/>
    </row>
    <row r="101" spans="9:17" x14ac:dyDescent="0.35">
      <c r="I101"/>
      <c r="K101"/>
      <c r="M101"/>
      <c r="O101"/>
      <c r="Q101"/>
    </row>
    <row r="102" spans="9:17" x14ac:dyDescent="0.35">
      <c r="I102"/>
      <c r="K102"/>
      <c r="M102"/>
      <c r="O102"/>
      <c r="Q102"/>
    </row>
    <row r="103" spans="9:17" x14ac:dyDescent="0.35">
      <c r="I103"/>
      <c r="K103"/>
      <c r="M103"/>
      <c r="O103"/>
      <c r="Q103"/>
    </row>
    <row r="104" spans="9:17" x14ac:dyDescent="0.35">
      <c r="I104"/>
      <c r="K104"/>
      <c r="M104"/>
      <c r="O104"/>
      <c r="Q104"/>
    </row>
    <row r="105" spans="9:17" x14ac:dyDescent="0.35">
      <c r="I105"/>
      <c r="K105"/>
      <c r="M105"/>
      <c r="O105"/>
      <c r="Q105"/>
    </row>
    <row r="106" spans="9:17" x14ac:dyDescent="0.35">
      <c r="I106"/>
      <c r="K106"/>
      <c r="M106"/>
      <c r="O106"/>
      <c r="Q106"/>
    </row>
    <row r="107" spans="9:17" x14ac:dyDescent="0.35">
      <c r="I107"/>
      <c r="K107"/>
      <c r="M107"/>
      <c r="O107"/>
      <c r="Q107"/>
    </row>
    <row r="108" spans="9:17" x14ac:dyDescent="0.35">
      <c r="I108"/>
      <c r="K108"/>
      <c r="M108"/>
      <c r="O108"/>
      <c r="Q108"/>
    </row>
    <row r="109" spans="9:17" x14ac:dyDescent="0.35">
      <c r="I109"/>
      <c r="K109"/>
      <c r="M109"/>
      <c r="O109"/>
      <c r="Q109"/>
    </row>
    <row r="110" spans="9:17" x14ac:dyDescent="0.35">
      <c r="I110"/>
      <c r="K110"/>
      <c r="M110"/>
      <c r="O110"/>
      <c r="Q110"/>
    </row>
    <row r="111" spans="9:17" x14ac:dyDescent="0.35">
      <c r="I111"/>
      <c r="K111"/>
      <c r="M111"/>
      <c r="O111"/>
      <c r="Q111"/>
    </row>
    <row r="112" spans="9:17" x14ac:dyDescent="0.35">
      <c r="I112"/>
      <c r="K112"/>
      <c r="M112"/>
      <c r="O112"/>
      <c r="Q112"/>
    </row>
    <row r="113" spans="9:17" x14ac:dyDescent="0.35">
      <c r="I113"/>
      <c r="K113"/>
      <c r="M113"/>
      <c r="O113"/>
      <c r="Q113"/>
    </row>
    <row r="114" spans="9:17" x14ac:dyDescent="0.35">
      <c r="I114"/>
      <c r="K114"/>
      <c r="M114"/>
      <c r="O114"/>
      <c r="Q114"/>
    </row>
    <row r="115" spans="9:17" x14ac:dyDescent="0.35">
      <c r="I115"/>
      <c r="K115"/>
      <c r="M115"/>
      <c r="O115"/>
      <c r="Q115"/>
    </row>
    <row r="116" spans="9:17" x14ac:dyDescent="0.35">
      <c r="I116"/>
      <c r="K116"/>
      <c r="M116"/>
      <c r="O116"/>
      <c r="Q116"/>
    </row>
    <row r="117" spans="9:17" x14ac:dyDescent="0.35">
      <c r="I117"/>
      <c r="K117"/>
      <c r="M117"/>
      <c r="O117"/>
      <c r="Q117"/>
    </row>
    <row r="118" spans="9:17" x14ac:dyDescent="0.35">
      <c r="I118"/>
      <c r="K118"/>
      <c r="M118"/>
      <c r="O118"/>
      <c r="Q118"/>
    </row>
    <row r="119" spans="9:17" x14ac:dyDescent="0.35">
      <c r="I119"/>
      <c r="K119"/>
      <c r="M119"/>
      <c r="O119"/>
      <c r="Q119"/>
    </row>
    <row r="120" spans="9:17" x14ac:dyDescent="0.35">
      <c r="I120"/>
      <c r="K120"/>
      <c r="M120"/>
      <c r="O120"/>
      <c r="Q120"/>
    </row>
    <row r="121" spans="9:17" x14ac:dyDescent="0.35">
      <c r="I121"/>
      <c r="K121"/>
      <c r="M121"/>
      <c r="O121"/>
      <c r="Q121"/>
    </row>
    <row r="122" spans="9:17" x14ac:dyDescent="0.35">
      <c r="I122"/>
      <c r="K122"/>
      <c r="M122"/>
      <c r="O122"/>
      <c r="Q122"/>
    </row>
    <row r="123" spans="9:17" x14ac:dyDescent="0.35">
      <c r="I123"/>
      <c r="K123"/>
      <c r="M123"/>
      <c r="O123"/>
      <c r="Q123"/>
    </row>
    <row r="124" spans="9:17" x14ac:dyDescent="0.35">
      <c r="I124"/>
      <c r="K124"/>
      <c r="M124"/>
      <c r="O124"/>
      <c r="Q124"/>
    </row>
    <row r="125" spans="9:17" x14ac:dyDescent="0.35">
      <c r="I125"/>
      <c r="K125"/>
      <c r="M125"/>
      <c r="O125"/>
      <c r="Q125"/>
    </row>
    <row r="126" spans="9:17" x14ac:dyDescent="0.35">
      <c r="I126"/>
      <c r="K126"/>
      <c r="M126"/>
      <c r="O126"/>
      <c r="Q126"/>
    </row>
    <row r="127" spans="9:17" x14ac:dyDescent="0.35">
      <c r="I127"/>
      <c r="K127"/>
      <c r="M127"/>
      <c r="O127"/>
      <c r="Q127"/>
    </row>
    <row r="128" spans="9:17" x14ac:dyDescent="0.35">
      <c r="I128"/>
      <c r="K128"/>
      <c r="M128"/>
      <c r="O128"/>
      <c r="Q128"/>
    </row>
    <row r="129" spans="9:17" x14ac:dyDescent="0.35">
      <c r="I129"/>
      <c r="K129"/>
      <c r="M129"/>
      <c r="O129"/>
      <c r="Q129"/>
    </row>
    <row r="130" spans="9:17" x14ac:dyDescent="0.35">
      <c r="I130"/>
      <c r="K130"/>
      <c r="M130"/>
      <c r="O130"/>
      <c r="Q130"/>
    </row>
    <row r="131" spans="9:17" x14ac:dyDescent="0.35">
      <c r="I131"/>
      <c r="K131"/>
      <c r="M131"/>
      <c r="O131"/>
      <c r="Q131"/>
    </row>
    <row r="132" spans="9:17" x14ac:dyDescent="0.35">
      <c r="I132"/>
      <c r="K132"/>
      <c r="M132"/>
      <c r="O132"/>
      <c r="Q132"/>
    </row>
    <row r="133" spans="9:17" x14ac:dyDescent="0.35">
      <c r="I133"/>
      <c r="K133"/>
      <c r="M133"/>
      <c r="O133"/>
      <c r="Q133"/>
    </row>
    <row r="134" spans="9:17" x14ac:dyDescent="0.35">
      <c r="I134"/>
      <c r="K134"/>
      <c r="M134"/>
      <c r="O134"/>
      <c r="Q134"/>
    </row>
    <row r="135" spans="9:17" x14ac:dyDescent="0.35">
      <c r="I135"/>
      <c r="K135"/>
      <c r="M135"/>
      <c r="O135"/>
      <c r="Q135"/>
    </row>
    <row r="136" spans="9:17" x14ac:dyDescent="0.35">
      <c r="I136"/>
      <c r="K136"/>
      <c r="M136"/>
      <c r="O136"/>
      <c r="Q136"/>
    </row>
    <row r="137" spans="9:17" x14ac:dyDescent="0.35">
      <c r="I137"/>
      <c r="K137"/>
      <c r="M137"/>
      <c r="O137"/>
      <c r="Q137"/>
    </row>
    <row r="138" spans="9:17" x14ac:dyDescent="0.35">
      <c r="I138"/>
      <c r="K138"/>
      <c r="M138"/>
      <c r="O138"/>
      <c r="Q138"/>
    </row>
    <row r="139" spans="9:17" x14ac:dyDescent="0.35">
      <c r="I139"/>
      <c r="K139"/>
      <c r="M139"/>
      <c r="O139"/>
      <c r="Q139"/>
    </row>
    <row r="140" spans="9:17" x14ac:dyDescent="0.35">
      <c r="I140"/>
      <c r="K140"/>
      <c r="M140"/>
      <c r="O140"/>
      <c r="Q140"/>
    </row>
    <row r="141" spans="9:17" x14ac:dyDescent="0.35">
      <c r="I141"/>
      <c r="K141"/>
      <c r="M141"/>
      <c r="O141"/>
      <c r="Q141"/>
    </row>
    <row r="142" spans="9:17" x14ac:dyDescent="0.35">
      <c r="I142"/>
      <c r="K142"/>
      <c r="M142"/>
      <c r="O142"/>
      <c r="Q142"/>
    </row>
    <row r="143" spans="9:17" x14ac:dyDescent="0.35">
      <c r="I143"/>
      <c r="K143"/>
      <c r="M143"/>
      <c r="O143"/>
      <c r="Q143"/>
    </row>
    <row r="144" spans="9:17" x14ac:dyDescent="0.35">
      <c r="I144"/>
      <c r="K144"/>
      <c r="M144"/>
      <c r="O144"/>
      <c r="Q144"/>
    </row>
    <row r="145" spans="9:17" x14ac:dyDescent="0.35">
      <c r="I145"/>
      <c r="K145"/>
      <c r="M145"/>
      <c r="O145"/>
      <c r="Q145"/>
    </row>
    <row r="146" spans="9:17" x14ac:dyDescent="0.35">
      <c r="I146"/>
      <c r="K146"/>
      <c r="M146"/>
      <c r="O146"/>
      <c r="Q146"/>
    </row>
    <row r="147" spans="9:17" x14ac:dyDescent="0.35">
      <c r="I147"/>
      <c r="K147"/>
      <c r="M147"/>
      <c r="O147"/>
      <c r="Q147"/>
    </row>
    <row r="148" spans="9:17" x14ac:dyDescent="0.35">
      <c r="I148"/>
      <c r="K148"/>
      <c r="M148"/>
      <c r="O148"/>
      <c r="Q148"/>
    </row>
    <row r="149" spans="9:17" x14ac:dyDescent="0.35">
      <c r="I149"/>
      <c r="K149"/>
      <c r="M149"/>
      <c r="O149"/>
      <c r="Q149"/>
    </row>
    <row r="150" spans="9:17" x14ac:dyDescent="0.35">
      <c r="I150"/>
      <c r="K150"/>
      <c r="M150"/>
      <c r="O150"/>
      <c r="Q150"/>
    </row>
    <row r="151" spans="9:17" x14ac:dyDescent="0.35">
      <c r="I151"/>
      <c r="K151"/>
      <c r="M151"/>
      <c r="O151"/>
      <c r="Q151"/>
    </row>
    <row r="152" spans="9:17" x14ac:dyDescent="0.35">
      <c r="I152"/>
      <c r="K152"/>
      <c r="M152"/>
      <c r="O152"/>
      <c r="Q152"/>
    </row>
    <row r="153" spans="9:17" x14ac:dyDescent="0.35">
      <c r="I153"/>
      <c r="K153"/>
      <c r="M153"/>
      <c r="O153"/>
      <c r="Q153"/>
    </row>
    <row r="154" spans="9:17" x14ac:dyDescent="0.35">
      <c r="I154"/>
      <c r="K154"/>
      <c r="M154"/>
      <c r="O154"/>
      <c r="Q154"/>
    </row>
    <row r="155" spans="9:17" x14ac:dyDescent="0.35">
      <c r="I155"/>
      <c r="K155"/>
      <c r="M155"/>
      <c r="O155"/>
      <c r="Q155"/>
    </row>
    <row r="156" spans="9:17" x14ac:dyDescent="0.35">
      <c r="I156"/>
      <c r="K156"/>
      <c r="M156"/>
      <c r="O156"/>
      <c r="Q156"/>
    </row>
    <row r="157" spans="9:17" x14ac:dyDescent="0.35">
      <c r="I157"/>
      <c r="K157"/>
      <c r="M157"/>
      <c r="O157"/>
      <c r="Q157"/>
    </row>
    <row r="158" spans="9:17" x14ac:dyDescent="0.35">
      <c r="I158"/>
      <c r="K158"/>
      <c r="M158"/>
      <c r="O158"/>
      <c r="Q158"/>
    </row>
    <row r="159" spans="9:17" x14ac:dyDescent="0.35">
      <c r="I159"/>
      <c r="K159"/>
      <c r="M159"/>
      <c r="O159"/>
      <c r="Q159"/>
    </row>
    <row r="160" spans="9:17" x14ac:dyDescent="0.35">
      <c r="I160"/>
      <c r="K160"/>
      <c r="M160"/>
      <c r="O160"/>
      <c r="Q160"/>
    </row>
    <row r="161" spans="9:17" x14ac:dyDescent="0.35">
      <c r="I161"/>
      <c r="K161"/>
      <c r="M161"/>
      <c r="O161"/>
      <c r="Q161"/>
    </row>
    <row r="162" spans="9:17" x14ac:dyDescent="0.35">
      <c r="I162"/>
      <c r="K162"/>
      <c r="M162"/>
      <c r="O162"/>
      <c r="Q162"/>
    </row>
    <row r="163" spans="9:17" x14ac:dyDescent="0.35">
      <c r="I163"/>
      <c r="K163"/>
      <c r="M163"/>
      <c r="O163"/>
      <c r="Q163"/>
    </row>
    <row r="164" spans="9:17" x14ac:dyDescent="0.35">
      <c r="I164"/>
      <c r="K164"/>
      <c r="M164"/>
      <c r="O164"/>
      <c r="Q164"/>
    </row>
    <row r="165" spans="9:17" x14ac:dyDescent="0.35">
      <c r="I165"/>
      <c r="K165"/>
      <c r="M165"/>
      <c r="O165"/>
      <c r="Q165"/>
    </row>
    <row r="166" spans="9:17" x14ac:dyDescent="0.35">
      <c r="I166"/>
      <c r="K166"/>
      <c r="M166"/>
      <c r="O166"/>
      <c r="Q166"/>
    </row>
    <row r="167" spans="9:17" x14ac:dyDescent="0.35">
      <c r="I167"/>
      <c r="K167"/>
      <c r="M167"/>
      <c r="O167"/>
      <c r="Q167"/>
    </row>
    <row r="168" spans="9:17" x14ac:dyDescent="0.35">
      <c r="I168"/>
      <c r="K168"/>
      <c r="M168"/>
      <c r="O168"/>
      <c r="Q168"/>
    </row>
    <row r="169" spans="9:17" x14ac:dyDescent="0.35">
      <c r="I169"/>
      <c r="K169"/>
      <c r="M169"/>
      <c r="O169"/>
      <c r="Q169"/>
    </row>
    <row r="170" spans="9:17" x14ac:dyDescent="0.35">
      <c r="I170"/>
      <c r="K170"/>
      <c r="M170"/>
      <c r="O170"/>
      <c r="Q170"/>
    </row>
    <row r="171" spans="9:17" x14ac:dyDescent="0.35">
      <c r="I171"/>
      <c r="K171"/>
      <c r="M171"/>
      <c r="O171"/>
      <c r="Q171"/>
    </row>
    <row r="172" spans="9:17" x14ac:dyDescent="0.35">
      <c r="I172"/>
      <c r="K172"/>
      <c r="M172"/>
      <c r="O172"/>
      <c r="Q172"/>
    </row>
    <row r="173" spans="9:17" x14ac:dyDescent="0.35">
      <c r="I173"/>
      <c r="K173"/>
      <c r="M173"/>
      <c r="O173"/>
      <c r="Q173"/>
    </row>
    <row r="174" spans="9:17" x14ac:dyDescent="0.35">
      <c r="I174"/>
      <c r="K174"/>
      <c r="M174"/>
      <c r="O174"/>
      <c r="Q174"/>
    </row>
    <row r="175" spans="9:17" x14ac:dyDescent="0.35">
      <c r="I175"/>
      <c r="K175"/>
      <c r="M175"/>
      <c r="O175"/>
      <c r="Q175"/>
    </row>
    <row r="176" spans="9:17" x14ac:dyDescent="0.35">
      <c r="I176"/>
      <c r="K176"/>
      <c r="M176"/>
      <c r="O176"/>
      <c r="Q176"/>
    </row>
    <row r="177" spans="9:17" x14ac:dyDescent="0.35">
      <c r="I177"/>
      <c r="K177"/>
      <c r="M177"/>
      <c r="O177"/>
      <c r="Q177"/>
    </row>
    <row r="178" spans="9:17" x14ac:dyDescent="0.35">
      <c r="I178"/>
      <c r="K178"/>
      <c r="M178"/>
      <c r="O178"/>
      <c r="Q178"/>
    </row>
    <row r="179" spans="9:17" x14ac:dyDescent="0.35">
      <c r="I179"/>
      <c r="K179"/>
      <c r="M179"/>
      <c r="O179"/>
      <c r="Q179"/>
    </row>
    <row r="180" spans="9:17" x14ac:dyDescent="0.35">
      <c r="I180"/>
      <c r="K180"/>
      <c r="M180"/>
      <c r="O180"/>
      <c r="Q180"/>
    </row>
    <row r="181" spans="9:17" x14ac:dyDescent="0.35">
      <c r="I181"/>
      <c r="K181"/>
      <c r="M181"/>
      <c r="O181"/>
      <c r="Q181"/>
    </row>
    <row r="182" spans="9:17" x14ac:dyDescent="0.35">
      <c r="I182"/>
      <c r="K182"/>
      <c r="M182"/>
      <c r="O182"/>
      <c r="Q182"/>
    </row>
    <row r="183" spans="9:17" x14ac:dyDescent="0.35">
      <c r="I183"/>
      <c r="K183"/>
      <c r="M183"/>
      <c r="O183"/>
      <c r="Q183"/>
    </row>
    <row r="184" spans="9:17" x14ac:dyDescent="0.35">
      <c r="I184"/>
      <c r="K184"/>
      <c r="M184"/>
      <c r="O184"/>
      <c r="Q184"/>
    </row>
    <row r="185" spans="9:17" x14ac:dyDescent="0.35">
      <c r="I185"/>
      <c r="K185"/>
      <c r="M185"/>
      <c r="O185"/>
      <c r="Q185"/>
    </row>
    <row r="186" spans="9:17" x14ac:dyDescent="0.35">
      <c r="I186"/>
      <c r="K186"/>
      <c r="M186"/>
      <c r="O186"/>
      <c r="Q186"/>
    </row>
    <row r="187" spans="9:17" x14ac:dyDescent="0.35">
      <c r="I187"/>
      <c r="K187"/>
      <c r="M187"/>
      <c r="O187"/>
      <c r="Q187"/>
    </row>
    <row r="188" spans="9:17" x14ac:dyDescent="0.35">
      <c r="I188"/>
      <c r="K188"/>
      <c r="M188"/>
      <c r="O188"/>
      <c r="Q188"/>
    </row>
    <row r="189" spans="9:17" x14ac:dyDescent="0.35">
      <c r="I189"/>
      <c r="K189"/>
      <c r="M189"/>
      <c r="O189"/>
      <c r="Q189"/>
    </row>
    <row r="190" spans="9:17" x14ac:dyDescent="0.35">
      <c r="I190"/>
      <c r="K190"/>
      <c r="M190"/>
      <c r="O190"/>
      <c r="Q190"/>
    </row>
    <row r="191" spans="9:17" x14ac:dyDescent="0.35">
      <c r="I191"/>
      <c r="K191"/>
      <c r="M191"/>
      <c r="O191"/>
      <c r="Q191"/>
    </row>
    <row r="192" spans="9:17" x14ac:dyDescent="0.35">
      <c r="I192"/>
      <c r="K192"/>
      <c r="M192"/>
      <c r="O192"/>
      <c r="Q192"/>
    </row>
    <row r="193" spans="9:17" x14ac:dyDescent="0.35">
      <c r="I193"/>
      <c r="K193"/>
      <c r="M193"/>
      <c r="O193"/>
      <c r="Q193"/>
    </row>
    <row r="194" spans="9:17" x14ac:dyDescent="0.35">
      <c r="I194"/>
      <c r="K194"/>
      <c r="M194"/>
      <c r="O194"/>
      <c r="Q194"/>
    </row>
    <row r="195" spans="9:17" x14ac:dyDescent="0.35">
      <c r="I195"/>
      <c r="K195"/>
      <c r="M195"/>
      <c r="O195"/>
      <c r="Q195"/>
    </row>
    <row r="196" spans="9:17" x14ac:dyDescent="0.35">
      <c r="I196"/>
      <c r="K196"/>
      <c r="M196"/>
      <c r="O196"/>
      <c r="Q196"/>
    </row>
    <row r="197" spans="9:17" x14ac:dyDescent="0.35">
      <c r="I197"/>
      <c r="K197"/>
      <c r="M197"/>
      <c r="O197"/>
      <c r="Q197"/>
    </row>
    <row r="198" spans="9:17" x14ac:dyDescent="0.35">
      <c r="I198"/>
      <c r="K198"/>
      <c r="M198"/>
      <c r="O198"/>
      <c r="Q198"/>
    </row>
    <row r="199" spans="9:17" x14ac:dyDescent="0.35">
      <c r="I199"/>
      <c r="K199"/>
      <c r="M199"/>
      <c r="O199"/>
      <c r="Q199"/>
    </row>
    <row r="200" spans="9:17" x14ac:dyDescent="0.35">
      <c r="I200"/>
      <c r="K200"/>
      <c r="M200"/>
      <c r="O200"/>
      <c r="Q200"/>
    </row>
    <row r="201" spans="9:17" x14ac:dyDescent="0.35">
      <c r="I201"/>
      <c r="K201"/>
      <c r="M201"/>
      <c r="O201"/>
      <c r="Q201"/>
    </row>
    <row r="202" spans="9:17" x14ac:dyDescent="0.35">
      <c r="I202"/>
      <c r="K202"/>
      <c r="M202"/>
      <c r="O202"/>
      <c r="Q202"/>
    </row>
    <row r="203" spans="9:17" x14ac:dyDescent="0.35">
      <c r="I203"/>
      <c r="K203"/>
      <c r="M203"/>
      <c r="O203"/>
      <c r="Q203"/>
    </row>
    <row r="204" spans="9:17" x14ac:dyDescent="0.35">
      <c r="I204"/>
      <c r="K204"/>
      <c r="M204"/>
      <c r="O204"/>
      <c r="Q204"/>
    </row>
    <row r="205" spans="9:17" x14ac:dyDescent="0.35">
      <c r="I205"/>
      <c r="K205"/>
      <c r="M205"/>
      <c r="O205"/>
      <c r="Q205"/>
    </row>
    <row r="206" spans="9:17" x14ac:dyDescent="0.35">
      <c r="I206"/>
      <c r="K206"/>
      <c r="M206"/>
      <c r="O206"/>
      <c r="Q206"/>
    </row>
    <row r="207" spans="9:17" x14ac:dyDescent="0.35">
      <c r="I207"/>
      <c r="K207"/>
      <c r="M207"/>
      <c r="O207"/>
      <c r="Q207"/>
    </row>
    <row r="208" spans="9:17" x14ac:dyDescent="0.35">
      <c r="I208"/>
      <c r="K208"/>
      <c r="M208"/>
      <c r="O208"/>
      <c r="Q208"/>
    </row>
    <row r="209" spans="9:17" x14ac:dyDescent="0.35">
      <c r="I209"/>
      <c r="K209"/>
      <c r="M209"/>
      <c r="O209"/>
      <c r="Q209"/>
    </row>
    <row r="210" spans="9:17" x14ac:dyDescent="0.35">
      <c r="I210"/>
      <c r="K210"/>
      <c r="M210"/>
      <c r="O210"/>
      <c r="Q210"/>
    </row>
    <row r="211" spans="9:17" x14ac:dyDescent="0.35">
      <c r="I211"/>
      <c r="K211"/>
      <c r="M211"/>
      <c r="O211"/>
      <c r="Q211"/>
    </row>
    <row r="212" spans="9:17" x14ac:dyDescent="0.35">
      <c r="I212"/>
      <c r="K212"/>
      <c r="M212"/>
      <c r="O212"/>
      <c r="Q212"/>
    </row>
    <row r="213" spans="9:17" x14ac:dyDescent="0.35">
      <c r="I213"/>
      <c r="K213"/>
      <c r="M213"/>
      <c r="O213"/>
      <c r="Q213"/>
    </row>
    <row r="214" spans="9:17" x14ac:dyDescent="0.35">
      <c r="I214"/>
      <c r="K214"/>
      <c r="M214"/>
      <c r="O214"/>
      <c r="Q214"/>
    </row>
    <row r="215" spans="9:17" x14ac:dyDescent="0.35">
      <c r="I215"/>
      <c r="K215"/>
      <c r="M215"/>
      <c r="O215"/>
      <c r="Q215"/>
    </row>
    <row r="216" spans="9:17" x14ac:dyDescent="0.35">
      <c r="I216"/>
      <c r="K216"/>
      <c r="M216"/>
      <c r="O216"/>
      <c r="Q216"/>
    </row>
    <row r="217" spans="9:17" x14ac:dyDescent="0.35">
      <c r="I217"/>
      <c r="K217"/>
      <c r="M217"/>
      <c r="O217"/>
      <c r="Q217"/>
    </row>
    <row r="218" spans="9:17" x14ac:dyDescent="0.35">
      <c r="I218"/>
      <c r="K218"/>
      <c r="M218"/>
      <c r="O218"/>
      <c r="Q218"/>
    </row>
    <row r="219" spans="9:17" x14ac:dyDescent="0.35">
      <c r="I219"/>
      <c r="K219"/>
      <c r="M219"/>
      <c r="O219"/>
      <c r="Q219"/>
    </row>
    <row r="220" spans="9:17" x14ac:dyDescent="0.35">
      <c r="I220"/>
      <c r="K220"/>
      <c r="M220"/>
      <c r="O220"/>
      <c r="Q220"/>
    </row>
    <row r="221" spans="9:17" x14ac:dyDescent="0.35">
      <c r="I221"/>
      <c r="K221"/>
      <c r="M221"/>
      <c r="O221"/>
      <c r="Q221"/>
    </row>
    <row r="222" spans="9:17" x14ac:dyDescent="0.35">
      <c r="I222"/>
      <c r="K222"/>
      <c r="M222"/>
      <c r="O222"/>
      <c r="Q222"/>
    </row>
    <row r="223" spans="9:17" x14ac:dyDescent="0.35">
      <c r="I223"/>
      <c r="K223"/>
      <c r="M223"/>
      <c r="O223"/>
      <c r="Q223"/>
    </row>
    <row r="224" spans="9:17" x14ac:dyDescent="0.35">
      <c r="I224"/>
      <c r="K224"/>
      <c r="M224"/>
      <c r="O224"/>
      <c r="Q224"/>
    </row>
    <row r="225" spans="9:17" x14ac:dyDescent="0.35">
      <c r="I225"/>
      <c r="K225"/>
      <c r="M225"/>
      <c r="O225"/>
      <c r="Q225"/>
    </row>
    <row r="226" spans="9:17" x14ac:dyDescent="0.35">
      <c r="I226"/>
      <c r="K226"/>
      <c r="M226"/>
      <c r="O226"/>
      <c r="Q226"/>
    </row>
    <row r="227" spans="9:17" x14ac:dyDescent="0.35">
      <c r="I227"/>
      <c r="K227"/>
      <c r="M227"/>
      <c r="O227"/>
      <c r="Q227"/>
    </row>
    <row r="228" spans="9:17" x14ac:dyDescent="0.35">
      <c r="I228"/>
      <c r="K228"/>
      <c r="M228"/>
      <c r="O228"/>
      <c r="Q228"/>
    </row>
    <row r="229" spans="9:17" x14ac:dyDescent="0.35">
      <c r="I229"/>
      <c r="K229"/>
      <c r="M229"/>
      <c r="O229"/>
      <c r="Q229"/>
    </row>
    <row r="230" spans="9:17" x14ac:dyDescent="0.35">
      <c r="I230"/>
      <c r="K230"/>
      <c r="M230"/>
      <c r="O230"/>
      <c r="Q230"/>
    </row>
    <row r="231" spans="9:17" x14ac:dyDescent="0.35">
      <c r="I231"/>
      <c r="K231"/>
      <c r="M231"/>
      <c r="O231"/>
      <c r="Q231"/>
    </row>
    <row r="232" spans="9:17" x14ac:dyDescent="0.35">
      <c r="I232"/>
      <c r="K232"/>
      <c r="M232"/>
      <c r="O232"/>
      <c r="Q232"/>
    </row>
    <row r="233" spans="9:17" x14ac:dyDescent="0.35">
      <c r="I233"/>
      <c r="K233"/>
      <c r="M233"/>
      <c r="O233"/>
      <c r="Q233"/>
    </row>
    <row r="234" spans="9:17" x14ac:dyDescent="0.35">
      <c r="I234"/>
      <c r="K234"/>
      <c r="M234"/>
      <c r="O234"/>
      <c r="Q234"/>
    </row>
    <row r="235" spans="9:17" x14ac:dyDescent="0.35">
      <c r="I235"/>
      <c r="K235"/>
      <c r="M235"/>
      <c r="O235"/>
      <c r="Q235"/>
    </row>
    <row r="236" spans="9:17" x14ac:dyDescent="0.35">
      <c r="I236"/>
      <c r="K236"/>
      <c r="M236"/>
      <c r="O236"/>
      <c r="Q236"/>
    </row>
    <row r="237" spans="9:17" x14ac:dyDescent="0.35">
      <c r="I237"/>
      <c r="K237"/>
      <c r="M237"/>
      <c r="O237"/>
      <c r="Q237"/>
    </row>
    <row r="238" spans="9:17" x14ac:dyDescent="0.35">
      <c r="I238"/>
      <c r="K238"/>
      <c r="M238"/>
      <c r="O238"/>
      <c r="Q238"/>
    </row>
    <row r="239" spans="9:17" x14ac:dyDescent="0.35">
      <c r="I239"/>
      <c r="K239"/>
      <c r="M239"/>
      <c r="O239"/>
      <c r="Q239"/>
    </row>
    <row r="240" spans="9:17" x14ac:dyDescent="0.35">
      <c r="I240"/>
      <c r="K240"/>
      <c r="M240"/>
      <c r="O240"/>
      <c r="Q240"/>
    </row>
    <row r="241" spans="9:17" x14ac:dyDescent="0.35">
      <c r="I241"/>
      <c r="K241"/>
      <c r="M241"/>
      <c r="O241"/>
      <c r="Q241"/>
    </row>
    <row r="242" spans="9:17" x14ac:dyDescent="0.35">
      <c r="I242"/>
      <c r="K242"/>
      <c r="M242"/>
      <c r="O242"/>
      <c r="Q242"/>
    </row>
    <row r="243" spans="9:17" x14ac:dyDescent="0.35">
      <c r="I243"/>
      <c r="K243"/>
      <c r="M243"/>
      <c r="O243"/>
      <c r="Q243"/>
    </row>
    <row r="244" spans="9:17" x14ac:dyDescent="0.35">
      <c r="I244"/>
      <c r="K244"/>
      <c r="M244"/>
      <c r="O244"/>
      <c r="Q244"/>
    </row>
    <row r="245" spans="9:17" x14ac:dyDescent="0.35">
      <c r="I245"/>
      <c r="K245"/>
      <c r="M245"/>
      <c r="O245"/>
      <c r="Q245"/>
    </row>
    <row r="246" spans="9:17" x14ac:dyDescent="0.35">
      <c r="I246"/>
      <c r="K246"/>
      <c r="M246"/>
      <c r="O246"/>
      <c r="Q246"/>
    </row>
    <row r="247" spans="9:17" x14ac:dyDescent="0.35">
      <c r="I247"/>
      <c r="K247"/>
      <c r="M247"/>
      <c r="O247"/>
      <c r="Q247"/>
    </row>
    <row r="248" spans="9:17" x14ac:dyDescent="0.35">
      <c r="I248"/>
      <c r="K248"/>
      <c r="M248"/>
      <c r="O248"/>
      <c r="Q248"/>
    </row>
    <row r="249" spans="9:17" x14ac:dyDescent="0.35">
      <c r="I249"/>
      <c r="K249"/>
      <c r="M249"/>
      <c r="O249"/>
      <c r="Q249"/>
    </row>
  </sheetData>
  <mergeCells count="21">
    <mergeCell ref="E4:E6"/>
    <mergeCell ref="G4:G6"/>
    <mergeCell ref="H4:O4"/>
    <mergeCell ref="A8:A26"/>
    <mergeCell ref="A4:A6"/>
    <mergeCell ref="B4:B6"/>
    <mergeCell ref="C4:C6"/>
    <mergeCell ref="B8:B24"/>
    <mergeCell ref="B25:B26"/>
    <mergeCell ref="D4:D6"/>
    <mergeCell ref="C8:C23"/>
    <mergeCell ref="T4:T6"/>
    <mergeCell ref="U4:U6"/>
    <mergeCell ref="H5:I5"/>
    <mergeCell ref="F4:F6"/>
    <mergeCell ref="P4:Q5"/>
    <mergeCell ref="R4:R6"/>
    <mergeCell ref="S4:S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 C24: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topLeftCell="B1" zoomScale="40" zoomScaleNormal="40" workbookViewId="0">
      <pane ySplit="5" topLeftCell="A10" activePane="bottomLeft" state="frozen"/>
      <selection activeCell="R5" sqref="R5"/>
      <selection pane="bottomLeft" activeCell="F14" sqref="F14"/>
    </sheetView>
  </sheetViews>
  <sheetFormatPr baseColWidth="10" defaultRowHeight="14.5" x14ac:dyDescent="0.35"/>
  <cols>
    <col min="1" max="2" width="35.7265625" customWidth="1"/>
    <col min="3" max="3" width="27.453125" customWidth="1"/>
    <col min="4" max="4" width="27.453125" style="436" customWidth="1"/>
    <col min="5" max="5" width="27.453125" customWidth="1"/>
    <col min="6" max="6" width="18.36328125" customWidth="1"/>
    <col min="7" max="7" width="29.81640625" customWidth="1"/>
    <col min="8" max="8" width="11.6328125" customWidth="1"/>
    <col min="9" max="9" width="17.6328125" style="230" customWidth="1"/>
    <col min="10" max="10" width="12.90625" customWidth="1"/>
    <col min="11" max="11" width="15.7265625" style="230" customWidth="1"/>
    <col min="12" max="12" width="13.81640625" customWidth="1"/>
    <col min="13" max="13" width="16.08984375" style="230" customWidth="1"/>
    <col min="14" max="14" width="15.26953125" customWidth="1"/>
    <col min="15" max="15" width="19.1796875" style="230" customWidth="1"/>
    <col min="16" max="16" width="15.26953125" customWidth="1"/>
    <col min="17" max="17" width="25.81640625" style="230" customWidth="1"/>
    <col min="18" max="18" width="14.1796875" hidden="1" customWidth="1"/>
    <col min="19" max="19" width="23" customWidth="1"/>
    <col min="20" max="20" width="14.1796875" customWidth="1"/>
    <col min="21" max="21" width="19" customWidth="1"/>
    <col min="22" max="22" width="23.7265625" customWidth="1"/>
  </cols>
  <sheetData>
    <row r="1" spans="1:22" ht="18.5" x14ac:dyDescent="0.35">
      <c r="B1" s="482" t="s">
        <v>1569</v>
      </c>
      <c r="C1" s="482" t="s">
        <v>1570</v>
      </c>
      <c r="D1" s="482" t="s">
        <v>1571</v>
      </c>
      <c r="E1" s="482" t="s">
        <v>1572</v>
      </c>
      <c r="F1" s="277"/>
      <c r="G1" s="277"/>
      <c r="H1" s="277" t="s">
        <v>477</v>
      </c>
      <c r="J1" s="277"/>
      <c r="K1" s="277"/>
      <c r="L1" s="277"/>
      <c r="M1" s="277"/>
      <c r="N1" s="277"/>
      <c r="O1" s="277"/>
      <c r="P1" s="277"/>
      <c r="Q1" s="277"/>
      <c r="R1" s="277"/>
      <c r="S1" s="277"/>
      <c r="T1" s="277"/>
      <c r="U1" s="277"/>
      <c r="V1" s="277"/>
    </row>
    <row r="2" spans="1:22" x14ac:dyDescent="0.35">
      <c r="A2" s="264" t="s">
        <v>1338</v>
      </c>
      <c r="B2" s="264"/>
      <c r="C2" s="264"/>
      <c r="D2" s="264"/>
      <c r="E2" s="264"/>
      <c r="F2" s="264"/>
      <c r="G2" s="264"/>
      <c r="H2" s="264"/>
      <c r="I2" s="264"/>
      <c r="J2" s="264"/>
      <c r="K2" s="264"/>
      <c r="L2" s="264"/>
      <c r="M2" s="264"/>
      <c r="N2" s="264"/>
      <c r="O2" s="264"/>
      <c r="P2" s="264"/>
      <c r="Q2" s="264"/>
      <c r="R2" s="264"/>
      <c r="S2" s="264"/>
      <c r="T2" s="264"/>
      <c r="U2" s="264"/>
      <c r="V2" s="264"/>
    </row>
    <row r="3" spans="1:22" ht="15" customHeight="1" x14ac:dyDescent="0.35">
      <c r="A3" s="1175" t="s">
        <v>96</v>
      </c>
      <c r="B3" s="1174" t="s">
        <v>110</v>
      </c>
      <c r="C3" s="1177" t="s">
        <v>1502</v>
      </c>
      <c r="D3" s="1177" t="s">
        <v>1503</v>
      </c>
      <c r="E3" s="1177" t="s">
        <v>86</v>
      </c>
      <c r="F3" s="1177" t="s">
        <v>390</v>
      </c>
      <c r="G3" s="1177" t="s">
        <v>87</v>
      </c>
      <c r="H3" s="1189" t="s">
        <v>99</v>
      </c>
      <c r="I3" s="1195"/>
      <c r="J3" s="1195"/>
      <c r="K3" s="1195"/>
      <c r="L3" s="1195"/>
      <c r="M3" s="1195"/>
      <c r="N3" s="1195"/>
      <c r="O3" s="1190"/>
      <c r="P3" s="1191" t="s">
        <v>100</v>
      </c>
      <c r="Q3" s="1192"/>
      <c r="R3" s="1174" t="s">
        <v>101</v>
      </c>
      <c r="S3" s="1174" t="s">
        <v>102</v>
      </c>
      <c r="T3" s="1174" t="s">
        <v>109</v>
      </c>
      <c r="U3" s="1174" t="s">
        <v>108</v>
      </c>
      <c r="V3" s="1171" t="s">
        <v>88</v>
      </c>
    </row>
    <row r="4" spans="1:22" ht="15" customHeight="1" x14ac:dyDescent="0.35">
      <c r="A4" s="1175"/>
      <c r="B4" s="1175"/>
      <c r="C4" s="1178"/>
      <c r="D4" s="1178"/>
      <c r="E4" s="1178"/>
      <c r="F4" s="1178"/>
      <c r="G4" s="1178"/>
      <c r="H4" s="1189" t="s">
        <v>103</v>
      </c>
      <c r="I4" s="1190"/>
      <c r="J4" s="1189" t="s">
        <v>104</v>
      </c>
      <c r="K4" s="1190"/>
      <c r="L4" s="1189" t="s">
        <v>105</v>
      </c>
      <c r="M4" s="1190"/>
      <c r="N4" s="1189" t="s">
        <v>106</v>
      </c>
      <c r="O4" s="1190"/>
      <c r="P4" s="1193"/>
      <c r="Q4" s="1194"/>
      <c r="R4" s="1175"/>
      <c r="S4" s="1175"/>
      <c r="T4" s="1175"/>
      <c r="U4" s="1175"/>
      <c r="V4" s="1172"/>
    </row>
    <row r="5" spans="1:22" ht="26" x14ac:dyDescent="0.35">
      <c r="A5" s="1176"/>
      <c r="B5" s="1176"/>
      <c r="C5" s="1179"/>
      <c r="D5" s="1179"/>
      <c r="E5" s="1179"/>
      <c r="F5" s="1179"/>
      <c r="G5" s="1179"/>
      <c r="H5" s="412" t="s">
        <v>107</v>
      </c>
      <c r="I5" s="412" t="s">
        <v>12</v>
      </c>
      <c r="J5" s="412" t="s">
        <v>107</v>
      </c>
      <c r="K5" s="412" t="s">
        <v>12</v>
      </c>
      <c r="L5" s="412" t="s">
        <v>107</v>
      </c>
      <c r="M5" s="412" t="s">
        <v>12</v>
      </c>
      <c r="N5" s="412" t="s">
        <v>107</v>
      </c>
      <c r="O5" s="412" t="s">
        <v>12</v>
      </c>
      <c r="P5" s="412" t="s">
        <v>107</v>
      </c>
      <c r="Q5" s="412" t="s">
        <v>12</v>
      </c>
      <c r="R5" s="1176"/>
      <c r="S5" s="1176"/>
      <c r="T5" s="1176"/>
      <c r="U5" s="1176"/>
      <c r="V5" s="1173"/>
    </row>
    <row r="6" spans="1:22" s="349" customFormat="1" ht="15.5" x14ac:dyDescent="0.35">
      <c r="A6" s="413"/>
      <c r="B6" s="414"/>
      <c r="C6" s="415"/>
      <c r="D6" s="415"/>
      <c r="E6" s="415"/>
      <c r="F6" s="416"/>
      <c r="G6" s="415"/>
      <c r="H6" s="417"/>
      <c r="I6" s="417"/>
      <c r="J6" s="417"/>
      <c r="K6" s="417"/>
      <c r="L6" s="417"/>
      <c r="M6" s="417"/>
      <c r="N6" s="417"/>
      <c r="O6" s="417"/>
      <c r="P6" s="417"/>
      <c r="Q6" s="417"/>
      <c r="R6" s="418"/>
      <c r="S6" s="418"/>
      <c r="T6" s="418"/>
      <c r="U6" s="418"/>
      <c r="V6" s="419"/>
    </row>
    <row r="7" spans="1:22" ht="75.650000000000006" customHeight="1" x14ac:dyDescent="0.35">
      <c r="A7" s="1246" t="s">
        <v>1427</v>
      </c>
      <c r="B7" s="1226" t="s">
        <v>1339</v>
      </c>
      <c r="C7" s="1253" t="s">
        <v>1569</v>
      </c>
      <c r="D7" s="811" t="s">
        <v>2972</v>
      </c>
      <c r="E7" s="811" t="s">
        <v>2971</v>
      </c>
      <c r="F7" s="1037" t="s">
        <v>2562</v>
      </c>
      <c r="G7" s="812" t="s">
        <v>2970</v>
      </c>
      <c r="H7" s="819">
        <v>0</v>
      </c>
      <c r="I7" s="820">
        <v>0</v>
      </c>
      <c r="J7" s="819">
        <v>0</v>
      </c>
      <c r="K7" s="820">
        <v>0</v>
      </c>
      <c r="L7" s="819">
        <v>1</v>
      </c>
      <c r="M7" s="820">
        <v>10000</v>
      </c>
      <c r="N7" s="819">
        <v>0</v>
      </c>
      <c r="O7" s="820">
        <v>0</v>
      </c>
      <c r="P7" s="819">
        <f>H7+J7+L7+N7</f>
        <v>1</v>
      </c>
      <c r="Q7" s="814">
        <f>I7+K7+M7+O7</f>
        <v>10000</v>
      </c>
      <c r="R7" s="815" t="s">
        <v>2563</v>
      </c>
      <c r="S7" s="811" t="s">
        <v>2564</v>
      </c>
      <c r="T7" s="811" t="s">
        <v>2565</v>
      </c>
      <c r="U7" s="811" t="s">
        <v>2566</v>
      </c>
      <c r="V7" s="811" t="s">
        <v>2567</v>
      </c>
    </row>
    <row r="8" spans="1:22" s="349" customFormat="1" ht="79" customHeight="1" x14ac:dyDescent="0.35">
      <c r="A8" s="1246"/>
      <c r="B8" s="1227"/>
      <c r="C8" s="1254"/>
      <c r="D8" s="811" t="s">
        <v>2568</v>
      </c>
      <c r="E8" s="811" t="s">
        <v>2569</v>
      </c>
      <c r="F8" s="1037" t="s">
        <v>2570</v>
      </c>
      <c r="G8" s="812" t="s">
        <v>2571</v>
      </c>
      <c r="H8" s="819">
        <v>0</v>
      </c>
      <c r="I8" s="820">
        <v>0</v>
      </c>
      <c r="J8" s="819">
        <v>0.5</v>
      </c>
      <c r="K8" s="820">
        <v>5000</v>
      </c>
      <c r="L8" s="819">
        <v>0.5</v>
      </c>
      <c r="M8" s="820">
        <v>5000</v>
      </c>
      <c r="N8" s="819">
        <v>0</v>
      </c>
      <c r="O8" s="820">
        <v>0</v>
      </c>
      <c r="P8" s="819">
        <f t="shared" ref="P8:Q12" si="0">H8+J8+L8+N8</f>
        <v>1</v>
      </c>
      <c r="Q8" s="814">
        <f t="shared" si="0"/>
        <v>10000</v>
      </c>
      <c r="R8" s="815" t="s">
        <v>2572</v>
      </c>
      <c r="S8" s="811" t="s">
        <v>2573</v>
      </c>
      <c r="T8" s="811" t="s">
        <v>2402</v>
      </c>
      <c r="U8" s="811" t="s">
        <v>2574</v>
      </c>
      <c r="V8" s="811" t="s">
        <v>2575</v>
      </c>
    </row>
    <row r="9" spans="1:22" s="436" customFormat="1" ht="46.5" customHeight="1" x14ac:dyDescent="0.35">
      <c r="A9" s="1246"/>
      <c r="B9" s="1227"/>
      <c r="C9" s="1254"/>
      <c r="D9" s="816" t="s">
        <v>2576</v>
      </c>
      <c r="E9" s="816" t="s">
        <v>2577</v>
      </c>
      <c r="F9" s="1037" t="s">
        <v>2578</v>
      </c>
      <c r="G9" s="817" t="s">
        <v>2579</v>
      </c>
      <c r="H9" s="821">
        <v>0.25</v>
      </c>
      <c r="I9" s="822">
        <v>0</v>
      </c>
      <c r="J9" s="823">
        <v>0.25</v>
      </c>
      <c r="K9" s="822">
        <v>0</v>
      </c>
      <c r="L9" s="821">
        <v>0.25</v>
      </c>
      <c r="M9" s="824">
        <v>0</v>
      </c>
      <c r="N9" s="823">
        <v>0.25</v>
      </c>
      <c r="O9" s="822">
        <v>0</v>
      </c>
      <c r="P9" s="819">
        <f t="shared" si="0"/>
        <v>1</v>
      </c>
      <c r="Q9" s="814">
        <f t="shared" si="0"/>
        <v>0</v>
      </c>
      <c r="R9" s="818" t="s">
        <v>2580</v>
      </c>
      <c r="S9" s="825" t="s">
        <v>2581</v>
      </c>
      <c r="T9" s="826" t="s">
        <v>2582</v>
      </c>
      <c r="U9" s="826" t="s">
        <v>2583</v>
      </c>
      <c r="V9" s="826" t="s">
        <v>2387</v>
      </c>
    </row>
    <row r="10" spans="1:22" s="436" customFormat="1" ht="68.150000000000006" customHeight="1" x14ac:dyDescent="0.35">
      <c r="A10" s="1246"/>
      <c r="B10" s="1227"/>
      <c r="C10" s="1254"/>
      <c r="D10" s="811" t="s">
        <v>2584</v>
      </c>
      <c r="E10" s="811" t="s">
        <v>2585</v>
      </c>
      <c r="F10" s="1037" t="s">
        <v>2586</v>
      </c>
      <c r="G10" s="812" t="s">
        <v>2587</v>
      </c>
      <c r="H10" s="823">
        <v>0</v>
      </c>
      <c r="I10" s="822">
        <v>0</v>
      </c>
      <c r="J10" s="823">
        <v>1</v>
      </c>
      <c r="K10" s="822">
        <v>15000</v>
      </c>
      <c r="L10" s="823">
        <v>0</v>
      </c>
      <c r="M10" s="822">
        <v>0</v>
      </c>
      <c r="N10" s="823">
        <v>0</v>
      </c>
      <c r="O10" s="822">
        <v>0</v>
      </c>
      <c r="P10" s="819">
        <f t="shared" si="0"/>
        <v>1</v>
      </c>
      <c r="Q10" s="814">
        <f t="shared" si="0"/>
        <v>15000</v>
      </c>
      <c r="R10" s="811" t="s">
        <v>2588</v>
      </c>
      <c r="S10" s="826" t="s">
        <v>2589</v>
      </c>
      <c r="T10" s="826" t="s">
        <v>2590</v>
      </c>
      <c r="U10" s="826" t="s">
        <v>2591</v>
      </c>
      <c r="V10" s="826" t="s">
        <v>2536</v>
      </c>
    </row>
    <row r="11" spans="1:22" s="436" customFormat="1" ht="61" customHeight="1" x14ac:dyDescent="0.35">
      <c r="A11" s="1246"/>
      <c r="B11" s="1227"/>
      <c r="C11" s="1254"/>
      <c r="D11" s="811" t="s">
        <v>2592</v>
      </c>
      <c r="E11" s="811" t="s">
        <v>2593</v>
      </c>
      <c r="F11" s="1037" t="s">
        <v>2594</v>
      </c>
      <c r="G11" s="812" t="s">
        <v>2595</v>
      </c>
      <c r="H11" s="823">
        <v>0.25</v>
      </c>
      <c r="I11" s="822">
        <v>0</v>
      </c>
      <c r="J11" s="823">
        <v>0.25</v>
      </c>
      <c r="K11" s="822">
        <v>0</v>
      </c>
      <c r="L11" s="823">
        <v>0.25</v>
      </c>
      <c r="M11" s="822">
        <v>0</v>
      </c>
      <c r="N11" s="823">
        <v>0.25</v>
      </c>
      <c r="O11" s="822">
        <v>0</v>
      </c>
      <c r="P11" s="819">
        <f>H11+J11+L11+N11</f>
        <v>1</v>
      </c>
      <c r="Q11" s="814">
        <f>I11+K11+M11+O11</f>
        <v>0</v>
      </c>
      <c r="R11" s="815" t="s">
        <v>2596</v>
      </c>
      <c r="S11" s="826" t="s">
        <v>2597</v>
      </c>
      <c r="T11" s="826" t="s">
        <v>2598</v>
      </c>
      <c r="U11" s="826" t="s">
        <v>2016</v>
      </c>
      <c r="V11" s="826" t="s">
        <v>2267</v>
      </c>
    </row>
    <row r="12" spans="1:22" s="349" customFormat="1" ht="87" x14ac:dyDescent="0.35">
      <c r="A12" s="1246"/>
      <c r="B12" s="1227"/>
      <c r="C12" s="1255"/>
      <c r="D12" s="811" t="s">
        <v>2599</v>
      </c>
      <c r="E12" s="811" t="s">
        <v>2600</v>
      </c>
      <c r="F12" s="1037" t="s">
        <v>2601</v>
      </c>
      <c r="G12" s="812" t="s">
        <v>2602</v>
      </c>
      <c r="H12" s="823">
        <v>0.25</v>
      </c>
      <c r="I12" s="822">
        <v>0</v>
      </c>
      <c r="J12" s="823">
        <v>0.25</v>
      </c>
      <c r="K12" s="822">
        <v>0</v>
      </c>
      <c r="L12" s="823">
        <v>0.25</v>
      </c>
      <c r="M12" s="822">
        <v>0</v>
      </c>
      <c r="N12" s="823">
        <v>0.25</v>
      </c>
      <c r="O12" s="822">
        <v>0</v>
      </c>
      <c r="P12" s="819">
        <f t="shared" si="0"/>
        <v>1</v>
      </c>
      <c r="Q12" s="814">
        <f t="shared" si="0"/>
        <v>0</v>
      </c>
      <c r="R12" s="815"/>
      <c r="S12" s="826" t="s">
        <v>2603</v>
      </c>
      <c r="T12" s="826" t="s">
        <v>2604</v>
      </c>
      <c r="U12" s="826" t="s">
        <v>2605</v>
      </c>
      <c r="V12" s="826" t="s">
        <v>2606</v>
      </c>
    </row>
    <row r="13" spans="1:22" ht="15.5" x14ac:dyDescent="0.35">
      <c r="A13" s="1246"/>
      <c r="B13" s="1227"/>
      <c r="C13" s="828"/>
      <c r="D13" s="1052"/>
      <c r="E13" s="1053"/>
      <c r="F13" s="1053"/>
      <c r="G13" s="1053"/>
      <c r="H13" s="1054"/>
      <c r="I13" s="1055"/>
      <c r="J13" s="1054"/>
      <c r="K13" s="1055"/>
      <c r="L13" s="1054"/>
      <c r="M13" s="1055"/>
      <c r="N13" s="1054"/>
      <c r="O13" s="1055"/>
      <c r="P13" s="1056">
        <f t="shared" ref="P13:P14" si="1">H13+J13+L13+N13</f>
        <v>0</v>
      </c>
      <c r="Q13" s="1057">
        <f t="shared" ref="Q13:Q14" si="2">I13+K13+M13+O13</f>
        <v>0</v>
      </c>
      <c r="R13" s="1053"/>
      <c r="S13" s="1053"/>
      <c r="T13" s="1053"/>
      <c r="U13" s="1053"/>
      <c r="V13" s="1053"/>
    </row>
    <row r="14" spans="1:22" ht="101.5" x14ac:dyDescent="0.35">
      <c r="A14" s="1246"/>
      <c r="B14" s="1227"/>
      <c r="C14" s="1095" t="s">
        <v>1570</v>
      </c>
      <c r="D14" s="826" t="s">
        <v>2607</v>
      </c>
      <c r="E14" s="815" t="s">
        <v>2585</v>
      </c>
      <c r="F14" s="1037" t="s">
        <v>2608</v>
      </c>
      <c r="G14" s="827" t="s">
        <v>2609</v>
      </c>
      <c r="H14" s="819">
        <v>0</v>
      </c>
      <c r="I14" s="820">
        <v>0</v>
      </c>
      <c r="J14" s="819">
        <v>0</v>
      </c>
      <c r="K14" s="820">
        <v>0</v>
      </c>
      <c r="L14" s="819">
        <v>0</v>
      </c>
      <c r="M14" s="820">
        <v>0</v>
      </c>
      <c r="N14" s="819">
        <v>1</v>
      </c>
      <c r="O14" s="820">
        <v>20000</v>
      </c>
      <c r="P14" s="823">
        <f t="shared" si="1"/>
        <v>1</v>
      </c>
      <c r="Q14" s="820">
        <f t="shared" si="2"/>
        <v>20000</v>
      </c>
      <c r="R14" s="811" t="s">
        <v>2610</v>
      </c>
      <c r="S14" s="811" t="s">
        <v>2611</v>
      </c>
      <c r="T14" s="811" t="s">
        <v>2590</v>
      </c>
      <c r="U14" s="811" t="s">
        <v>2591</v>
      </c>
      <c r="V14" s="811" t="s">
        <v>2536</v>
      </c>
    </row>
    <row r="15" spans="1:22" s="436" customFormat="1" ht="116" x14ac:dyDescent="0.35">
      <c r="A15" s="1246"/>
      <c r="B15" s="1227"/>
      <c r="C15" s="1256" t="s">
        <v>3033</v>
      </c>
      <c r="D15" s="826" t="s">
        <v>3030</v>
      </c>
      <c r="E15" s="826" t="s">
        <v>3031</v>
      </c>
      <c r="F15" s="1037" t="s">
        <v>2612</v>
      </c>
      <c r="G15" s="827" t="s">
        <v>3032</v>
      </c>
      <c r="H15" s="819">
        <v>0</v>
      </c>
      <c r="I15" s="820">
        <v>0</v>
      </c>
      <c r="J15" s="819">
        <v>0</v>
      </c>
      <c r="K15" s="820">
        <v>0</v>
      </c>
      <c r="L15" s="819">
        <v>1</v>
      </c>
      <c r="M15" s="820">
        <v>0</v>
      </c>
      <c r="N15" s="819">
        <v>0</v>
      </c>
      <c r="O15" s="820">
        <v>0</v>
      </c>
      <c r="P15" s="823">
        <f>H15+J15+L15+N15</f>
        <v>1</v>
      </c>
      <c r="Q15" s="820">
        <f>I15+K15+M15+O15</f>
        <v>0</v>
      </c>
      <c r="R15" s="811" t="s">
        <v>2613</v>
      </c>
      <c r="S15" s="811" t="s">
        <v>2614</v>
      </c>
      <c r="T15" s="811" t="s">
        <v>2615</v>
      </c>
      <c r="U15" s="811" t="s">
        <v>2616</v>
      </c>
      <c r="V15" s="811" t="s">
        <v>3084</v>
      </c>
    </row>
    <row r="16" spans="1:22" ht="112" x14ac:dyDescent="0.35">
      <c r="A16" s="1246"/>
      <c r="B16" s="1228"/>
      <c r="C16" s="1257"/>
      <c r="D16" s="811" t="s">
        <v>3060</v>
      </c>
      <c r="E16" s="811" t="s">
        <v>3061</v>
      </c>
      <c r="F16" s="1037" t="s">
        <v>2617</v>
      </c>
      <c r="G16" s="1058" t="s">
        <v>3062</v>
      </c>
      <c r="H16" s="813">
        <v>0</v>
      </c>
      <c r="I16" s="1059">
        <v>0</v>
      </c>
      <c r="J16" s="813">
        <v>0</v>
      </c>
      <c r="K16" s="1059">
        <v>0</v>
      </c>
      <c r="L16" s="813">
        <v>1</v>
      </c>
      <c r="M16" s="814">
        <v>75000</v>
      </c>
      <c r="N16" s="813">
        <v>0</v>
      </c>
      <c r="O16" s="814">
        <v>0</v>
      </c>
      <c r="P16" s="823">
        <f t="shared" ref="P16:Q16" si="3">H16+J16+L16+N16</f>
        <v>1</v>
      </c>
      <c r="Q16" s="814">
        <f t="shared" si="3"/>
        <v>75000</v>
      </c>
      <c r="R16" s="811" t="s">
        <v>2618</v>
      </c>
      <c r="S16" s="1060" t="s">
        <v>2619</v>
      </c>
      <c r="T16" s="1060" t="s">
        <v>2620</v>
      </c>
      <c r="U16" s="811" t="s">
        <v>1724</v>
      </c>
      <c r="V16" s="811" t="s">
        <v>3083</v>
      </c>
    </row>
    <row r="17" spans="1:22" ht="32.15" customHeight="1" x14ac:dyDescent="0.35">
      <c r="A17" s="285"/>
      <c r="B17" s="286"/>
      <c r="C17" s="285" t="s">
        <v>116</v>
      </c>
      <c r="D17" s="286"/>
      <c r="E17" s="286"/>
      <c r="F17" s="286"/>
      <c r="G17" s="287"/>
      <c r="H17" s="276">
        <f t="shared" ref="H17:Q17" si="4">SUM(H7:I16)</f>
        <v>0.75</v>
      </c>
      <c r="I17" s="276">
        <f t="shared" si="4"/>
        <v>2.25</v>
      </c>
      <c r="J17" s="276">
        <f t="shared" si="4"/>
        <v>20002.25</v>
      </c>
      <c r="K17" s="276">
        <f t="shared" si="4"/>
        <v>20004.25</v>
      </c>
      <c r="L17" s="276">
        <f t="shared" si="4"/>
        <v>90004.25</v>
      </c>
      <c r="M17" s="276">
        <f t="shared" si="4"/>
        <v>90001.75</v>
      </c>
      <c r="N17" s="276">
        <f t="shared" si="4"/>
        <v>20001.75</v>
      </c>
      <c r="O17" s="276">
        <f t="shared" si="4"/>
        <v>20009</v>
      </c>
      <c r="P17" s="276">
        <f t="shared" si="4"/>
        <v>130009</v>
      </c>
      <c r="Q17" s="276">
        <f t="shared" si="4"/>
        <v>130000</v>
      </c>
      <c r="R17" s="259"/>
      <c r="S17" s="259"/>
      <c r="T17" s="259"/>
      <c r="U17" s="259"/>
      <c r="V17" s="259"/>
    </row>
    <row r="21" spans="1:22" x14ac:dyDescent="0.35">
      <c r="C21" s="436"/>
      <c r="E21" s="436"/>
    </row>
    <row r="22" spans="1:22" x14ac:dyDescent="0.35">
      <c r="C22" s="436"/>
      <c r="E22" s="436"/>
    </row>
    <row r="23" spans="1:22" x14ac:dyDescent="0.35">
      <c r="C23" s="436"/>
      <c r="E23" s="436"/>
    </row>
    <row r="24" spans="1:22" x14ac:dyDescent="0.35">
      <c r="C24" s="436"/>
      <c r="E24" s="436"/>
    </row>
  </sheetData>
  <mergeCells count="22">
    <mergeCell ref="B7:B16"/>
    <mergeCell ref="A7:A16"/>
    <mergeCell ref="A3:A5"/>
    <mergeCell ref="B3:B5"/>
    <mergeCell ref="C3:C5"/>
    <mergeCell ref="C15:C16"/>
    <mergeCell ref="E3:E5"/>
    <mergeCell ref="G3:G5"/>
    <mergeCell ref="F3:F5"/>
    <mergeCell ref="D3:D5"/>
    <mergeCell ref="C7:C12"/>
    <mergeCell ref="V3:V5"/>
    <mergeCell ref="H4:I4"/>
    <mergeCell ref="J4:K4"/>
    <mergeCell ref="L4:M4"/>
    <mergeCell ref="N4:O4"/>
    <mergeCell ref="H3:O3"/>
    <mergeCell ref="P3:Q4"/>
    <mergeCell ref="R3:R5"/>
    <mergeCell ref="S3:S5"/>
    <mergeCell ref="T3:T5"/>
    <mergeCell ref="U3:U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 C13:C14">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topLeftCell="F1" zoomScale="60" zoomScaleNormal="60" workbookViewId="0">
      <pane ySplit="6" topLeftCell="A7" activePane="bottomLeft" state="frozen"/>
      <selection activeCell="A7" sqref="A7"/>
      <selection pane="bottomLeft" activeCell="U9" sqref="U9"/>
    </sheetView>
  </sheetViews>
  <sheetFormatPr baseColWidth="10" defaultRowHeight="14.5" x14ac:dyDescent="0.35"/>
  <cols>
    <col min="1" max="1" width="44.1796875" customWidth="1"/>
    <col min="2" max="2" width="27.1796875" customWidth="1"/>
    <col min="3" max="3" width="27.453125" customWidth="1"/>
    <col min="4" max="4" width="27.453125" style="436" customWidth="1"/>
    <col min="5" max="5" width="27.453125" customWidth="1"/>
    <col min="6" max="6" width="11.54296875" customWidth="1"/>
    <col min="7" max="7" width="34.7265625" customWidth="1"/>
    <col min="8" max="8" width="15.26953125" customWidth="1"/>
    <col min="9" max="9" width="13.7265625" style="230" bestFit="1" customWidth="1"/>
    <col min="10" max="10" width="15.26953125" customWidth="1"/>
    <col min="11" max="11" width="18.81640625" style="230" customWidth="1"/>
    <col min="13" max="13" width="13.7265625" style="230" bestFit="1" customWidth="1"/>
    <col min="15" max="15" width="13.7265625" style="230" bestFit="1" customWidth="1"/>
    <col min="16" max="16" width="15.26953125" customWidth="1"/>
    <col min="17" max="17" width="18.26953125" style="230" customWidth="1"/>
    <col min="18" max="18" width="28" customWidth="1"/>
    <col min="19" max="19" width="20.54296875" customWidth="1"/>
    <col min="20" max="20" width="19.1796875" customWidth="1"/>
    <col min="21" max="21" width="29.1796875" customWidth="1"/>
  </cols>
  <sheetData>
    <row r="1" spans="1:21" ht="18.5" x14ac:dyDescent="0.35">
      <c r="B1" s="277"/>
      <c r="C1" s="480" t="s">
        <v>1573</v>
      </c>
      <c r="D1" s="480"/>
      <c r="E1" s="277"/>
      <c r="F1" s="277"/>
      <c r="G1" s="277"/>
      <c r="H1" s="277" t="s">
        <v>1402</v>
      </c>
      <c r="K1" s="277"/>
      <c r="L1" s="277"/>
      <c r="M1" s="277"/>
      <c r="N1" s="277"/>
      <c r="O1" s="277"/>
      <c r="P1" s="277"/>
      <c r="Q1" s="277"/>
      <c r="R1" s="277"/>
      <c r="S1" s="277"/>
      <c r="T1" s="277"/>
      <c r="U1" s="277"/>
    </row>
    <row r="2" spans="1:21" ht="18.5" x14ac:dyDescent="0.35">
      <c r="A2" s="264" t="s">
        <v>1345</v>
      </c>
      <c r="B2" s="277"/>
      <c r="C2" s="277"/>
      <c r="D2" s="277"/>
      <c r="E2" s="277"/>
      <c r="F2" s="277"/>
      <c r="G2" s="277"/>
      <c r="H2" s="277"/>
      <c r="K2" s="277"/>
      <c r="L2" s="277"/>
      <c r="M2" s="277"/>
      <c r="N2" s="277"/>
      <c r="O2" s="277"/>
      <c r="P2" s="277"/>
      <c r="Q2" s="277"/>
      <c r="R2" s="277"/>
      <c r="S2" s="277"/>
      <c r="T2" s="277"/>
      <c r="U2" s="277"/>
    </row>
    <row r="3" spans="1:21" x14ac:dyDescent="0.35">
      <c r="A3" s="1264" t="s">
        <v>1403</v>
      </c>
      <c r="B3" s="1264"/>
      <c r="C3" s="1264"/>
      <c r="D3" s="1264"/>
      <c r="E3" s="1264"/>
      <c r="F3" s="1264"/>
      <c r="G3" s="1264"/>
      <c r="H3" s="1264"/>
      <c r="I3" s="1264"/>
      <c r="J3" s="1264"/>
      <c r="K3" s="1264"/>
      <c r="L3" s="1264"/>
      <c r="M3" s="1264"/>
      <c r="N3" s="1264"/>
      <c r="O3" s="1264"/>
      <c r="P3" s="1264"/>
      <c r="Q3" s="1264"/>
      <c r="R3" s="1264"/>
      <c r="S3" s="1264"/>
      <c r="T3" s="1264"/>
      <c r="U3" s="1264"/>
    </row>
    <row r="4" spans="1:21" ht="15" customHeight="1" x14ac:dyDescent="0.35">
      <c r="A4" s="1175" t="s">
        <v>96</v>
      </c>
      <c r="B4" s="1174" t="s">
        <v>110</v>
      </c>
      <c r="C4" s="1177" t="s">
        <v>1502</v>
      </c>
      <c r="D4" s="1177" t="s">
        <v>1503</v>
      </c>
      <c r="E4" s="1177" t="s">
        <v>86</v>
      </c>
      <c r="F4" s="1177" t="s">
        <v>390</v>
      </c>
      <c r="G4" s="1177" t="s">
        <v>87</v>
      </c>
      <c r="H4" s="1189" t="s">
        <v>99</v>
      </c>
      <c r="I4" s="1195"/>
      <c r="J4" s="1195"/>
      <c r="K4" s="1195"/>
      <c r="L4" s="1195"/>
      <c r="M4" s="1195"/>
      <c r="N4" s="1195"/>
      <c r="O4" s="1190"/>
      <c r="P4" s="1191" t="s">
        <v>100</v>
      </c>
      <c r="Q4" s="1192"/>
      <c r="R4" s="1174" t="s">
        <v>102</v>
      </c>
      <c r="S4" s="1174" t="s">
        <v>109</v>
      </c>
      <c r="T4" s="1174" t="s">
        <v>108</v>
      </c>
      <c r="U4" s="1171" t="s">
        <v>88</v>
      </c>
    </row>
    <row r="5" spans="1:21" ht="15" customHeight="1" x14ac:dyDescent="0.35">
      <c r="A5" s="1175"/>
      <c r="B5" s="1175"/>
      <c r="C5" s="1178"/>
      <c r="D5" s="1178"/>
      <c r="E5" s="1178"/>
      <c r="F5" s="1178"/>
      <c r="G5" s="1178"/>
      <c r="H5" s="1189" t="s">
        <v>103</v>
      </c>
      <c r="I5" s="1190"/>
      <c r="J5" s="1189" t="s">
        <v>104</v>
      </c>
      <c r="K5" s="1190"/>
      <c r="L5" s="1189" t="s">
        <v>105</v>
      </c>
      <c r="M5" s="1190"/>
      <c r="N5" s="1189" t="s">
        <v>106</v>
      </c>
      <c r="O5" s="1190"/>
      <c r="P5" s="1193"/>
      <c r="Q5" s="1194"/>
      <c r="R5" s="1175"/>
      <c r="S5" s="1175"/>
      <c r="T5" s="1175"/>
      <c r="U5" s="1172"/>
    </row>
    <row r="6" spans="1:21" ht="26" x14ac:dyDescent="0.35">
      <c r="A6" s="1176"/>
      <c r="B6" s="1176"/>
      <c r="C6" s="1179"/>
      <c r="D6" s="1179"/>
      <c r="E6" s="1179"/>
      <c r="F6" s="1179"/>
      <c r="G6" s="1179"/>
      <c r="H6" s="412" t="s">
        <v>107</v>
      </c>
      <c r="I6" s="412" t="s">
        <v>12</v>
      </c>
      <c r="J6" s="412" t="s">
        <v>107</v>
      </c>
      <c r="K6" s="412" t="s">
        <v>12</v>
      </c>
      <c r="L6" s="412" t="s">
        <v>107</v>
      </c>
      <c r="M6" s="412" t="s">
        <v>12</v>
      </c>
      <c r="N6" s="412" t="s">
        <v>107</v>
      </c>
      <c r="O6" s="412" t="s">
        <v>12</v>
      </c>
      <c r="P6" s="412" t="s">
        <v>107</v>
      </c>
      <c r="Q6" s="412" t="s">
        <v>12</v>
      </c>
      <c r="R6" s="1176"/>
      <c r="S6" s="1176"/>
      <c r="T6" s="1176"/>
      <c r="U6" s="1173"/>
    </row>
    <row r="7" spans="1:21" s="349" customFormat="1" ht="15.5" x14ac:dyDescent="0.35">
      <c r="A7" s="413"/>
      <c r="B7" s="414"/>
      <c r="C7" s="415"/>
      <c r="D7" s="415"/>
      <c r="E7" s="415"/>
      <c r="F7" s="416"/>
      <c r="G7" s="415"/>
      <c r="H7" s="417"/>
      <c r="I7" s="417"/>
      <c r="J7" s="417"/>
      <c r="K7" s="417"/>
      <c r="L7" s="417"/>
      <c r="M7" s="417"/>
      <c r="N7" s="417"/>
      <c r="O7" s="417"/>
      <c r="P7" s="417"/>
      <c r="Q7" s="417"/>
      <c r="R7" s="418"/>
      <c r="S7" s="418"/>
      <c r="T7" s="418"/>
      <c r="U7" s="419"/>
    </row>
    <row r="8" spans="1:21" ht="15.75" customHeight="1" x14ac:dyDescent="0.35">
      <c r="A8" s="1258" t="s">
        <v>1403</v>
      </c>
      <c r="B8" s="1258" t="s">
        <v>1404</v>
      </c>
      <c r="C8" s="1261" t="s">
        <v>1573</v>
      </c>
      <c r="D8" s="465"/>
      <c r="E8" s="273"/>
      <c r="F8" s="273"/>
      <c r="G8" s="274"/>
      <c r="H8" s="274"/>
      <c r="I8" s="344"/>
      <c r="J8" s="274"/>
      <c r="K8" s="344"/>
      <c r="L8" s="274"/>
      <c r="M8" s="344"/>
      <c r="N8" s="274"/>
      <c r="O8" s="344"/>
      <c r="P8" s="373">
        <f t="shared" ref="P8:Q8" si="0">H8+J8+L8+N8</f>
        <v>0</v>
      </c>
      <c r="Q8" s="374">
        <f t="shared" si="0"/>
        <v>0</v>
      </c>
      <c r="R8" s="274"/>
      <c r="S8" s="274"/>
      <c r="T8" s="274"/>
      <c r="U8" s="274"/>
    </row>
    <row r="9" spans="1:21" ht="61" customHeight="1" x14ac:dyDescent="0.35">
      <c r="A9" s="1259"/>
      <c r="B9" s="1259"/>
      <c r="C9" s="1262"/>
      <c r="D9" s="836" t="s">
        <v>2975</v>
      </c>
      <c r="E9" s="836" t="s">
        <v>2974</v>
      </c>
      <c r="F9" s="1033" t="s">
        <v>2643</v>
      </c>
      <c r="G9" s="837" t="s">
        <v>2973</v>
      </c>
      <c r="H9" s="842">
        <v>0.25</v>
      </c>
      <c r="I9" s="843">
        <v>0</v>
      </c>
      <c r="J9" s="842">
        <v>0.25</v>
      </c>
      <c r="K9" s="843">
        <v>0</v>
      </c>
      <c r="L9" s="842">
        <v>0.25</v>
      </c>
      <c r="M9" s="843">
        <v>0</v>
      </c>
      <c r="N9" s="842">
        <v>0.25</v>
      </c>
      <c r="O9" s="843">
        <v>0</v>
      </c>
      <c r="P9" s="838">
        <f>H9+J9+L9+N9</f>
        <v>1</v>
      </c>
      <c r="Q9" s="839">
        <f>I9+K9+M9+O9</f>
        <v>0</v>
      </c>
      <c r="R9" s="840" t="s">
        <v>2621</v>
      </c>
      <c r="S9" s="841" t="s">
        <v>2622</v>
      </c>
      <c r="T9" s="841" t="s">
        <v>2623</v>
      </c>
      <c r="U9" s="841" t="s">
        <v>1670</v>
      </c>
    </row>
    <row r="10" spans="1:21" ht="59.15" customHeight="1" x14ac:dyDescent="0.35">
      <c r="A10" s="1259"/>
      <c r="B10" s="1259"/>
      <c r="C10" s="1262"/>
      <c r="D10" s="840" t="s">
        <v>2624</v>
      </c>
      <c r="E10" s="840" t="s">
        <v>2625</v>
      </c>
      <c r="F10" s="1033" t="s">
        <v>2644</v>
      </c>
      <c r="G10" s="742" t="s">
        <v>2626</v>
      </c>
      <c r="H10" s="890">
        <v>0.25</v>
      </c>
      <c r="I10" s="891">
        <v>2500</v>
      </c>
      <c r="J10" s="890">
        <v>0.25</v>
      </c>
      <c r="K10" s="891">
        <v>2500</v>
      </c>
      <c r="L10" s="890">
        <v>0.25</v>
      </c>
      <c r="M10" s="891">
        <v>2500</v>
      </c>
      <c r="N10" s="890">
        <v>0.25</v>
      </c>
      <c r="O10" s="891">
        <v>2500</v>
      </c>
      <c r="P10" s="1070">
        <f>H10+J10+L10+N10</f>
        <v>1</v>
      </c>
      <c r="Q10" s="839">
        <f>I10+K10+M10+O10</f>
        <v>10000</v>
      </c>
      <c r="R10" s="682" t="s">
        <v>2627</v>
      </c>
      <c r="S10" s="682" t="s">
        <v>2039</v>
      </c>
      <c r="T10" s="682" t="s">
        <v>2628</v>
      </c>
      <c r="U10" s="682" t="s">
        <v>2629</v>
      </c>
    </row>
    <row r="11" spans="1:21" ht="69" customHeight="1" x14ac:dyDescent="0.35">
      <c r="A11" s="1259"/>
      <c r="B11" s="1259"/>
      <c r="C11" s="1262"/>
      <c r="D11" s="836" t="s">
        <v>2630</v>
      </c>
      <c r="E11" s="836" t="s">
        <v>2631</v>
      </c>
      <c r="F11" s="1069" t="s">
        <v>2645</v>
      </c>
      <c r="G11" s="742" t="s">
        <v>2632</v>
      </c>
      <c r="H11" s="890">
        <v>0.25</v>
      </c>
      <c r="I11" s="891">
        <v>2500</v>
      </c>
      <c r="J11" s="890">
        <v>0.25</v>
      </c>
      <c r="K11" s="891">
        <v>2500</v>
      </c>
      <c r="L11" s="890">
        <v>0</v>
      </c>
      <c r="M11" s="891">
        <v>2500</v>
      </c>
      <c r="N11" s="890">
        <v>0.5</v>
      </c>
      <c r="O11" s="891">
        <v>2500</v>
      </c>
      <c r="P11" s="1070">
        <v>1</v>
      </c>
      <c r="Q11" s="839">
        <f>I11+K11+M11+O11</f>
        <v>10000</v>
      </c>
      <c r="R11" s="682" t="s">
        <v>2633</v>
      </c>
      <c r="S11" s="682" t="s">
        <v>2634</v>
      </c>
      <c r="T11" s="682" t="s">
        <v>2635</v>
      </c>
      <c r="U11" s="682" t="s">
        <v>2387</v>
      </c>
    </row>
    <row r="12" spans="1:21" s="349" customFormat="1" ht="58" hidden="1" x14ac:dyDescent="0.35">
      <c r="A12" s="1259"/>
      <c r="B12" s="1259"/>
      <c r="C12" s="1262"/>
      <c r="D12" s="836" t="s">
        <v>2636</v>
      </c>
      <c r="E12" s="836" t="s">
        <v>2637</v>
      </c>
      <c r="F12" s="1069" t="s">
        <v>2638</v>
      </c>
      <c r="G12" s="742" t="s">
        <v>2639</v>
      </c>
      <c r="H12" s="890">
        <v>0.25</v>
      </c>
      <c r="I12" s="891">
        <v>0</v>
      </c>
      <c r="J12" s="890">
        <v>0.25</v>
      </c>
      <c r="K12" s="891">
        <v>0</v>
      </c>
      <c r="L12" s="890">
        <v>0.25</v>
      </c>
      <c r="M12" s="891">
        <v>0</v>
      </c>
      <c r="N12" s="890">
        <v>0.25</v>
      </c>
      <c r="O12" s="891">
        <v>0</v>
      </c>
      <c r="P12" s="1070">
        <v>1</v>
      </c>
      <c r="Q12" s="1071">
        <f t="shared" ref="Q12:Q13" si="1">I12+K12+M12+O12</f>
        <v>0</v>
      </c>
      <c r="R12" s="682" t="s">
        <v>2640</v>
      </c>
      <c r="S12" s="682" t="s">
        <v>2039</v>
      </c>
      <c r="T12" s="845" t="s">
        <v>2641</v>
      </c>
      <c r="U12" s="682" t="s">
        <v>2642</v>
      </c>
    </row>
    <row r="13" spans="1:21" ht="58" x14ac:dyDescent="0.35">
      <c r="A13" s="1259"/>
      <c r="B13" s="1259"/>
      <c r="C13" s="1262"/>
      <c r="D13" s="836" t="s">
        <v>2636</v>
      </c>
      <c r="E13" s="836" t="s">
        <v>2637</v>
      </c>
      <c r="F13" s="1069" t="s">
        <v>2655</v>
      </c>
      <c r="G13" s="742" t="s">
        <v>2639</v>
      </c>
      <c r="H13" s="890">
        <v>0</v>
      </c>
      <c r="I13" s="891">
        <v>0</v>
      </c>
      <c r="J13" s="890">
        <v>0.5</v>
      </c>
      <c r="K13" s="891">
        <v>2500</v>
      </c>
      <c r="L13" s="890">
        <v>0.5</v>
      </c>
      <c r="M13" s="891">
        <v>2500</v>
      </c>
      <c r="N13" s="890">
        <v>0</v>
      </c>
      <c r="O13" s="891">
        <v>0</v>
      </c>
      <c r="P13" s="1070">
        <v>1</v>
      </c>
      <c r="Q13" s="1071">
        <f t="shared" si="1"/>
        <v>5000</v>
      </c>
      <c r="R13" s="682" t="s">
        <v>2640</v>
      </c>
      <c r="S13" s="682" t="s">
        <v>2039</v>
      </c>
      <c r="T13" s="845" t="s">
        <v>2641</v>
      </c>
      <c r="U13" s="682" t="s">
        <v>2642</v>
      </c>
    </row>
    <row r="14" spans="1:21" ht="15.5" x14ac:dyDescent="0.35">
      <c r="A14" s="1259"/>
      <c r="B14" s="1259"/>
      <c r="C14" s="1263"/>
      <c r="D14" s="465"/>
      <c r="E14" s="273"/>
      <c r="F14" s="273"/>
      <c r="G14" s="274"/>
      <c r="H14" s="274"/>
      <c r="I14" s="344"/>
      <c r="J14" s="274"/>
      <c r="K14" s="344"/>
      <c r="L14" s="274"/>
      <c r="M14" s="344"/>
      <c r="N14" s="274"/>
      <c r="O14" s="344"/>
      <c r="P14" s="373">
        <f t="shared" ref="P14:P15" si="2">H14+J14+L14+N14</f>
        <v>0</v>
      </c>
      <c r="Q14" s="374">
        <f t="shared" ref="Q14:Q15" si="3">I14+K14+M14+O14</f>
        <v>0</v>
      </c>
      <c r="R14" s="274"/>
      <c r="S14" s="274"/>
      <c r="T14" s="274"/>
      <c r="U14" s="346"/>
    </row>
    <row r="15" spans="1:21" ht="15.5" x14ac:dyDescent="0.35">
      <c r="A15" s="1260"/>
      <c r="B15" s="1260"/>
      <c r="C15" s="273"/>
      <c r="D15" s="465"/>
      <c r="E15" s="273"/>
      <c r="F15" s="273"/>
      <c r="G15" s="274"/>
      <c r="H15" s="274"/>
      <c r="I15" s="344"/>
      <c r="J15" s="274"/>
      <c r="K15" s="344"/>
      <c r="L15" s="274"/>
      <c r="M15" s="344"/>
      <c r="N15" s="274"/>
      <c r="O15" s="344"/>
      <c r="P15" s="373">
        <f t="shared" si="2"/>
        <v>0</v>
      </c>
      <c r="Q15" s="374">
        <f t="shared" si="3"/>
        <v>0</v>
      </c>
      <c r="R15" s="274"/>
      <c r="S15" s="274"/>
      <c r="T15" s="274"/>
      <c r="U15" s="274"/>
    </row>
    <row r="16" spans="1:21" ht="18.649999999999999" customHeight="1" x14ac:dyDescent="0.35">
      <c r="A16" s="285"/>
      <c r="B16" s="286"/>
      <c r="C16" s="285" t="s">
        <v>1401</v>
      </c>
      <c r="D16" s="286"/>
      <c r="E16" s="286"/>
      <c r="F16" s="286"/>
      <c r="G16" s="287"/>
      <c r="H16" s="275">
        <f t="shared" ref="H16:Q16" si="4">SUM(H8:H15)</f>
        <v>1</v>
      </c>
      <c r="I16" s="276">
        <f t="shared" si="4"/>
        <v>5000</v>
      </c>
      <c r="J16" s="275">
        <f t="shared" si="4"/>
        <v>1.5</v>
      </c>
      <c r="K16" s="276">
        <f t="shared" si="4"/>
        <v>7500</v>
      </c>
      <c r="L16" s="275">
        <f t="shared" si="4"/>
        <v>1.25</v>
      </c>
      <c r="M16" s="276">
        <f t="shared" si="4"/>
        <v>7500</v>
      </c>
      <c r="N16" s="275">
        <f t="shared" si="4"/>
        <v>1.25</v>
      </c>
      <c r="O16" s="276">
        <f t="shared" si="4"/>
        <v>5000</v>
      </c>
      <c r="P16" s="276">
        <f t="shared" si="4"/>
        <v>5</v>
      </c>
      <c r="Q16" s="276">
        <f t="shared" si="4"/>
        <v>25000</v>
      </c>
      <c r="R16" s="258"/>
      <c r="S16" s="258"/>
      <c r="T16" s="258"/>
      <c r="U16" s="258"/>
    </row>
    <row r="22" spans="9:17" x14ac:dyDescent="0.35">
      <c r="I22"/>
      <c r="K22"/>
      <c r="M22"/>
      <c r="O22"/>
      <c r="Q22"/>
    </row>
    <row r="23" spans="9:17" x14ac:dyDescent="0.35">
      <c r="I23"/>
      <c r="K23"/>
      <c r="M23"/>
      <c r="O23"/>
      <c r="Q23"/>
    </row>
    <row r="24" spans="9:17" x14ac:dyDescent="0.35">
      <c r="I24"/>
      <c r="K24"/>
      <c r="M24"/>
      <c r="O24"/>
      <c r="Q24"/>
    </row>
    <row r="25" spans="9:17" x14ac:dyDescent="0.35">
      <c r="I25"/>
      <c r="K25"/>
      <c r="M25"/>
      <c r="O25"/>
      <c r="Q25"/>
    </row>
    <row r="26" spans="9:17" x14ac:dyDescent="0.35">
      <c r="I26"/>
      <c r="K26"/>
      <c r="M26"/>
      <c r="O26"/>
      <c r="Q26"/>
    </row>
    <row r="27" spans="9:17" x14ac:dyDescent="0.35">
      <c r="I27"/>
      <c r="K27"/>
      <c r="M27"/>
      <c r="O27"/>
      <c r="Q27"/>
    </row>
    <row r="28" spans="9:17" x14ac:dyDescent="0.35">
      <c r="I28"/>
      <c r="K28"/>
      <c r="M28"/>
      <c r="O28"/>
      <c r="Q28"/>
    </row>
    <row r="29" spans="9:17" x14ac:dyDescent="0.35">
      <c r="I29"/>
      <c r="K29"/>
      <c r="M29"/>
      <c r="O29"/>
      <c r="Q29"/>
    </row>
    <row r="30" spans="9:17" x14ac:dyDescent="0.35">
      <c r="I30"/>
      <c r="K30"/>
      <c r="M30"/>
      <c r="O30"/>
      <c r="Q30"/>
    </row>
    <row r="31" spans="9:17" x14ac:dyDescent="0.35">
      <c r="I31"/>
      <c r="K31"/>
      <c r="M31"/>
      <c r="O31"/>
      <c r="Q31"/>
    </row>
    <row r="32" spans="9:17" x14ac:dyDescent="0.35">
      <c r="I32"/>
      <c r="K32"/>
      <c r="M32"/>
      <c r="O32"/>
      <c r="Q32"/>
    </row>
    <row r="33" spans="9:17" x14ac:dyDescent="0.35">
      <c r="I33"/>
      <c r="K33"/>
      <c r="M33"/>
      <c r="O33"/>
      <c r="Q33"/>
    </row>
    <row r="34" spans="9:17" x14ac:dyDescent="0.35">
      <c r="I34"/>
      <c r="K34"/>
      <c r="M34"/>
      <c r="O34"/>
      <c r="Q34"/>
    </row>
  </sheetData>
  <mergeCells count="21">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 ref="B8:B15"/>
    <mergeCell ref="A8:A15"/>
    <mergeCell ref="C8:C14"/>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 C15">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abSelected="1" topLeftCell="C4" zoomScale="80" zoomScaleNormal="80" workbookViewId="0">
      <selection activeCell="G21" sqref="G21"/>
    </sheetView>
  </sheetViews>
  <sheetFormatPr baseColWidth="10" defaultColWidth="11.54296875" defaultRowHeight="14.5" x14ac:dyDescent="0.35"/>
  <cols>
    <col min="1" max="1" width="2.81640625" style="86" customWidth="1"/>
    <col min="2" max="2" width="35" style="86" customWidth="1"/>
    <col min="3" max="3" width="21.54296875" style="86" customWidth="1"/>
    <col min="4" max="4" width="18.453125" style="86" customWidth="1"/>
    <col min="5" max="5" width="30.81640625" style="86" customWidth="1"/>
    <col min="6" max="6" width="19.1796875" style="86" customWidth="1"/>
    <col min="7" max="7" width="14.26953125" style="86" customWidth="1"/>
    <col min="8" max="8" width="58.54296875" style="86" customWidth="1"/>
    <col min="9" max="9" width="18.1796875" style="196" customWidth="1"/>
    <col min="10" max="10" width="15.81640625" style="86" bestFit="1" customWidth="1"/>
    <col min="11" max="16384" width="11.54296875" style="86"/>
  </cols>
  <sheetData>
    <row r="2" spans="2:11" ht="16" thickBot="1" x14ac:dyDescent="0.4">
      <c r="H2" s="1153" t="s">
        <v>1367</v>
      </c>
      <c r="I2" s="1153"/>
    </row>
    <row r="3" spans="2:11" ht="19" thickBot="1" x14ac:dyDescent="0.4">
      <c r="B3" s="81" t="s">
        <v>21</v>
      </c>
      <c r="C3" s="81" t="s">
        <v>389</v>
      </c>
      <c r="H3" s="394" t="s">
        <v>388</v>
      </c>
      <c r="I3" s="395" t="s">
        <v>389</v>
      </c>
    </row>
    <row r="4" spans="2:11" ht="18.5" x14ac:dyDescent="0.35">
      <c r="B4" s="82" t="s">
        <v>120</v>
      </c>
      <c r="C4" s="201">
        <f>'1. TALLERES SEMINARIOS'!D5</f>
        <v>7066525.96</v>
      </c>
      <c r="H4" s="387" t="s">
        <v>1355</v>
      </c>
      <c r="I4" s="390">
        <f>'1. Desarrollo e Innov. Curricu.'!Q32</f>
        <v>729800</v>
      </c>
    </row>
    <row r="5" spans="2:11" ht="18.5" x14ac:dyDescent="0.35">
      <c r="B5" s="82" t="s">
        <v>413</v>
      </c>
      <c r="C5" s="201">
        <f>'2. CONTRATACION DE PERSONAL'!D5</f>
        <v>765000</v>
      </c>
      <c r="H5" s="388" t="s">
        <v>1357</v>
      </c>
      <c r="I5" s="391">
        <f>'2. Investigación Científica'!Q37</f>
        <v>1914425</v>
      </c>
    </row>
    <row r="6" spans="2:11" ht="18.5" x14ac:dyDescent="0.35">
      <c r="B6" s="82" t="s">
        <v>124</v>
      </c>
      <c r="C6" s="201">
        <f>'3. EQUIPO DE OFICINA'!D5</f>
        <v>562000</v>
      </c>
      <c r="H6" s="388" t="s">
        <v>469</v>
      </c>
      <c r="I6" s="391">
        <f>'3. Vinculación Univ. Sociedad'!Q57</f>
        <v>1860000</v>
      </c>
    </row>
    <row r="7" spans="2:11" ht="19" thickBot="1" x14ac:dyDescent="0.4">
      <c r="B7" s="82" t="s">
        <v>414</v>
      </c>
      <c r="C7" s="201">
        <f>'4. EQUIPO TECNOLÓGICOS'!D5</f>
        <v>575000</v>
      </c>
      <c r="E7" s="398" t="s">
        <v>117</v>
      </c>
      <c r="F7" s="407" t="s">
        <v>1461</v>
      </c>
      <c r="H7" s="388" t="s">
        <v>1356</v>
      </c>
      <c r="I7" s="391">
        <f>'4. Docencia y Profesorado Univ.'!Q32</f>
        <v>230000</v>
      </c>
    </row>
    <row r="8" spans="2:11" ht="18.5" x14ac:dyDescent="0.35">
      <c r="B8" s="82" t="s">
        <v>125</v>
      </c>
      <c r="C8" s="201">
        <f>'5. ACTIVIDADES ESPECIALES'!D5</f>
        <v>200000</v>
      </c>
      <c r="E8" s="403" t="s">
        <v>1463</v>
      </c>
      <c r="F8" s="404">
        <f>Presupuesto!D566</f>
        <v>4962940.5999999996</v>
      </c>
      <c r="H8" s="388" t="s">
        <v>1358</v>
      </c>
      <c r="I8" s="391">
        <f>'5. Estudiantes y Graduados'!Q48</f>
        <v>380000</v>
      </c>
    </row>
    <row r="9" spans="2:11" ht="19" thickBot="1" x14ac:dyDescent="0.4">
      <c r="B9" s="92" t="s">
        <v>384</v>
      </c>
      <c r="C9" s="83">
        <f>'6. Becas'!D5</f>
        <v>0</v>
      </c>
      <c r="E9" s="405" t="s">
        <v>1485</v>
      </c>
      <c r="F9" s="406">
        <f>Presupuesto!E566</f>
        <v>4705585.3599999994</v>
      </c>
      <c r="H9" s="388" t="s">
        <v>470</v>
      </c>
      <c r="I9" s="391">
        <f>'6. Gestión del Conocimiento'!Q27</f>
        <v>1758301</v>
      </c>
    </row>
    <row r="10" spans="2:11" ht="19" thickBot="1" x14ac:dyDescent="0.4">
      <c r="B10" s="92" t="s">
        <v>385</v>
      </c>
      <c r="C10" s="83">
        <f>'7. Infraestructura'!D5</f>
        <v>500000</v>
      </c>
      <c r="E10" s="408" t="s">
        <v>1462</v>
      </c>
      <c r="F10" s="409">
        <f>Presupuesto!F566</f>
        <v>9668525.959999999</v>
      </c>
      <c r="G10" s="111"/>
      <c r="H10" s="388" t="s">
        <v>1359</v>
      </c>
      <c r="I10" s="392">
        <f>'7. Lo Esencial de la Reforma U.'!Q17</f>
        <v>130000</v>
      </c>
    </row>
    <row r="11" spans="2:11" ht="18.5" x14ac:dyDescent="0.35">
      <c r="B11" s="82" t="s">
        <v>416</v>
      </c>
      <c r="C11" s="83">
        <f>'8. Venta de Servicios'!D5</f>
        <v>0</v>
      </c>
      <c r="E11" s="410" t="s">
        <v>403</v>
      </c>
      <c r="F11" s="411">
        <f>Presupuesto!AR566</f>
        <v>9668739.8766666669</v>
      </c>
      <c r="G11" s="111"/>
      <c r="H11" s="388" t="s">
        <v>1361</v>
      </c>
      <c r="I11" s="392">
        <f>'8. Cultura de Inno. Insti...'!Q16</f>
        <v>25000</v>
      </c>
    </row>
    <row r="12" spans="2:11" ht="18.5" x14ac:dyDescent="0.35">
      <c r="B12" s="92"/>
      <c r="C12" s="83"/>
      <c r="F12" s="111"/>
      <c r="G12" s="111"/>
      <c r="H12" s="388" t="s">
        <v>1456</v>
      </c>
      <c r="I12" s="392">
        <f>'9. Asegura. de la Calid. y M'!Q17</f>
        <v>52000</v>
      </c>
      <c r="K12" s="156"/>
    </row>
    <row r="13" spans="2:11" ht="24" thickBot="1" x14ac:dyDescent="0.4">
      <c r="B13" s="84" t="s">
        <v>123</v>
      </c>
      <c r="C13" s="402">
        <f>SUM(C4:C12)</f>
        <v>9668525.9600000009</v>
      </c>
      <c r="E13" s="1002" t="s">
        <v>2949</v>
      </c>
      <c r="F13" s="1005">
        <f>F10-Tabla17[[#This Row],[Monto]]</f>
        <v>0</v>
      </c>
      <c r="G13" s="111"/>
      <c r="H13" s="389" t="s">
        <v>1437</v>
      </c>
      <c r="I13" s="393">
        <f>'10. Posgrado'!Q36</f>
        <v>245000</v>
      </c>
    </row>
    <row r="14" spans="2:11" ht="23.5" x14ac:dyDescent="0.35">
      <c r="B14" s="84"/>
      <c r="C14" s="85"/>
      <c r="E14" s="1002" t="s">
        <v>2950</v>
      </c>
      <c r="F14" s="1005">
        <f>F10-I27</f>
        <v>-4.0000000968575478E-2</v>
      </c>
      <c r="G14" s="111"/>
      <c r="H14" s="396" t="s">
        <v>123</v>
      </c>
      <c r="I14" s="397">
        <f>SUM(I4:I13)</f>
        <v>7324526</v>
      </c>
    </row>
    <row r="15" spans="2:11" ht="15.5" x14ac:dyDescent="0.35">
      <c r="F15" s="111"/>
      <c r="G15" s="111"/>
      <c r="H15" s="1154"/>
      <c r="I15" s="1154"/>
    </row>
    <row r="16" spans="2:11" ht="16" thickBot="1" x14ac:dyDescent="0.4">
      <c r="F16" s="111"/>
      <c r="G16" s="111"/>
      <c r="H16" s="1155" t="s">
        <v>1369</v>
      </c>
      <c r="I16" s="1155"/>
    </row>
    <row r="17" spans="2:15" ht="15" thickBot="1" x14ac:dyDescent="0.4">
      <c r="F17" s="111"/>
      <c r="G17" s="111"/>
      <c r="H17" s="398" t="s">
        <v>388</v>
      </c>
      <c r="I17" s="399" t="s">
        <v>389</v>
      </c>
      <c r="J17" s="196"/>
    </row>
    <row r="18" spans="2:15" x14ac:dyDescent="0.35">
      <c r="H18" s="451" t="s">
        <v>1362</v>
      </c>
      <c r="I18" s="452">
        <f>'11. Gestion Administrativa'!Q17</f>
        <v>1837000</v>
      </c>
      <c r="J18" s="196"/>
    </row>
    <row r="19" spans="2:15" x14ac:dyDescent="0.35">
      <c r="H19" s="453" t="s">
        <v>1363</v>
      </c>
      <c r="I19" s="454">
        <f>'12. Gestión del Talento Humano'!Q14</f>
        <v>107000</v>
      </c>
      <c r="J19" s="196"/>
    </row>
    <row r="20" spans="2:15" x14ac:dyDescent="0.35">
      <c r="B20" s="445" t="s">
        <v>1483</v>
      </c>
      <c r="C20" s="446">
        <v>22.584900000000001</v>
      </c>
      <c r="D20" s="445" t="s">
        <v>1501</v>
      </c>
      <c r="E20" s="447"/>
      <c r="H20" s="453" t="s">
        <v>1364</v>
      </c>
      <c r="I20" s="454">
        <f>'13. Gestión Académica'!Q19</f>
        <v>50000</v>
      </c>
      <c r="J20" s="196"/>
    </row>
    <row r="21" spans="2:15" x14ac:dyDescent="0.35">
      <c r="H21" s="453" t="s">
        <v>1365</v>
      </c>
      <c r="I21" s="454">
        <f>'14. Internacional... de la E.S.'!Q15</f>
        <v>200000</v>
      </c>
      <c r="J21" s="196"/>
    </row>
    <row r="22" spans="2:15" x14ac:dyDescent="0.35">
      <c r="H22" s="455" t="s">
        <v>1366</v>
      </c>
      <c r="I22" s="456">
        <f>'15. Gobernabilidad y Proceso...'!Q12</f>
        <v>150000</v>
      </c>
      <c r="J22" s="196"/>
    </row>
    <row r="23" spans="2:15" x14ac:dyDescent="0.35">
      <c r="H23" s="457" t="s">
        <v>1457</v>
      </c>
      <c r="I23" s="458">
        <f>'16. Desa. del Sistema Educ.Sup.'!Q70</f>
        <v>0</v>
      </c>
      <c r="J23" s="196"/>
    </row>
    <row r="24" spans="2:15" s="437" customFormat="1" ht="15" thickBot="1" x14ac:dyDescent="0.4">
      <c r="H24" s="459" t="s">
        <v>1492</v>
      </c>
      <c r="I24" s="460">
        <f>'16. Gestión TIC'!Q23</f>
        <v>0</v>
      </c>
      <c r="J24" s="196"/>
    </row>
    <row r="25" spans="2:15" ht="15" thickBot="1" x14ac:dyDescent="0.4">
      <c r="H25" s="449" t="s">
        <v>123</v>
      </c>
      <c r="I25" s="450">
        <f>SUM(I18:I24)</f>
        <v>2344000</v>
      </c>
    </row>
    <row r="26" spans="2:15" ht="15" thickBot="1" x14ac:dyDescent="0.4"/>
    <row r="27" spans="2:15" ht="15" thickBot="1" x14ac:dyDescent="0.4">
      <c r="H27" s="400" t="s">
        <v>1368</v>
      </c>
      <c r="I27" s="401">
        <f>I14+I25</f>
        <v>9668526</v>
      </c>
    </row>
    <row r="28" spans="2:15" x14ac:dyDescent="0.35">
      <c r="H28" s="332"/>
      <c r="I28" s="333"/>
    </row>
    <row r="29" spans="2:15" x14ac:dyDescent="0.35">
      <c r="H29" s="332"/>
      <c r="I29" s="333"/>
    </row>
    <row r="30" spans="2:15" x14ac:dyDescent="0.35">
      <c r="H30" s="196"/>
    </row>
    <row r="31" spans="2:15" x14ac:dyDescent="0.35">
      <c r="B31" s="86" t="s">
        <v>480</v>
      </c>
      <c r="C31" s="86" t="s">
        <v>481</v>
      </c>
      <c r="D31" s="86" t="s">
        <v>482</v>
      </c>
      <c r="E31" s="86" t="s">
        <v>483</v>
      </c>
      <c r="F31" s="86" t="s">
        <v>484</v>
      </c>
      <c r="G31" s="86" t="s">
        <v>485</v>
      </c>
      <c r="H31" s="86" t="s">
        <v>486</v>
      </c>
      <c r="I31" s="196" t="s">
        <v>487</v>
      </c>
      <c r="J31" s="86" t="s">
        <v>488</v>
      </c>
      <c r="K31" s="86" t="s">
        <v>489</v>
      </c>
      <c r="L31" s="86" t="s">
        <v>490</v>
      </c>
      <c r="M31" s="86" t="s">
        <v>491</v>
      </c>
      <c r="N31" s="86" t="s">
        <v>492</v>
      </c>
      <c r="O31" s="86" t="s">
        <v>493</v>
      </c>
    </row>
    <row r="33" spans="2:8" x14ac:dyDescent="0.35">
      <c r="H33" s="156"/>
    </row>
    <row r="35" spans="2:8" ht="18.5" x14ac:dyDescent="0.35">
      <c r="B35" s="82"/>
      <c r="C35" s="83"/>
    </row>
    <row r="36" spans="2:8" ht="18.5" x14ac:dyDescent="0.35">
      <c r="B36" s="82"/>
      <c r="C36" s="83"/>
    </row>
    <row r="37" spans="2:8" x14ac:dyDescent="0.35">
      <c r="B37" s="197" t="s">
        <v>411</v>
      </c>
    </row>
    <row r="39" spans="2:8" ht="18.5" x14ac:dyDescent="0.35">
      <c r="B39" s="81" t="s">
        <v>21</v>
      </c>
      <c r="C39" s="81" t="s">
        <v>55</v>
      </c>
      <c r="D39" s="233" t="s">
        <v>473</v>
      </c>
    </row>
    <row r="40" spans="2:8" ht="18.5" x14ac:dyDescent="0.35">
      <c r="B40" s="86" t="s">
        <v>480</v>
      </c>
      <c r="C40" s="167">
        <f>SUMIF('2. CONTRATACION DE PERSONAL'!C:C,'Cuadro Resumen'!$B$40:$B$56,'2. CONTRATACION DE PERSONAL'!D:D)</f>
        <v>0</v>
      </c>
      <c r="D40" s="234">
        <f>SUMIF('2. CONTRATACION DE PERSONAL'!$C:$C,'Cuadro Resumen'!$B$40:$B$56,'2. CONTRATACION DE PERSONAL'!$G:$G)</f>
        <v>0</v>
      </c>
    </row>
    <row r="41" spans="2:8" ht="18.5" x14ac:dyDescent="0.35">
      <c r="B41" s="86" t="s">
        <v>481</v>
      </c>
      <c r="C41" s="167">
        <f>SUMIF('2. CONTRATACION DE PERSONAL'!C:C,'Cuadro Resumen'!$B$40:$B$56,'2. CONTRATACION DE PERSONAL'!D:D)</f>
        <v>0</v>
      </c>
      <c r="D41" s="234">
        <f>SUMIF('2. CONTRATACION DE PERSONAL'!$C:$C,'Cuadro Resumen'!$B$40:$B$56,'2. CONTRATACION DE PERSONAL'!$G:$G)</f>
        <v>0</v>
      </c>
    </row>
    <row r="42" spans="2:8" ht="18.5" x14ac:dyDescent="0.35">
      <c r="B42" s="86" t="s">
        <v>482</v>
      </c>
      <c r="C42" s="167">
        <f>SUMIF('2. CONTRATACION DE PERSONAL'!C:C,'Cuadro Resumen'!$B$40:$B$56,'2. CONTRATACION DE PERSONAL'!D:D)</f>
        <v>0</v>
      </c>
      <c r="D42" s="234">
        <f>SUMIF('2. CONTRATACION DE PERSONAL'!$C:$C,'Cuadro Resumen'!$B$40:$B$56,'2. CONTRATACION DE PERSONAL'!$G:$G)</f>
        <v>0</v>
      </c>
    </row>
    <row r="43" spans="2:8" ht="18.5" x14ac:dyDescent="0.35">
      <c r="B43" s="86" t="s">
        <v>483</v>
      </c>
      <c r="C43" s="167">
        <f>SUMIF('2. CONTRATACION DE PERSONAL'!C:C,'Cuadro Resumen'!$B$40:$B$56,'2. CONTRATACION DE PERSONAL'!D:D)</f>
        <v>0</v>
      </c>
      <c r="D43" s="234">
        <f>SUMIF('2. CONTRATACION DE PERSONAL'!$C:$C,'Cuadro Resumen'!$B$40:$B$56,'2. CONTRATACION DE PERSONAL'!$G:$G)</f>
        <v>0</v>
      </c>
    </row>
    <row r="44" spans="2:8" ht="18.5" x14ac:dyDescent="0.35">
      <c r="B44" s="86" t="s">
        <v>484</v>
      </c>
      <c r="C44" s="167">
        <f>SUMIF('2. CONTRATACION DE PERSONAL'!C:C,'Cuadro Resumen'!$B$40:$B$56,'2. CONTRATACION DE PERSONAL'!D:D)</f>
        <v>0</v>
      </c>
      <c r="D44" s="234">
        <f>SUMIF('2. CONTRATACION DE PERSONAL'!$C:$C,'Cuadro Resumen'!$B$40:$B$56,'2. CONTRATACION DE PERSONAL'!$G:$G)</f>
        <v>0</v>
      </c>
    </row>
    <row r="45" spans="2:8" ht="18.5" x14ac:dyDescent="0.35">
      <c r="B45" s="86" t="s">
        <v>485</v>
      </c>
      <c r="C45" s="167">
        <f>SUMIF('2. CONTRATACION DE PERSONAL'!C:C,'Cuadro Resumen'!$B$40:$B$56,'2. CONTRATACION DE PERSONAL'!D:D)</f>
        <v>0</v>
      </c>
      <c r="D45" s="234">
        <f>SUMIF('2. CONTRATACION DE PERSONAL'!$C:$C,'Cuadro Resumen'!$B$40:$B$56,'2. CONTRATACION DE PERSONAL'!$G:$G)</f>
        <v>0</v>
      </c>
    </row>
    <row r="46" spans="2:8" ht="18.5" x14ac:dyDescent="0.35">
      <c r="B46" s="86" t="s">
        <v>486</v>
      </c>
      <c r="C46" s="167">
        <f>SUMIF('2. CONTRATACION DE PERSONAL'!C:C,'Cuadro Resumen'!$B$40:$B$56,'2. CONTRATACION DE PERSONAL'!D:D)</f>
        <v>0</v>
      </c>
      <c r="D46" s="234">
        <f>SUMIF('2. CONTRATACION DE PERSONAL'!$C:$C,'Cuadro Resumen'!$B$40:$B$56,'2. CONTRATACION DE PERSONAL'!$G:$G)</f>
        <v>0</v>
      </c>
    </row>
    <row r="47" spans="2:8" ht="18.5" x14ac:dyDescent="0.35">
      <c r="B47" s="86" t="s">
        <v>487</v>
      </c>
      <c r="C47" s="167">
        <f>SUMIF('2. CONTRATACION DE PERSONAL'!C:C,'Cuadro Resumen'!$B$40:$B$56,'2. CONTRATACION DE PERSONAL'!D:D)</f>
        <v>0</v>
      </c>
      <c r="D47" s="234">
        <f>SUMIF('2. CONTRATACION DE PERSONAL'!$C:$C,'Cuadro Resumen'!$B$40:$B$56,'2. CONTRATACION DE PERSONAL'!$G:$G)</f>
        <v>0</v>
      </c>
    </row>
    <row r="48" spans="2:8" ht="18.5" x14ac:dyDescent="0.35">
      <c r="B48" s="86" t="s">
        <v>488</v>
      </c>
      <c r="C48" s="167">
        <f>SUMIF('2. CONTRATACION DE PERSONAL'!C:C,'Cuadro Resumen'!$B$40:$B$56,'2. CONTRATACION DE PERSONAL'!D:D)</f>
        <v>0</v>
      </c>
      <c r="D48" s="234">
        <f>SUMIF('2. CONTRATACION DE PERSONAL'!$C:$C,'Cuadro Resumen'!$B$40:$B$56,'2. CONTRATACION DE PERSONAL'!$G:$G)</f>
        <v>0</v>
      </c>
    </row>
    <row r="49" spans="2:4" ht="18.5" x14ac:dyDescent="0.35">
      <c r="B49" s="86" t="s">
        <v>489</v>
      </c>
      <c r="C49" s="167">
        <f>SUMIF('2. CONTRATACION DE PERSONAL'!C:C,'Cuadro Resumen'!$B$40:$B$56,'2. CONTRATACION DE PERSONAL'!D:D)</f>
        <v>0</v>
      </c>
      <c r="D49" s="234">
        <f>SUMIF('2. CONTRATACION DE PERSONAL'!$C:$C,'Cuadro Resumen'!$B$40:$B$56,'2. CONTRATACION DE PERSONAL'!$G:$G)</f>
        <v>0</v>
      </c>
    </row>
    <row r="50" spans="2:4" ht="18.5" x14ac:dyDescent="0.35">
      <c r="B50" s="86" t="s">
        <v>490</v>
      </c>
      <c r="C50" s="167">
        <f>SUMIF('2. CONTRATACION DE PERSONAL'!C:C,'Cuadro Resumen'!$B$40:$B$56,'2. CONTRATACION DE PERSONAL'!D:D)</f>
        <v>0</v>
      </c>
      <c r="D50" s="234">
        <f>SUMIF('2. CONTRATACION DE PERSONAL'!$C:$C,'Cuadro Resumen'!$B$40:$B$56,'2. CONTRATACION DE PERSONAL'!$G:$G)</f>
        <v>0</v>
      </c>
    </row>
    <row r="51" spans="2:4" ht="18.5" x14ac:dyDescent="0.35">
      <c r="B51" s="86" t="s">
        <v>491</v>
      </c>
      <c r="C51" s="167">
        <f>SUMIF('2. CONTRATACION DE PERSONAL'!C:C,'Cuadro Resumen'!$B$40:$B$56,'2. CONTRATACION DE PERSONAL'!D:D)</f>
        <v>0</v>
      </c>
      <c r="D51" s="234">
        <f>SUMIF('2. CONTRATACION DE PERSONAL'!$C:$C,'Cuadro Resumen'!$B$40:$B$56,'2. CONTRATACION DE PERSONAL'!$G:$G)</f>
        <v>0</v>
      </c>
    </row>
    <row r="52" spans="2:4" ht="18.5" x14ac:dyDescent="0.35">
      <c r="B52" s="86" t="s">
        <v>492</v>
      </c>
      <c r="C52" s="167">
        <f>SUMIF('2. CONTRATACION DE PERSONAL'!C:C,'Cuadro Resumen'!$B$40:$B$56,'2. CONTRATACION DE PERSONAL'!D:D)</f>
        <v>0</v>
      </c>
      <c r="D52" s="234">
        <f>SUMIF('2. CONTRATACION DE PERSONAL'!$C:$C,'Cuadro Resumen'!$B$40:$B$56,'2. CONTRATACION DE PERSONAL'!$G:$G)</f>
        <v>0</v>
      </c>
    </row>
    <row r="53" spans="2:4" ht="18.5" x14ac:dyDescent="0.35">
      <c r="B53" s="86" t="s">
        <v>493</v>
      </c>
      <c r="C53" s="167">
        <f>SUMIF('2. CONTRATACION DE PERSONAL'!C:C,'Cuadro Resumen'!$B$40:$B$56,'2. CONTRATACION DE PERSONAL'!D:D)</f>
        <v>0</v>
      </c>
      <c r="D53" s="234">
        <f>SUMIF('2. CONTRATACION DE PERSONAL'!$C:$C,'Cuadro Resumen'!$B$40:$B$56,'2. CONTRATACION DE PERSONAL'!$G:$G)</f>
        <v>0</v>
      </c>
    </row>
    <row r="54" spans="2:4" ht="18.5" x14ac:dyDescent="0.35">
      <c r="B54" s="82" t="s">
        <v>83</v>
      </c>
      <c r="C54" s="167">
        <f>SUMIF('2. CONTRATACION DE PERSONAL'!C:C,'Cuadro Resumen'!$B$40:$B$56,'2. CONTRATACION DE PERSONAL'!D:D)</f>
        <v>3</v>
      </c>
      <c r="D54" s="234">
        <f>SUMIF('2. CONTRATACION DE PERSONAL'!$C:$C,'Cuadro Resumen'!$B$40:$B$56,'2. CONTRATACION DE PERSONAL'!$G:$G)</f>
        <v>540000</v>
      </c>
    </row>
    <row r="55" spans="2:4" ht="18.5" x14ac:dyDescent="0.35">
      <c r="B55" s="82" t="s">
        <v>60</v>
      </c>
      <c r="C55" s="167">
        <f>SUMIF('2. CONTRATACION DE PERSONAL'!C:C,'Cuadro Resumen'!$B$40:$B$56,'2. CONTRATACION DE PERSONAL'!D:D)</f>
        <v>1</v>
      </c>
      <c r="D55" s="234">
        <f>SUMIF('2. CONTRATACION DE PERSONAL'!$C:$C,'Cuadro Resumen'!$B$40:$B$56,'2. CONTRATACION DE PERSONAL'!$G:$G)</f>
        <v>200000</v>
      </c>
    </row>
    <row r="56" spans="2:4" ht="18.5" x14ac:dyDescent="0.35">
      <c r="B56" s="82" t="s">
        <v>61</v>
      </c>
      <c r="C56" s="167">
        <f>SUMIF('2. CONTRATACION DE PERSONAL'!C:C,'Cuadro Resumen'!$B$40:$B$56,'2. CONTRATACION DE PERSONAL'!D:D)</f>
        <v>0</v>
      </c>
      <c r="D56" s="234">
        <f>SUMIF('2. CONTRATACION DE PERSONAL'!$C:$C,'Cuadro Resumen'!$B$40:$B$56,'2. CONTRATACION DE PERSONAL'!$G:$G)</f>
        <v>0</v>
      </c>
    </row>
    <row r="57" spans="2:4" ht="23.5" x14ac:dyDescent="0.35">
      <c r="B57" s="84" t="s">
        <v>123</v>
      </c>
      <c r="C57" s="168">
        <f>SUBTOTAL(109,C40:C56)</f>
        <v>4</v>
      </c>
      <c r="D57" s="234">
        <f>SUM(D40:D56)</f>
        <v>740000</v>
      </c>
    </row>
    <row r="66" spans="2:4" x14ac:dyDescent="0.35">
      <c r="B66" s="197" t="s">
        <v>378</v>
      </c>
    </row>
    <row r="68" spans="2:4" ht="18.5" x14ac:dyDescent="0.35">
      <c r="B68" s="81" t="s">
        <v>21</v>
      </c>
      <c r="C68" s="81" t="s">
        <v>55</v>
      </c>
      <c r="D68" s="233" t="s">
        <v>473</v>
      </c>
    </row>
    <row r="69" spans="2:4" ht="18.5" x14ac:dyDescent="0.35">
      <c r="B69" s="82" t="s">
        <v>63</v>
      </c>
      <c r="C69" s="83">
        <f>SUMIF('3. EQUIPO DE OFICINA'!C:C,'Cuadro Resumen'!$B$69:$B$78,'3. EQUIPO DE OFICINA'!D:D)</f>
        <v>10</v>
      </c>
      <c r="D69" s="235">
        <f>SUMIF('3. EQUIPO DE OFICINA'!$C:$C,'Cuadro Resumen'!$B$69:$B$78,'3. EQUIPO DE OFICINA'!$F:$F)</f>
        <v>28000</v>
      </c>
    </row>
    <row r="70" spans="2:4" ht="18.5" x14ac:dyDescent="0.35">
      <c r="B70" s="92" t="s">
        <v>64</v>
      </c>
      <c r="C70" s="83">
        <f>SUMIF('3. EQUIPO DE OFICINA'!C:C,'Cuadro Resumen'!$B$69:$B$78,'3. EQUIPO DE OFICINA'!D:D)</f>
        <v>10</v>
      </c>
      <c r="D70" s="235">
        <f>SUMIF('3. EQUIPO DE OFICINA'!$C:$C,'Cuadro Resumen'!$B$69:$B$78,'3. EQUIPO DE OFICINA'!$F:$F)</f>
        <v>24000</v>
      </c>
    </row>
    <row r="71" spans="2:4" ht="18.5" x14ac:dyDescent="0.35">
      <c r="B71" s="92" t="s">
        <v>65</v>
      </c>
      <c r="C71" s="83">
        <f>SUMIF('3. EQUIPO DE OFICINA'!C:C,'Cuadro Resumen'!$B$69:$B$78,'3. EQUIPO DE OFICINA'!D:D)</f>
        <v>10</v>
      </c>
      <c r="D71" s="235">
        <f>SUMIF('3. EQUIPO DE OFICINA'!$C:$C,'Cuadro Resumen'!$B$69:$B$78,'3. EQUIPO DE OFICINA'!$F:$F)</f>
        <v>10000</v>
      </c>
    </row>
    <row r="72" spans="2:4" ht="18.5" x14ac:dyDescent="0.35">
      <c r="B72" s="92" t="s">
        <v>66</v>
      </c>
      <c r="C72" s="83">
        <f>SUMIF('3. EQUIPO DE OFICINA'!C:C,'Cuadro Resumen'!$B$69:$B$78,'3. EQUIPO DE OFICINA'!D:D)</f>
        <v>15</v>
      </c>
      <c r="D72" s="235">
        <f>SUMIF('3. EQUIPO DE OFICINA'!$C:$C,'Cuadro Resumen'!$B$69:$B$78,'3. EQUIPO DE OFICINA'!$F:$F)</f>
        <v>90000</v>
      </c>
    </row>
    <row r="73" spans="2:4" ht="18.5" x14ac:dyDescent="0.35">
      <c r="B73" s="92" t="s">
        <v>67</v>
      </c>
      <c r="C73" s="83">
        <f>SUMIF('3. EQUIPO DE OFICINA'!C:C,'Cuadro Resumen'!$B$69:$B$78,'3. EQUIPO DE OFICINA'!D:D)</f>
        <v>10</v>
      </c>
      <c r="D73" s="235">
        <f>SUMIF('3. EQUIPO DE OFICINA'!$C:$C,'Cuadro Resumen'!$B$69:$B$78,'3. EQUIPO DE OFICINA'!$F:$F)</f>
        <v>30000</v>
      </c>
    </row>
    <row r="74" spans="2:4" ht="18.5" x14ac:dyDescent="0.35">
      <c r="B74" s="92" t="s">
        <v>68</v>
      </c>
      <c r="C74" s="83">
        <f>SUMIF('3. EQUIPO DE OFICINA'!C:C,'Cuadro Resumen'!$B$69:$B$78,'3. EQUIPO DE OFICINA'!D:D)</f>
        <v>10</v>
      </c>
      <c r="D74" s="235">
        <f>SUMIF('3. EQUIPO DE OFICINA'!$C:$C,'Cuadro Resumen'!$B$69:$B$78,'3. EQUIPO DE OFICINA'!$F:$F)</f>
        <v>100000</v>
      </c>
    </row>
    <row r="75" spans="2:4" ht="18.5" x14ac:dyDescent="0.35">
      <c r="B75" s="92" t="s">
        <v>69</v>
      </c>
      <c r="C75" s="83">
        <f>SUMIF('3. EQUIPO DE OFICINA'!C:C,'Cuadro Resumen'!$B$69:$B$78,'3. EQUIPO DE OFICINA'!D:D)</f>
        <v>10</v>
      </c>
      <c r="D75" s="235">
        <f>SUMIF('3. EQUIPO DE OFICINA'!$C:$C,'Cuadro Resumen'!$B$69:$B$78,'3. EQUIPO DE OFICINA'!$F:$F)</f>
        <v>80000</v>
      </c>
    </row>
    <row r="76" spans="2:4" ht="18.5" x14ac:dyDescent="0.35">
      <c r="B76" s="82" t="s">
        <v>70</v>
      </c>
      <c r="C76" s="83">
        <f>SUMIF('3. EQUIPO DE OFICINA'!C:C,'Cuadro Resumen'!$B$69:$B$78,'3. EQUIPO DE OFICINA'!D:D)</f>
        <v>10</v>
      </c>
      <c r="D76" s="235">
        <f>SUMIF('3. EQUIPO DE OFICINA'!$C:$C,'Cuadro Resumen'!$B$69:$B$78,'3. EQUIPO DE OFICINA'!$F:$F)</f>
        <v>20000</v>
      </c>
    </row>
    <row r="77" spans="2:4" ht="18.5" x14ac:dyDescent="0.35">
      <c r="B77" s="82" t="s">
        <v>71</v>
      </c>
      <c r="C77" s="83">
        <f>SUMIF('3. EQUIPO DE OFICINA'!C:C,'Cuadro Resumen'!$B$69:$B$78,'3. EQUIPO DE OFICINA'!D:D)</f>
        <v>8</v>
      </c>
      <c r="D77" s="235">
        <f>SUMIF('3. EQUIPO DE OFICINA'!$C:$C,'Cuadro Resumen'!$B$69:$B$78,'3. EQUIPO DE OFICINA'!$F:$F)</f>
        <v>40000</v>
      </c>
    </row>
    <row r="78" spans="2:4" ht="18.5" x14ac:dyDescent="0.35">
      <c r="B78" s="82" t="s">
        <v>72</v>
      </c>
      <c r="C78" s="83">
        <f>SUMIF('3. EQUIPO DE OFICINA'!C:C,'Cuadro Resumen'!$B$69:$B$78,'3. EQUIPO DE OFICINA'!D:D)</f>
        <v>2</v>
      </c>
      <c r="D78" s="235">
        <f>SUMIF('3. EQUIPO DE OFICINA'!$C:$C,'Cuadro Resumen'!$B$69:$B$78,'3. EQUIPO DE OFICINA'!$F:$F)</f>
        <v>140000</v>
      </c>
    </row>
    <row r="79" spans="2:4" ht="18.5" x14ac:dyDescent="0.35">
      <c r="B79" s="82"/>
      <c r="C79" s="83">
        <f>SUMIF('3. EQUIPO DE OFICINA'!C:C,'Cuadro Resumen'!$B$69:$B$78,'3. EQUIPO DE OFICINA'!D:D)</f>
        <v>0</v>
      </c>
      <c r="D79" s="235">
        <f>SUMIF('3. EQUIPO DE OFICINA'!$C:$C,'Cuadro Resumen'!$B$69:$B$78,'3. EQUIPO DE OFICINA'!$F:$F)</f>
        <v>0</v>
      </c>
    </row>
    <row r="80" spans="2:4" ht="23.5" x14ac:dyDescent="0.35">
      <c r="B80" s="84" t="s">
        <v>123</v>
      </c>
      <c r="C80" s="85">
        <f>SUM(C69:C79)</f>
        <v>95</v>
      </c>
      <c r="D80" s="236">
        <f>SUM(D69:D79)</f>
        <v>562000</v>
      </c>
    </row>
    <row r="83" spans="2:4" x14ac:dyDescent="0.35">
      <c r="B83" s="197" t="s">
        <v>379</v>
      </c>
    </row>
    <row r="85" spans="2:4" ht="18.5" x14ac:dyDescent="0.35">
      <c r="B85" s="81" t="s">
        <v>380</v>
      </c>
      <c r="C85" s="81" t="s">
        <v>55</v>
      </c>
      <c r="D85" s="233" t="s">
        <v>473</v>
      </c>
    </row>
    <row r="86" spans="2:4" ht="37" x14ac:dyDescent="0.35">
      <c r="B86" s="299" t="s">
        <v>1335</v>
      </c>
      <c r="C86" s="83">
        <f>SUMIF('4. EQUIPO TECNOLÓGICOS'!C:C,'Cuadro Resumen'!$B$86:$B$102,'4. EQUIPO TECNOLÓGICOS'!D:D)</f>
        <v>10</v>
      </c>
      <c r="D86" s="83">
        <f>SUMIF('4. EQUIPO TECNOLÓGICOS'!$C:$C,'Cuadro Resumen'!$B$86:$B$102,'4. EQUIPO TECNOLÓGICOS'!F:F)</f>
        <v>350000</v>
      </c>
    </row>
    <row r="87" spans="2:4" ht="18.5" x14ac:dyDescent="0.35">
      <c r="B87" s="299" t="s">
        <v>1336</v>
      </c>
      <c r="C87" s="83">
        <f>SUMIF('4. EQUIPO TECNOLÓGICOS'!C:C,'Cuadro Resumen'!$B$86:$B$102,'4. EQUIPO TECNOLÓGICOS'!D:D)</f>
        <v>0</v>
      </c>
      <c r="D87" s="83">
        <f>SUMIF('4. EQUIPO TECNOLÓGICOS'!$C:$C,'Cuadro Resumen'!$B$86:$B$102,'4. EQUIPO TECNOLÓGICOS'!F:F)</f>
        <v>0</v>
      </c>
    </row>
    <row r="88" spans="2:4" ht="37" x14ac:dyDescent="0.35">
      <c r="B88" s="299" t="s">
        <v>1334</v>
      </c>
      <c r="C88" s="83">
        <f>SUMIF('4. EQUIPO TECNOLÓGICOS'!C:C,'Cuadro Resumen'!$B$86:$B$102,'4. EQUIPO TECNOLÓGICOS'!D:D)</f>
        <v>0</v>
      </c>
      <c r="D88" s="83">
        <f>SUMIF('4. EQUIPO TECNOLÓGICOS'!$C:$C,'Cuadro Resumen'!$B$86:$B$102,'4. EQUIPO TECNOLÓGICOS'!F:F)</f>
        <v>0</v>
      </c>
    </row>
    <row r="89" spans="2:4" ht="37" x14ac:dyDescent="0.35">
      <c r="B89" s="299" t="s">
        <v>1337</v>
      </c>
      <c r="C89" s="83">
        <f>SUMIF('4. EQUIPO TECNOLÓGICOS'!C:C,'Cuadro Resumen'!$B$86:$B$102,'4. EQUIPO TECNOLÓGICOS'!D:D)</f>
        <v>15</v>
      </c>
      <c r="D89" s="83">
        <f>SUMIF('4. EQUIPO TECNOLÓGICOS'!$C:$C,'Cuadro Resumen'!$B$86:$B$102,'4. EQUIPO TECNOLÓGICOS'!F:F)</f>
        <v>225000</v>
      </c>
    </row>
    <row r="90" spans="2:4" ht="18.5" x14ac:dyDescent="0.35">
      <c r="B90" s="82" t="s">
        <v>412</v>
      </c>
      <c r="C90" s="83">
        <f>SUMIF('4. EQUIPO TECNOLÓGICOS'!C:C,'Cuadro Resumen'!$B$86:$B$102,'4. EQUIPO TECNOLÓGICOS'!D:D)</f>
        <v>0</v>
      </c>
      <c r="D90" s="83">
        <f>SUMIF('4. EQUIPO TECNOLÓGICOS'!$C:$C,'Cuadro Resumen'!$B$86:$B$102,'4. EQUIPO TECNOLÓGICOS'!F:F)</f>
        <v>0</v>
      </c>
    </row>
    <row r="91" spans="2:4" ht="18.5" x14ac:dyDescent="0.35">
      <c r="B91" s="92" t="s">
        <v>73</v>
      </c>
      <c r="C91" s="83">
        <f>SUMIF('4. EQUIPO TECNOLÓGICOS'!C:C,'Cuadro Resumen'!$B$86:$B$102,'4. EQUIPO TECNOLÓGICOS'!D:D)</f>
        <v>0</v>
      </c>
      <c r="D91" s="83">
        <f>SUMIF('4. EQUIPO TECNOLÓGICOS'!$C:$C,'Cuadro Resumen'!$B$86:$B$102,'4. EQUIPO TECNOLÓGICOS'!F:F)</f>
        <v>0</v>
      </c>
    </row>
    <row r="92" spans="2:4" ht="18.5" x14ac:dyDescent="0.35">
      <c r="B92" s="92" t="s">
        <v>74</v>
      </c>
      <c r="C92" s="83">
        <f>SUMIF('4. EQUIPO TECNOLÓGICOS'!C:C,'Cuadro Resumen'!$B$86:$B$102,'4. EQUIPO TECNOLÓGICOS'!D:D)</f>
        <v>0</v>
      </c>
      <c r="D92" s="83">
        <f>SUMIF('4. EQUIPO TECNOLÓGICOS'!$C:$C,'Cuadro Resumen'!$B$86:$B$102,'4. EQUIPO TECNOLÓGICOS'!F:F)</f>
        <v>0</v>
      </c>
    </row>
    <row r="93" spans="2:4" ht="18.5" x14ac:dyDescent="0.35">
      <c r="B93" s="92" t="s">
        <v>75</v>
      </c>
      <c r="C93" s="83">
        <f>SUMIF('4. EQUIPO TECNOLÓGICOS'!C:C,'Cuadro Resumen'!$B$86:$B$102,'4. EQUIPO TECNOLÓGICOS'!D:D)</f>
        <v>0</v>
      </c>
      <c r="D93" s="83">
        <f>SUMIF('4. EQUIPO TECNOLÓGICOS'!$C:$C,'Cuadro Resumen'!$B$86:$B$102,'4. EQUIPO TECNOLÓGICOS'!F:F)</f>
        <v>0</v>
      </c>
    </row>
    <row r="94" spans="2:4" ht="18.5" x14ac:dyDescent="0.35">
      <c r="B94" s="82" t="s">
        <v>35</v>
      </c>
      <c r="C94" s="83">
        <f>SUMIF('4. EQUIPO TECNOLÓGICOS'!C:C,'Cuadro Resumen'!$B$86:$B$102,'4. EQUIPO TECNOLÓGICOS'!D:D)</f>
        <v>0</v>
      </c>
      <c r="D94" s="83">
        <f>SUMIF('4. EQUIPO TECNOLÓGICOS'!$C:$C,'Cuadro Resumen'!$B$86:$B$102,'4. EQUIPO TECNOLÓGICOS'!F:F)</f>
        <v>0</v>
      </c>
    </row>
    <row r="95" spans="2:4" ht="18.5" x14ac:dyDescent="0.35">
      <c r="B95" s="92" t="s">
        <v>76</v>
      </c>
      <c r="C95" s="83">
        <f>SUMIF('4. EQUIPO TECNOLÓGICOS'!C:C,'Cuadro Resumen'!$B$86:$B$102,'4. EQUIPO TECNOLÓGICOS'!D:D)</f>
        <v>0</v>
      </c>
      <c r="D95" s="83">
        <f>SUMIF('4. EQUIPO TECNOLÓGICOS'!$C:$C,'Cuadro Resumen'!$B$86:$B$102,'4. EQUIPO TECNOLÓGICOS'!F:F)</f>
        <v>0</v>
      </c>
    </row>
    <row r="96" spans="2:4" ht="18.5" x14ac:dyDescent="0.35">
      <c r="B96" s="82" t="s">
        <v>77</v>
      </c>
      <c r="C96" s="83">
        <f>SUMIF('4. EQUIPO TECNOLÓGICOS'!C:C,'Cuadro Resumen'!$B$86:$B$102,'4. EQUIPO TECNOLÓGICOS'!D:D)</f>
        <v>0</v>
      </c>
      <c r="D96" s="83">
        <f>SUMIF('4. EQUIPO TECNOLÓGICOS'!$C:$C,'Cuadro Resumen'!$B$86:$B$102,'4. EQUIPO TECNOLÓGICOS'!F:F)</f>
        <v>0</v>
      </c>
    </row>
    <row r="97" spans="2:4" ht="18.5" x14ac:dyDescent="0.35">
      <c r="B97" s="92" t="s">
        <v>78</v>
      </c>
      <c r="C97" s="83">
        <f>SUMIF('4. EQUIPO TECNOLÓGICOS'!C:C,'Cuadro Resumen'!$B$86:$B$102,'4. EQUIPO TECNOLÓGICOS'!D:D)</f>
        <v>0</v>
      </c>
      <c r="D97" s="83">
        <f>SUMIF('4. EQUIPO TECNOLÓGICOS'!$C:$C,'Cuadro Resumen'!$B$86:$B$102,'4. EQUIPO TECNOLÓGICOS'!F:F)</f>
        <v>0</v>
      </c>
    </row>
    <row r="98" spans="2:4" ht="18.5" x14ac:dyDescent="0.35">
      <c r="B98" s="92" t="s">
        <v>79</v>
      </c>
      <c r="C98" s="83">
        <f>SUMIF('4. EQUIPO TECNOLÓGICOS'!C:C,'Cuadro Resumen'!$B$86:$B$102,'4. EQUIPO TECNOLÓGICOS'!D:D)</f>
        <v>0</v>
      </c>
      <c r="D98" s="83">
        <f>SUMIF('4. EQUIPO TECNOLÓGICOS'!$C:$C,'Cuadro Resumen'!$B$86:$B$102,'4. EQUIPO TECNOLÓGICOS'!F:F)</f>
        <v>0</v>
      </c>
    </row>
    <row r="99" spans="2:4" ht="18.5" x14ac:dyDescent="0.35">
      <c r="B99" s="82" t="s">
        <v>1460</v>
      </c>
      <c r="C99" s="83">
        <f>SUMIF('4. EQUIPO TECNOLÓGICOS'!C:C,'Cuadro Resumen'!$B$86:$B$102,'4. EQUIPO TECNOLÓGICOS'!D:D)</f>
        <v>0</v>
      </c>
      <c r="D99" s="83">
        <f>SUMIF('4. EQUIPO TECNOLÓGICOS'!$C:$C,'Cuadro Resumen'!$B$86:$B$102,'4. EQUIPO TECNOLÓGICOS'!F:F)</f>
        <v>0</v>
      </c>
    </row>
    <row r="100" spans="2:4" ht="18.5" x14ac:dyDescent="0.35">
      <c r="B100" s="92" t="s">
        <v>80</v>
      </c>
      <c r="C100" s="83">
        <f>SUMIF('4. EQUIPO TECNOLÓGICOS'!C:C,'Cuadro Resumen'!$B$86:$B$102,'4. EQUIPO TECNOLÓGICOS'!D:D)</f>
        <v>0</v>
      </c>
      <c r="D100" s="83">
        <f>SUMIF('4. EQUIPO TECNOLÓGICOS'!$C:$C,'Cuadro Resumen'!$B$86:$B$102,'4. EQUIPO TECNOLÓGICOS'!F:F)</f>
        <v>0</v>
      </c>
    </row>
    <row r="101" spans="2:4" ht="18.5" x14ac:dyDescent="0.35">
      <c r="B101" s="92" t="s">
        <v>81</v>
      </c>
      <c r="C101" s="83">
        <f>SUMIF('4. EQUIPO TECNOLÓGICOS'!C:C,'Cuadro Resumen'!$B$86:$B$102,'4. EQUIPO TECNOLÓGICOS'!D:D)</f>
        <v>0</v>
      </c>
      <c r="D101" s="83">
        <f>SUMIF('4. EQUIPO TECNOLÓGICOS'!$C:$C,'Cuadro Resumen'!$B$86:$B$102,'4. EQUIPO TECNOLÓGICOS'!F:F)</f>
        <v>0</v>
      </c>
    </row>
    <row r="102" spans="2:4" ht="18.5" x14ac:dyDescent="0.35">
      <c r="B102" s="92" t="s">
        <v>82</v>
      </c>
      <c r="C102" s="83">
        <f>SUMIF('4. EQUIPO TECNOLÓGICOS'!C:C,'Cuadro Resumen'!$B$86:$B$102,'4. EQUIPO TECNOLÓGICOS'!D:D)</f>
        <v>0</v>
      </c>
      <c r="D102" s="83">
        <f>SUMIF('4. EQUIPO TECNOLÓGICOS'!$C:$C,'Cuadro Resumen'!$B$86:$B$102,'4. EQUIPO TECNOLÓGICOS'!F:F)</f>
        <v>0</v>
      </c>
    </row>
    <row r="103" spans="2:4" ht="23.5" x14ac:dyDescent="0.35">
      <c r="B103" s="84" t="s">
        <v>123</v>
      </c>
      <c r="C103" s="85">
        <f>SUM(C86:C102)</f>
        <v>25</v>
      </c>
      <c r="D103" s="85">
        <f>SUM(D86:D102)</f>
        <v>575000</v>
      </c>
    </row>
    <row r="107" spans="2:4" x14ac:dyDescent="0.35">
      <c r="B107" s="197" t="s">
        <v>471</v>
      </c>
    </row>
    <row r="128" spans="2:2" x14ac:dyDescent="0.35">
      <c r="B128" s="197" t="s">
        <v>472</v>
      </c>
    </row>
    <row r="129" spans="2:4" x14ac:dyDescent="0.35">
      <c r="B129" s="86" t="s">
        <v>118</v>
      </c>
      <c r="C129" s="86" t="s">
        <v>55</v>
      </c>
      <c r="D129" s="86" t="s">
        <v>473</v>
      </c>
    </row>
    <row r="130" spans="2:4" x14ac:dyDescent="0.35">
      <c r="B130" s="86" t="s">
        <v>474</v>
      </c>
    </row>
    <row r="131" spans="2:4" x14ac:dyDescent="0.35">
      <c r="B131" s="86" t="s">
        <v>464</v>
      </c>
    </row>
    <row r="132" spans="2:4" x14ac:dyDescent="0.35">
      <c r="B132" s="86" t="s">
        <v>478</v>
      </c>
    </row>
    <row r="145" spans="2:2" x14ac:dyDescent="0.35">
      <c r="B145" s="197" t="s">
        <v>479</v>
      </c>
    </row>
    <row r="196" spans="2:9" s="122" customFormat="1" x14ac:dyDescent="0.35">
      <c r="I196" s="421"/>
    </row>
    <row r="198" spans="2:9" hidden="1" x14ac:dyDescent="0.35">
      <c r="B198" s="1156" t="s">
        <v>1476</v>
      </c>
      <c r="C198" s="1156"/>
      <c r="D198" s="1156"/>
      <c r="E198" s="1156"/>
      <c r="F198" s="1156"/>
    </row>
    <row r="199" spans="2:9" hidden="1" x14ac:dyDescent="0.35">
      <c r="B199" s="425" t="s">
        <v>1477</v>
      </c>
      <c r="C199" s="424" t="s">
        <v>1478</v>
      </c>
      <c r="D199" s="424" t="s">
        <v>1478</v>
      </c>
      <c r="E199" s="424" t="s">
        <v>1479</v>
      </c>
      <c r="F199" s="424" t="s">
        <v>1479</v>
      </c>
    </row>
    <row r="200" spans="2:9" hidden="1" x14ac:dyDescent="0.35">
      <c r="B200" s="423"/>
      <c r="C200" s="423" t="s">
        <v>1480</v>
      </c>
      <c r="D200" s="423" t="s">
        <v>1481</v>
      </c>
      <c r="E200" s="423" t="s">
        <v>1480</v>
      </c>
      <c r="F200" s="423" t="s">
        <v>1481</v>
      </c>
    </row>
    <row r="201" spans="2:9" hidden="1" x14ac:dyDescent="0.35">
      <c r="B201" s="425" t="s">
        <v>3</v>
      </c>
      <c r="C201" s="422">
        <v>255</v>
      </c>
      <c r="D201" s="422">
        <v>235</v>
      </c>
      <c r="E201" s="422">
        <v>300</v>
      </c>
      <c r="F201" s="422">
        <v>280</v>
      </c>
    </row>
    <row r="202" spans="2:9" hidden="1" x14ac:dyDescent="0.35">
      <c r="B202" s="425" t="s">
        <v>4</v>
      </c>
      <c r="C202" s="422">
        <v>225</v>
      </c>
      <c r="D202" s="422">
        <v>205</v>
      </c>
      <c r="E202" s="422">
        <v>270</v>
      </c>
      <c r="F202" s="422">
        <v>250</v>
      </c>
    </row>
    <row r="203" spans="2:9" hidden="1" x14ac:dyDescent="0.35">
      <c r="B203" s="425" t="s">
        <v>5</v>
      </c>
      <c r="C203" s="422">
        <v>195</v>
      </c>
      <c r="D203" s="422">
        <v>180</v>
      </c>
      <c r="E203" s="422">
        <v>240</v>
      </c>
      <c r="F203" s="422">
        <v>220</v>
      </c>
    </row>
    <row r="204" spans="2:9" hidden="1" x14ac:dyDescent="0.35">
      <c r="B204" s="425" t="s">
        <v>6</v>
      </c>
      <c r="C204" s="422">
        <v>165</v>
      </c>
      <c r="D204" s="422">
        <v>150</v>
      </c>
      <c r="E204" s="422">
        <v>210</v>
      </c>
      <c r="F204" s="422">
        <v>195</v>
      </c>
    </row>
    <row r="205" spans="2:9" hidden="1" x14ac:dyDescent="0.35">
      <c r="B205" s="425" t="s">
        <v>1482</v>
      </c>
      <c r="C205" s="422">
        <v>145</v>
      </c>
      <c r="D205" s="422">
        <v>135</v>
      </c>
      <c r="E205" s="422">
        <v>185</v>
      </c>
      <c r="F205" s="422">
        <v>170</v>
      </c>
    </row>
    <row r="206" spans="2:9" hidden="1" x14ac:dyDescent="0.35">
      <c r="B206" s="420"/>
      <c r="C206" s="420"/>
      <c r="D206" s="420"/>
      <c r="E206" s="420"/>
      <c r="F206" s="420"/>
    </row>
    <row r="207" spans="2:9" hidden="1" x14ac:dyDescent="0.35">
      <c r="B207" s="1157" t="s">
        <v>1483</v>
      </c>
      <c r="C207" s="1157"/>
      <c r="D207" s="1157"/>
      <c r="E207" s="448">
        <f>C20</f>
        <v>22.584900000000001</v>
      </c>
      <c r="F207" s="448" t="str">
        <f>D20</f>
        <v>Lunes, 08 de febrero del 2016 Fuente el BCH</v>
      </c>
    </row>
    <row r="208" spans="2:9" hidden="1" x14ac:dyDescent="0.35">
      <c r="B208" s="420"/>
      <c r="C208" s="420"/>
      <c r="D208" s="420"/>
      <c r="E208" s="420"/>
      <c r="F208" s="420"/>
    </row>
    <row r="209" spans="2:9" hidden="1" x14ac:dyDescent="0.35">
      <c r="B209" s="420"/>
      <c r="C209" s="420"/>
      <c r="D209" s="420"/>
      <c r="E209" s="420"/>
      <c r="F209" s="420"/>
    </row>
    <row r="210" spans="2:9" hidden="1" x14ac:dyDescent="0.35">
      <c r="B210" s="1156" t="s">
        <v>1476</v>
      </c>
      <c r="C210" s="1156"/>
      <c r="D210" s="1156"/>
      <c r="E210" s="1156"/>
      <c r="F210" s="1156"/>
    </row>
    <row r="211" spans="2:9" hidden="1" x14ac:dyDescent="0.35">
      <c r="B211" s="425" t="s">
        <v>1477</v>
      </c>
      <c r="C211" s="424" t="s">
        <v>1478</v>
      </c>
      <c r="D211" s="424" t="s">
        <v>1478</v>
      </c>
      <c r="E211" s="424" t="s">
        <v>1479</v>
      </c>
      <c r="F211" s="424" t="s">
        <v>1479</v>
      </c>
    </row>
    <row r="212" spans="2:9" hidden="1" x14ac:dyDescent="0.35">
      <c r="B212" s="423"/>
      <c r="C212" s="423" t="s">
        <v>1480</v>
      </c>
      <c r="D212" s="423" t="s">
        <v>1481</v>
      </c>
      <c r="E212" s="423" t="s">
        <v>1480</v>
      </c>
      <c r="F212" s="423" t="s">
        <v>1481</v>
      </c>
    </row>
    <row r="213" spans="2:9" hidden="1" x14ac:dyDescent="0.35">
      <c r="B213" s="425" t="s">
        <v>3</v>
      </c>
      <c r="C213" s="426">
        <f>+C201*E207</f>
        <v>5759.1495000000004</v>
      </c>
      <c r="D213" s="427">
        <f>+D201*E207</f>
        <v>5307.4515000000001</v>
      </c>
      <c r="E213" s="427">
        <f>+E201*E207</f>
        <v>6775.47</v>
      </c>
      <c r="F213" s="427">
        <f>+F201*E207</f>
        <v>6323.7719999999999</v>
      </c>
    </row>
    <row r="214" spans="2:9" hidden="1" x14ac:dyDescent="0.35">
      <c r="B214" s="425" t="s">
        <v>4</v>
      </c>
      <c r="C214" s="426">
        <f>+C202*E207</f>
        <v>5081.6025</v>
      </c>
      <c r="D214" s="427">
        <f>+D202*E207</f>
        <v>4629.9045000000006</v>
      </c>
      <c r="E214" s="427">
        <f>+E202*E207</f>
        <v>6097.9230000000007</v>
      </c>
      <c r="F214" s="427">
        <f>+F202*E207</f>
        <v>5646.2250000000004</v>
      </c>
    </row>
    <row r="215" spans="2:9" hidden="1" x14ac:dyDescent="0.35">
      <c r="B215" s="425" t="s">
        <v>5</v>
      </c>
      <c r="C215" s="426">
        <f>+C203*E207</f>
        <v>4404.0555000000004</v>
      </c>
      <c r="D215" s="427">
        <f>+D203*E207</f>
        <v>4065.2820000000002</v>
      </c>
      <c r="E215" s="427">
        <f>+E203*E207</f>
        <v>5420.3760000000002</v>
      </c>
      <c r="F215" s="427">
        <f>+F203*E207</f>
        <v>4968.6779999999999</v>
      </c>
    </row>
    <row r="216" spans="2:9" hidden="1" x14ac:dyDescent="0.35">
      <c r="B216" s="425" t="s">
        <v>6</v>
      </c>
      <c r="C216" s="426">
        <f>+C204*E207</f>
        <v>3726.5085000000004</v>
      </c>
      <c r="D216" s="427">
        <f>+D204*E207</f>
        <v>3387.7350000000001</v>
      </c>
      <c r="E216" s="427">
        <f>+E204*E207</f>
        <v>4742.8290000000006</v>
      </c>
      <c r="F216" s="427">
        <f>+F204*E207</f>
        <v>4404.0555000000004</v>
      </c>
    </row>
    <row r="217" spans="2:9" hidden="1" x14ac:dyDescent="0.35">
      <c r="B217" s="425" t="s">
        <v>1482</v>
      </c>
      <c r="C217" s="426">
        <f>+C205*E207</f>
        <v>3274.8105</v>
      </c>
      <c r="D217" s="427">
        <f>+D205*E207</f>
        <v>3048.9615000000003</v>
      </c>
      <c r="E217" s="427">
        <f>+E205*E207</f>
        <v>4178.2065000000002</v>
      </c>
      <c r="F217" s="427">
        <f>+F205*E207</f>
        <v>3839.433</v>
      </c>
    </row>
    <row r="218" spans="2:9" hidden="1" x14ac:dyDescent="0.35"/>
    <row r="220" spans="2:9" s="122" customFormat="1" x14ac:dyDescent="0.35">
      <c r="I220" s="421"/>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topLeftCell="E1" zoomScale="54" zoomScaleNormal="54" workbookViewId="0">
      <pane ySplit="8" topLeftCell="A12" activePane="bottomLeft" state="frozen"/>
      <selection activeCell="A7" sqref="A7"/>
      <selection pane="bottomLeft" activeCell="T10" sqref="T10"/>
    </sheetView>
  </sheetViews>
  <sheetFormatPr baseColWidth="10" defaultRowHeight="14.5" x14ac:dyDescent="0.35"/>
  <cols>
    <col min="1" max="1" width="40.453125" customWidth="1"/>
    <col min="2" max="2" width="21.7265625" customWidth="1"/>
    <col min="3" max="3" width="33" customWidth="1"/>
    <col min="4" max="4" width="27.453125" style="436" customWidth="1"/>
    <col min="5" max="5" width="27.453125" customWidth="1"/>
    <col min="6" max="6" width="17.1796875" customWidth="1"/>
    <col min="7" max="7" width="27.453125" customWidth="1"/>
    <col min="8" max="8" width="15.26953125" customWidth="1"/>
    <col min="9" max="9" width="13.7265625" style="230" bestFit="1" customWidth="1"/>
    <col min="10" max="10" width="15.26953125" customWidth="1"/>
    <col min="11" max="11" width="18.81640625" style="230" customWidth="1"/>
    <col min="13" max="13" width="13.7265625" style="230" bestFit="1" customWidth="1"/>
    <col min="15" max="15" width="13.7265625" style="230" bestFit="1" customWidth="1"/>
    <col min="16" max="16" width="15.26953125" customWidth="1"/>
    <col min="17" max="17" width="18.26953125" style="230" customWidth="1"/>
    <col min="18" max="18" width="34.7265625" customWidth="1"/>
    <col min="19" max="19" width="24.54296875" customWidth="1"/>
    <col min="20" max="20" width="19.453125" customWidth="1"/>
    <col min="21" max="21" width="25.7265625" customWidth="1"/>
  </cols>
  <sheetData>
    <row r="1" spans="1:23" ht="18.5" x14ac:dyDescent="0.35">
      <c r="B1" s="277"/>
      <c r="C1" s="277"/>
      <c r="D1" s="277"/>
      <c r="E1" s="277"/>
      <c r="F1" s="277"/>
      <c r="G1" s="277"/>
      <c r="H1" s="277" t="s">
        <v>1493</v>
      </c>
      <c r="K1" s="277"/>
      <c r="L1" s="277"/>
      <c r="M1" s="277"/>
      <c r="N1" s="277"/>
      <c r="O1" s="277"/>
      <c r="P1" s="482" t="s">
        <v>1574</v>
      </c>
      <c r="Q1" s="482" t="s">
        <v>1575</v>
      </c>
      <c r="R1" s="482" t="s">
        <v>1576</v>
      </c>
      <c r="S1" s="482" t="s">
        <v>1577</v>
      </c>
      <c r="T1" s="482" t="s">
        <v>1578</v>
      </c>
      <c r="U1" s="482" t="s">
        <v>1579</v>
      </c>
      <c r="V1" s="482" t="s">
        <v>1580</v>
      </c>
      <c r="W1" s="482" t="s">
        <v>1581</v>
      </c>
    </row>
    <row r="2" spans="1:23" ht="18.5" x14ac:dyDescent="0.35">
      <c r="A2" s="264" t="s">
        <v>1345</v>
      </c>
      <c r="B2" s="277"/>
      <c r="C2" s="277"/>
      <c r="D2" s="277"/>
      <c r="E2" s="277"/>
      <c r="F2" s="277"/>
      <c r="G2" s="277"/>
      <c r="H2" s="277"/>
      <c r="K2" s="277"/>
      <c r="L2" s="277"/>
      <c r="M2" s="277"/>
      <c r="N2" s="277"/>
      <c r="O2" s="277"/>
      <c r="P2" s="277"/>
      <c r="Q2" s="277"/>
      <c r="R2" s="277"/>
      <c r="S2" s="277"/>
      <c r="T2" s="277"/>
      <c r="U2" s="277"/>
    </row>
    <row r="3" spans="1:23" x14ac:dyDescent="0.35">
      <c r="A3" s="1264" t="s">
        <v>1398</v>
      </c>
      <c r="B3" s="1264"/>
      <c r="C3" s="1264"/>
      <c r="D3" s="1264"/>
      <c r="E3" s="1264"/>
      <c r="F3" s="1264"/>
      <c r="G3" s="1264"/>
      <c r="H3" s="1264"/>
      <c r="I3" s="1264"/>
      <c r="J3" s="1264"/>
      <c r="K3" s="1264"/>
      <c r="L3" s="1264"/>
      <c r="M3" s="1264"/>
      <c r="N3" s="1264"/>
      <c r="O3" s="1264"/>
      <c r="P3" s="1264"/>
      <c r="Q3" s="1264"/>
      <c r="R3" s="1264"/>
      <c r="S3" s="1264"/>
      <c r="T3" s="1264"/>
      <c r="U3" s="1264"/>
    </row>
    <row r="4" spans="1:23" s="349" customFormat="1" x14ac:dyDescent="0.35">
      <c r="A4" s="359" t="s">
        <v>1397</v>
      </c>
      <c r="B4" s="357"/>
      <c r="C4" s="357"/>
      <c r="D4" s="464"/>
      <c r="E4" s="357"/>
      <c r="F4" s="357"/>
      <c r="G4" s="357"/>
      <c r="H4" s="357"/>
      <c r="I4" s="357"/>
      <c r="J4" s="357"/>
      <c r="K4" s="357"/>
      <c r="L4" s="357"/>
      <c r="M4" s="357"/>
      <c r="N4" s="357"/>
      <c r="O4" s="357"/>
      <c r="P4" s="357"/>
      <c r="Q4" s="357"/>
      <c r="R4" s="357"/>
      <c r="S4" s="357"/>
      <c r="T4" s="357"/>
      <c r="U4" s="357"/>
    </row>
    <row r="5" spans="1:23" x14ac:dyDescent="0.35">
      <c r="A5" s="307" t="s">
        <v>1455</v>
      </c>
      <c r="B5" s="264"/>
      <c r="C5" s="264"/>
      <c r="D5" s="264"/>
      <c r="E5" s="264"/>
      <c r="F5" s="264"/>
      <c r="G5" s="264"/>
      <c r="H5" s="264"/>
      <c r="I5" s="264"/>
      <c r="J5" s="264"/>
      <c r="K5" s="264"/>
      <c r="L5" s="264"/>
      <c r="M5" s="264"/>
      <c r="N5" s="264"/>
      <c r="O5" s="264"/>
      <c r="P5" s="264"/>
      <c r="Q5" s="264"/>
      <c r="R5" s="264"/>
      <c r="S5" s="264"/>
      <c r="T5" s="264"/>
      <c r="U5" s="264"/>
    </row>
    <row r="6" spans="1:23" ht="15" customHeight="1" x14ac:dyDescent="0.35">
      <c r="A6" s="1175" t="s">
        <v>96</v>
      </c>
      <c r="B6" s="1174" t="s">
        <v>110</v>
      </c>
      <c r="C6" s="1177" t="s">
        <v>1502</v>
      </c>
      <c r="D6" s="1177" t="s">
        <v>1503</v>
      </c>
      <c r="E6" s="1177" t="s">
        <v>86</v>
      </c>
      <c r="F6" s="1177" t="s">
        <v>390</v>
      </c>
      <c r="G6" s="1177" t="s">
        <v>87</v>
      </c>
      <c r="H6" s="1189" t="s">
        <v>99</v>
      </c>
      <c r="I6" s="1195"/>
      <c r="J6" s="1195"/>
      <c r="K6" s="1195"/>
      <c r="L6" s="1195"/>
      <c r="M6" s="1195"/>
      <c r="N6" s="1195"/>
      <c r="O6" s="1190"/>
      <c r="P6" s="1191" t="s">
        <v>100</v>
      </c>
      <c r="Q6" s="1192"/>
      <c r="R6" s="1174" t="s">
        <v>102</v>
      </c>
      <c r="S6" s="1174" t="s">
        <v>109</v>
      </c>
      <c r="T6" s="1174" t="s">
        <v>108</v>
      </c>
      <c r="U6" s="1171" t="s">
        <v>88</v>
      </c>
    </row>
    <row r="7" spans="1:23" ht="15" customHeight="1" x14ac:dyDescent="0.35">
      <c r="A7" s="1175"/>
      <c r="B7" s="1175"/>
      <c r="C7" s="1178"/>
      <c r="D7" s="1178"/>
      <c r="E7" s="1178"/>
      <c r="F7" s="1178"/>
      <c r="G7" s="1178"/>
      <c r="H7" s="1189" t="s">
        <v>103</v>
      </c>
      <c r="I7" s="1190"/>
      <c r="J7" s="1189" t="s">
        <v>104</v>
      </c>
      <c r="K7" s="1190"/>
      <c r="L7" s="1189" t="s">
        <v>105</v>
      </c>
      <c r="M7" s="1190"/>
      <c r="N7" s="1189" t="s">
        <v>106</v>
      </c>
      <c r="O7" s="1190"/>
      <c r="P7" s="1193"/>
      <c r="Q7" s="1194"/>
      <c r="R7" s="1175"/>
      <c r="S7" s="1175"/>
      <c r="T7" s="1175"/>
      <c r="U7" s="1172"/>
    </row>
    <row r="8" spans="1:23" ht="26" x14ac:dyDescent="0.35">
      <c r="A8" s="1176"/>
      <c r="B8" s="1176"/>
      <c r="C8" s="1179"/>
      <c r="D8" s="1179"/>
      <c r="E8" s="1179"/>
      <c r="F8" s="1179"/>
      <c r="G8" s="1179"/>
      <c r="H8" s="412" t="s">
        <v>107</v>
      </c>
      <c r="I8" s="412" t="s">
        <v>12</v>
      </c>
      <c r="J8" s="412" t="s">
        <v>107</v>
      </c>
      <c r="K8" s="412" t="s">
        <v>12</v>
      </c>
      <c r="L8" s="412" t="s">
        <v>107</v>
      </c>
      <c r="M8" s="412" t="s">
        <v>12</v>
      </c>
      <c r="N8" s="412" t="s">
        <v>107</v>
      </c>
      <c r="O8" s="412" t="s">
        <v>12</v>
      </c>
      <c r="P8" s="412" t="s">
        <v>107</v>
      </c>
      <c r="Q8" s="412" t="s">
        <v>12</v>
      </c>
      <c r="R8" s="1176"/>
      <c r="S8" s="1176"/>
      <c r="T8" s="1176"/>
      <c r="U8" s="1173"/>
    </row>
    <row r="9" spans="1:23" s="349" customFormat="1" ht="15.5" x14ac:dyDescent="0.35">
      <c r="A9" s="413"/>
      <c r="B9" s="414"/>
      <c r="C9" s="415"/>
      <c r="D9" s="415"/>
      <c r="E9" s="415"/>
      <c r="F9" s="416"/>
      <c r="G9" s="415"/>
      <c r="H9" s="417"/>
      <c r="I9" s="417"/>
      <c r="J9" s="417"/>
      <c r="K9" s="417"/>
      <c r="L9" s="417"/>
      <c r="M9" s="417"/>
      <c r="N9" s="417"/>
      <c r="O9" s="417"/>
      <c r="P9" s="417"/>
      <c r="Q9" s="417"/>
      <c r="R9" s="418"/>
      <c r="S9" s="418"/>
      <c r="T9" s="418"/>
      <c r="U9" s="419"/>
    </row>
    <row r="10" spans="1:23" ht="86" customHeight="1" x14ac:dyDescent="0.35">
      <c r="A10" s="1258" t="s">
        <v>1398</v>
      </c>
      <c r="B10" s="1258" t="s">
        <v>1399</v>
      </c>
      <c r="C10" s="1261" t="s">
        <v>1576</v>
      </c>
      <c r="D10" s="846" t="s">
        <v>2656</v>
      </c>
      <c r="E10" s="846" t="s">
        <v>2646</v>
      </c>
      <c r="F10" s="1026" t="s">
        <v>2672</v>
      </c>
      <c r="G10" s="686" t="s">
        <v>3034</v>
      </c>
      <c r="H10" s="833">
        <v>0</v>
      </c>
      <c r="I10" s="834">
        <v>0</v>
      </c>
      <c r="J10" s="833">
        <v>0.25</v>
      </c>
      <c r="K10" s="834">
        <v>0</v>
      </c>
      <c r="L10" s="833">
        <v>0.25</v>
      </c>
      <c r="M10" s="834">
        <v>0</v>
      </c>
      <c r="N10" s="833">
        <v>0.5</v>
      </c>
      <c r="O10" s="834">
        <v>0</v>
      </c>
      <c r="P10" s="833">
        <f>H10+J10+L10+N10</f>
        <v>1</v>
      </c>
      <c r="Q10" s="834">
        <f>I10+K10+M10+O10</f>
        <v>0</v>
      </c>
      <c r="R10" s="691" t="s">
        <v>2647</v>
      </c>
      <c r="S10" s="691" t="s">
        <v>2648</v>
      </c>
      <c r="T10" s="691" t="s">
        <v>3035</v>
      </c>
      <c r="U10" s="691" t="s">
        <v>2657</v>
      </c>
    </row>
    <row r="11" spans="1:23" ht="74.5" customHeight="1" x14ac:dyDescent="0.35">
      <c r="A11" s="1259"/>
      <c r="B11" s="1259"/>
      <c r="C11" s="1262"/>
      <c r="D11" s="691" t="s">
        <v>2649</v>
      </c>
      <c r="E11" s="691" t="s">
        <v>2650</v>
      </c>
      <c r="F11" s="832" t="s">
        <v>2673</v>
      </c>
      <c r="G11" s="686" t="s">
        <v>2651</v>
      </c>
      <c r="H11" s="833">
        <v>0.25</v>
      </c>
      <c r="I11" s="834">
        <v>5000</v>
      </c>
      <c r="J11" s="833">
        <v>0.25</v>
      </c>
      <c r="K11" s="834">
        <v>5000</v>
      </c>
      <c r="L11" s="833">
        <v>0.25</v>
      </c>
      <c r="M11" s="834">
        <v>5000</v>
      </c>
      <c r="N11" s="833">
        <v>0.25</v>
      </c>
      <c r="O11" s="834">
        <v>5000</v>
      </c>
      <c r="P11" s="833">
        <f>H11+J11+L11+N11</f>
        <v>1</v>
      </c>
      <c r="Q11" s="834">
        <f>I11+K11+M11+O11</f>
        <v>20000</v>
      </c>
      <c r="R11" s="691" t="s">
        <v>2652</v>
      </c>
      <c r="S11" s="691" t="s">
        <v>2653</v>
      </c>
      <c r="T11" s="691" t="s">
        <v>2654</v>
      </c>
      <c r="U11" s="691" t="s">
        <v>2267</v>
      </c>
    </row>
    <row r="12" spans="1:23" ht="15.5" x14ac:dyDescent="0.35">
      <c r="A12" s="1260"/>
      <c r="B12" s="857"/>
      <c r="C12" s="857"/>
      <c r="D12" s="850"/>
      <c r="E12" s="850"/>
      <c r="F12" s="850"/>
      <c r="G12" s="851"/>
      <c r="H12" s="851"/>
      <c r="I12" s="852"/>
      <c r="J12" s="851"/>
      <c r="K12" s="852"/>
      <c r="L12" s="851"/>
      <c r="M12" s="852"/>
      <c r="N12" s="851"/>
      <c r="O12" s="852"/>
      <c r="P12" s="853">
        <f t="shared" ref="P12:P15" si="0">H12+J12+L12+N12</f>
        <v>0</v>
      </c>
      <c r="Q12" s="854">
        <f t="shared" ref="Q12:Q15" si="1">I12+K12+M12+O12</f>
        <v>0</v>
      </c>
      <c r="R12" s="851"/>
      <c r="S12" s="851"/>
      <c r="T12" s="851"/>
      <c r="U12" s="855"/>
    </row>
    <row r="13" spans="1:23" ht="141.65" customHeight="1" x14ac:dyDescent="0.35">
      <c r="A13" s="1258" t="s">
        <v>1397</v>
      </c>
      <c r="B13" s="1267" t="s">
        <v>1400</v>
      </c>
      <c r="C13" s="856" t="s">
        <v>1574</v>
      </c>
      <c r="D13" s="691" t="s">
        <v>2658</v>
      </c>
      <c r="E13" s="691" t="s">
        <v>2659</v>
      </c>
      <c r="F13" s="832" t="s">
        <v>2674</v>
      </c>
      <c r="G13" s="686" t="s">
        <v>2660</v>
      </c>
      <c r="H13" s="844">
        <v>0.25</v>
      </c>
      <c r="I13" s="649">
        <v>3000</v>
      </c>
      <c r="J13" s="844">
        <v>0.25</v>
      </c>
      <c r="K13" s="649">
        <v>3000</v>
      </c>
      <c r="L13" s="847">
        <v>0.25</v>
      </c>
      <c r="M13" s="649">
        <v>3000</v>
      </c>
      <c r="N13" s="844">
        <v>0.25</v>
      </c>
      <c r="O13" s="649">
        <v>3000</v>
      </c>
      <c r="P13" s="848">
        <f>H13+J13+L13+N13</f>
        <v>1</v>
      </c>
      <c r="Q13" s="649">
        <f>I13+K13+M13+O13</f>
        <v>12000</v>
      </c>
      <c r="R13" s="691" t="s">
        <v>2661</v>
      </c>
      <c r="S13" s="691" t="s">
        <v>2662</v>
      </c>
      <c r="T13" s="691" t="s">
        <v>2663</v>
      </c>
      <c r="U13" s="691" t="s">
        <v>2664</v>
      </c>
    </row>
    <row r="14" spans="1:23" ht="21" customHeight="1" x14ac:dyDescent="0.35">
      <c r="A14" s="1259"/>
      <c r="B14" s="1268"/>
      <c r="C14" s="858"/>
      <c r="D14" s="858"/>
      <c r="E14" s="858"/>
      <c r="F14" s="858"/>
      <c r="G14" s="858"/>
      <c r="H14" s="858"/>
      <c r="I14" s="859"/>
      <c r="J14" s="858"/>
      <c r="K14" s="859"/>
      <c r="L14" s="858"/>
      <c r="M14" s="859"/>
      <c r="N14" s="858"/>
      <c r="O14" s="859"/>
      <c r="P14" s="858"/>
      <c r="Q14" s="859"/>
      <c r="R14" s="858"/>
      <c r="S14" s="858"/>
      <c r="T14" s="858"/>
      <c r="U14" s="858"/>
    </row>
    <row r="15" spans="1:23" s="349" customFormat="1" ht="43" customHeight="1" x14ac:dyDescent="0.35">
      <c r="A15" s="1265" t="s">
        <v>1455</v>
      </c>
      <c r="B15" s="1266" t="s">
        <v>1418</v>
      </c>
      <c r="C15" s="358"/>
      <c r="D15" s="465"/>
      <c r="E15" s="358"/>
      <c r="F15" s="358"/>
      <c r="G15" s="274"/>
      <c r="H15" s="274"/>
      <c r="I15" s="344"/>
      <c r="J15" s="274"/>
      <c r="K15" s="344"/>
      <c r="L15" s="274"/>
      <c r="M15" s="344"/>
      <c r="N15" s="274"/>
      <c r="O15" s="344"/>
      <c r="P15" s="373">
        <f t="shared" si="0"/>
        <v>0</v>
      </c>
      <c r="Q15" s="374">
        <f t="shared" si="1"/>
        <v>0</v>
      </c>
      <c r="R15" s="274"/>
      <c r="S15" s="274"/>
      <c r="T15" s="274"/>
      <c r="U15" s="346"/>
    </row>
    <row r="16" spans="1:23" s="349" customFormat="1" ht="98.5" customHeight="1" x14ac:dyDescent="0.35">
      <c r="A16" s="1265"/>
      <c r="B16" s="1266"/>
      <c r="C16" s="860" t="s">
        <v>1575</v>
      </c>
      <c r="D16" s="493" t="s">
        <v>2665</v>
      </c>
      <c r="E16" s="493" t="s">
        <v>2666</v>
      </c>
      <c r="F16" s="794" t="s">
        <v>2675</v>
      </c>
      <c r="G16" s="493" t="s">
        <v>2667</v>
      </c>
      <c r="H16" s="526">
        <v>0.25</v>
      </c>
      <c r="I16" s="499">
        <v>5000</v>
      </c>
      <c r="J16" s="526">
        <v>0.25</v>
      </c>
      <c r="K16" s="499">
        <v>5000</v>
      </c>
      <c r="L16" s="526">
        <v>0.25</v>
      </c>
      <c r="M16" s="499">
        <v>5000</v>
      </c>
      <c r="N16" s="526">
        <v>0.25</v>
      </c>
      <c r="O16" s="499">
        <v>5000</v>
      </c>
      <c r="P16" s="861">
        <f>H16+J16+L16+N16</f>
        <v>1</v>
      </c>
      <c r="Q16" s="374">
        <f>I16+K16+M16+O16</f>
        <v>20000</v>
      </c>
      <c r="R16" s="493" t="s">
        <v>2668</v>
      </c>
      <c r="S16" s="493" t="s">
        <v>2669</v>
      </c>
      <c r="T16" s="493" t="s">
        <v>2670</v>
      </c>
      <c r="U16" s="849" t="s">
        <v>2671</v>
      </c>
    </row>
    <row r="17" spans="1:21" ht="15.5" x14ac:dyDescent="0.35">
      <c r="A17" s="285"/>
      <c r="B17" s="286"/>
      <c r="C17" s="285" t="s">
        <v>1494</v>
      </c>
      <c r="D17" s="286"/>
      <c r="E17" s="286"/>
      <c r="F17" s="286"/>
      <c r="G17" s="287"/>
      <c r="H17" s="275">
        <f t="shared" ref="H17:Q17" si="2">SUM(H10:H16)</f>
        <v>0.75</v>
      </c>
      <c r="I17" s="276">
        <f t="shared" si="2"/>
        <v>13000</v>
      </c>
      <c r="J17" s="275">
        <f t="shared" si="2"/>
        <v>1</v>
      </c>
      <c r="K17" s="276">
        <f t="shared" si="2"/>
        <v>13000</v>
      </c>
      <c r="L17" s="275">
        <f t="shared" si="2"/>
        <v>1</v>
      </c>
      <c r="M17" s="276">
        <f t="shared" si="2"/>
        <v>13000</v>
      </c>
      <c r="N17" s="275">
        <f t="shared" si="2"/>
        <v>1.25</v>
      </c>
      <c r="O17" s="276">
        <f t="shared" si="2"/>
        <v>13000</v>
      </c>
      <c r="P17" s="276">
        <f t="shared" si="2"/>
        <v>4</v>
      </c>
      <c r="Q17" s="276">
        <f t="shared" si="2"/>
        <v>52000</v>
      </c>
      <c r="R17" s="258"/>
      <c r="S17" s="258"/>
      <c r="T17" s="258"/>
      <c r="U17" s="258"/>
    </row>
    <row r="20" spans="1:21" x14ac:dyDescent="0.35">
      <c r="C20" s="436"/>
    </row>
    <row r="21" spans="1:21" x14ac:dyDescent="0.35">
      <c r="C21" s="436"/>
    </row>
    <row r="22" spans="1:21" x14ac:dyDescent="0.35">
      <c r="C22" s="436"/>
    </row>
    <row r="23" spans="1:21" x14ac:dyDescent="0.35">
      <c r="C23" s="436"/>
      <c r="I23"/>
      <c r="K23"/>
      <c r="M23"/>
      <c r="O23"/>
      <c r="Q23"/>
    </row>
    <row r="24" spans="1:21" x14ac:dyDescent="0.35">
      <c r="C24" s="436"/>
      <c r="I24"/>
      <c r="K24"/>
      <c r="M24"/>
      <c r="O24"/>
      <c r="Q24"/>
    </row>
    <row r="25" spans="1:21" x14ac:dyDescent="0.35">
      <c r="C25" s="436"/>
      <c r="I25"/>
      <c r="K25"/>
      <c r="M25"/>
      <c r="O25"/>
      <c r="Q25"/>
    </row>
    <row r="26" spans="1:21" x14ac:dyDescent="0.35">
      <c r="C26" s="436"/>
      <c r="I26"/>
      <c r="K26"/>
      <c r="M26"/>
      <c r="O26"/>
      <c r="Q26"/>
    </row>
    <row r="27" spans="1:21" x14ac:dyDescent="0.35">
      <c r="C27" s="436"/>
      <c r="I27"/>
      <c r="K27"/>
      <c r="M27"/>
      <c r="O27"/>
      <c r="Q27"/>
    </row>
    <row r="28" spans="1:21" x14ac:dyDescent="0.35">
      <c r="I28"/>
      <c r="K28"/>
      <c r="M28"/>
      <c r="O28"/>
      <c r="Q28"/>
    </row>
    <row r="29" spans="1:21" x14ac:dyDescent="0.35">
      <c r="I29"/>
      <c r="K29"/>
      <c r="M29"/>
      <c r="O29"/>
      <c r="Q29"/>
    </row>
    <row r="30" spans="1:21" x14ac:dyDescent="0.35">
      <c r="I30"/>
      <c r="K30"/>
      <c r="M30"/>
      <c r="O30"/>
      <c r="Q30"/>
    </row>
    <row r="31" spans="1:21" x14ac:dyDescent="0.35">
      <c r="I31"/>
      <c r="K31"/>
      <c r="M31"/>
      <c r="O31"/>
      <c r="Q31"/>
    </row>
    <row r="32" spans="1:21" x14ac:dyDescent="0.35">
      <c r="I32"/>
      <c r="K32"/>
      <c r="M32"/>
      <c r="O32"/>
      <c r="Q32"/>
    </row>
    <row r="33" spans="9:17" x14ac:dyDescent="0.35">
      <c r="I33"/>
      <c r="K33"/>
      <c r="M33"/>
      <c r="O33"/>
      <c r="Q33"/>
    </row>
    <row r="34" spans="9:17" x14ac:dyDescent="0.35">
      <c r="I34"/>
      <c r="K34"/>
      <c r="M34"/>
      <c r="O34"/>
      <c r="Q34"/>
    </row>
    <row r="35" spans="9:17" x14ac:dyDescent="0.35">
      <c r="I35"/>
      <c r="K35"/>
      <c r="M35"/>
      <c r="O35"/>
      <c r="Q35"/>
    </row>
  </sheetData>
  <mergeCells count="25">
    <mergeCell ref="A15:A16"/>
    <mergeCell ref="B15:B16"/>
    <mergeCell ref="F6:F8"/>
    <mergeCell ref="A6:A8"/>
    <mergeCell ref="A10:A12"/>
    <mergeCell ref="A13:A14"/>
    <mergeCell ref="B13:B14"/>
    <mergeCell ref="D6:D8"/>
    <mergeCell ref="C10:C11"/>
    <mergeCell ref="B10:B11"/>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 C13 C15:C16">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3"/>
  <sheetViews>
    <sheetView topLeftCell="F1" zoomScale="40" zoomScaleNormal="40" workbookViewId="0">
      <pane ySplit="6" topLeftCell="A31" activePane="bottomLeft" state="frozen"/>
      <selection activeCell="A7" sqref="A7"/>
      <selection pane="bottomLeft" activeCell="R41" sqref="R41"/>
    </sheetView>
  </sheetViews>
  <sheetFormatPr baseColWidth="10" defaultColWidth="11.453125" defaultRowHeight="14.5" x14ac:dyDescent="0.35"/>
  <cols>
    <col min="1" max="1" width="32.453125" style="349" customWidth="1"/>
    <col min="2" max="2" width="31" style="349" customWidth="1"/>
    <col min="3" max="3" width="27.453125" style="349" customWidth="1"/>
    <col min="4" max="4" width="32.453125" style="436" customWidth="1"/>
    <col min="5" max="5" width="23.7265625" style="349" customWidth="1"/>
    <col min="6" max="6" width="27.453125" style="349" customWidth="1"/>
    <col min="7" max="7" width="48.7265625" style="349" customWidth="1"/>
    <col min="8" max="8" width="15.26953125" style="349" customWidth="1"/>
    <col min="9" max="9" width="13.7265625" style="230" bestFit="1" customWidth="1"/>
    <col min="10" max="10" width="15.26953125" style="349" customWidth="1"/>
    <col min="11" max="11" width="18.81640625" style="230" customWidth="1"/>
    <col min="12" max="12" width="11.453125" style="349"/>
    <col min="13" max="13" width="13.7265625" style="230" bestFit="1" customWidth="1"/>
    <col min="14" max="14" width="11.453125" style="349"/>
    <col min="15" max="15" width="13.7265625" style="230" bestFit="1" customWidth="1"/>
    <col min="16" max="16" width="15.26953125" style="349" customWidth="1"/>
    <col min="17" max="17" width="18.26953125" style="230" customWidth="1"/>
    <col min="18" max="18" width="49.1796875" style="349" customWidth="1"/>
    <col min="19" max="19" width="32.7265625" style="349" customWidth="1"/>
    <col min="20" max="20" width="21.26953125" style="349" customWidth="1"/>
    <col min="21" max="21" width="31.81640625" style="349" customWidth="1"/>
    <col min="22" max="16384" width="11.453125" style="349"/>
  </cols>
  <sheetData>
    <row r="1" spans="1:31" ht="31" x14ac:dyDescent="0.35">
      <c r="B1" s="277"/>
      <c r="C1" s="277"/>
      <c r="D1" s="277"/>
      <c r="E1" s="277"/>
      <c r="F1" s="277"/>
      <c r="G1" s="277"/>
      <c r="H1" s="796" t="s">
        <v>1435</v>
      </c>
      <c r="K1" s="277"/>
      <c r="L1" s="277"/>
      <c r="M1" s="482" t="s">
        <v>1582</v>
      </c>
      <c r="N1" s="482" t="s">
        <v>1583</v>
      </c>
      <c r="O1" s="482" t="s">
        <v>1584</v>
      </c>
      <c r="P1" s="482" t="s">
        <v>1585</v>
      </c>
      <c r="Q1" s="482" t="s">
        <v>1586</v>
      </c>
      <c r="R1" s="482" t="s">
        <v>1587</v>
      </c>
      <c r="S1" s="482" t="s">
        <v>1588</v>
      </c>
      <c r="T1" s="482" t="s">
        <v>1589</v>
      </c>
      <c r="U1" s="482" t="s">
        <v>1590</v>
      </c>
      <c r="V1" s="482" t="s">
        <v>1591</v>
      </c>
      <c r="W1" s="482" t="s">
        <v>1592</v>
      </c>
      <c r="X1" s="482" t="s">
        <v>1593</v>
      </c>
      <c r="Y1" s="482" t="s">
        <v>1594</v>
      </c>
      <c r="Z1" s="482" t="s">
        <v>1595</v>
      </c>
      <c r="AA1" s="482" t="s">
        <v>1596</v>
      </c>
      <c r="AB1" s="482" t="s">
        <v>1597</v>
      </c>
      <c r="AC1" s="482" t="s">
        <v>1598</v>
      </c>
      <c r="AD1" s="482" t="s">
        <v>1599</v>
      </c>
      <c r="AE1" s="482" t="s">
        <v>1600</v>
      </c>
    </row>
    <row r="2" spans="1:31" ht="18.5" x14ac:dyDescent="0.35">
      <c r="A2" s="264" t="s">
        <v>1345</v>
      </c>
      <c r="B2" s="277"/>
      <c r="C2" s="277"/>
      <c r="D2" s="277"/>
      <c r="E2" s="277"/>
      <c r="F2" s="277"/>
      <c r="G2" s="277"/>
      <c r="H2" s="277"/>
      <c r="K2" s="277"/>
      <c r="L2" s="277"/>
      <c r="M2" s="277"/>
      <c r="N2" s="277"/>
      <c r="O2" s="277"/>
      <c r="P2" s="277"/>
      <c r="Q2" s="277"/>
      <c r="R2" s="277"/>
      <c r="S2" s="277"/>
      <c r="T2" s="277"/>
      <c r="U2" s="277"/>
    </row>
    <row r="3" spans="1:31" x14ac:dyDescent="0.35">
      <c r="A3" s="1264" t="s">
        <v>1434</v>
      </c>
      <c r="B3" s="1264"/>
      <c r="C3" s="1264"/>
      <c r="D3" s="1264"/>
      <c r="E3" s="1264"/>
      <c r="F3" s="1264"/>
      <c r="G3" s="1264"/>
      <c r="H3" s="1264"/>
      <c r="I3" s="1264"/>
      <c r="J3" s="1264"/>
      <c r="K3" s="1264"/>
      <c r="L3" s="1264"/>
      <c r="M3" s="1264"/>
      <c r="N3" s="1264"/>
      <c r="O3" s="1264"/>
      <c r="P3" s="1264"/>
      <c r="Q3" s="1264"/>
      <c r="R3" s="1264"/>
      <c r="S3" s="1264"/>
      <c r="T3" s="1264"/>
      <c r="U3" s="1264"/>
    </row>
    <row r="4" spans="1:31" ht="15" customHeight="1" x14ac:dyDescent="0.35">
      <c r="A4" s="1175" t="s">
        <v>96</v>
      </c>
      <c r="B4" s="1174" t="s">
        <v>110</v>
      </c>
      <c r="C4" s="1177" t="s">
        <v>1502</v>
      </c>
      <c r="D4" s="1177" t="s">
        <v>1503</v>
      </c>
      <c r="E4" s="1177" t="s">
        <v>86</v>
      </c>
      <c r="F4" s="1177" t="s">
        <v>390</v>
      </c>
      <c r="G4" s="1177" t="s">
        <v>87</v>
      </c>
      <c r="H4" s="1189" t="s">
        <v>99</v>
      </c>
      <c r="I4" s="1195"/>
      <c r="J4" s="1195"/>
      <c r="K4" s="1195"/>
      <c r="L4" s="1195"/>
      <c r="M4" s="1195"/>
      <c r="N4" s="1195"/>
      <c r="O4" s="1190"/>
      <c r="P4" s="1191" t="s">
        <v>100</v>
      </c>
      <c r="Q4" s="1192"/>
      <c r="R4" s="1174" t="s">
        <v>102</v>
      </c>
      <c r="S4" s="1174" t="s">
        <v>109</v>
      </c>
      <c r="T4" s="1174" t="s">
        <v>108</v>
      </c>
      <c r="U4" s="1171" t="s">
        <v>88</v>
      </c>
    </row>
    <row r="5" spans="1:31" ht="15" customHeight="1" x14ac:dyDescent="0.35">
      <c r="A5" s="1175"/>
      <c r="B5" s="1175"/>
      <c r="C5" s="1178"/>
      <c r="D5" s="1178"/>
      <c r="E5" s="1178"/>
      <c r="F5" s="1178"/>
      <c r="G5" s="1178"/>
      <c r="H5" s="1189" t="s">
        <v>103</v>
      </c>
      <c r="I5" s="1190"/>
      <c r="J5" s="1189" t="s">
        <v>104</v>
      </c>
      <c r="K5" s="1190"/>
      <c r="L5" s="1189" t="s">
        <v>105</v>
      </c>
      <c r="M5" s="1190"/>
      <c r="N5" s="1189" t="s">
        <v>106</v>
      </c>
      <c r="O5" s="1190"/>
      <c r="P5" s="1193"/>
      <c r="Q5" s="1194"/>
      <c r="R5" s="1175"/>
      <c r="S5" s="1175"/>
      <c r="T5" s="1175"/>
      <c r="U5" s="1172"/>
    </row>
    <row r="6" spans="1:31" ht="26" x14ac:dyDescent="0.35">
      <c r="A6" s="1176"/>
      <c r="B6" s="1176"/>
      <c r="C6" s="1179"/>
      <c r="D6" s="1179"/>
      <c r="E6" s="1179"/>
      <c r="F6" s="1179"/>
      <c r="G6" s="1179"/>
      <c r="H6" s="412" t="s">
        <v>107</v>
      </c>
      <c r="I6" s="412" t="s">
        <v>12</v>
      </c>
      <c r="J6" s="412" t="s">
        <v>107</v>
      </c>
      <c r="K6" s="412" t="s">
        <v>12</v>
      </c>
      <c r="L6" s="412" t="s">
        <v>107</v>
      </c>
      <c r="M6" s="412" t="s">
        <v>12</v>
      </c>
      <c r="N6" s="412" t="s">
        <v>107</v>
      </c>
      <c r="O6" s="412" t="s">
        <v>12</v>
      </c>
      <c r="P6" s="412" t="s">
        <v>107</v>
      </c>
      <c r="Q6" s="412" t="s">
        <v>12</v>
      </c>
      <c r="R6" s="1176"/>
      <c r="S6" s="1176"/>
      <c r="T6" s="1176"/>
      <c r="U6" s="1173"/>
    </row>
    <row r="7" spans="1:31" ht="15.5" x14ac:dyDescent="0.35">
      <c r="A7" s="413"/>
      <c r="B7" s="414"/>
      <c r="C7" s="415"/>
      <c r="D7" s="415"/>
      <c r="E7" s="415"/>
      <c r="F7" s="416"/>
      <c r="G7" s="415"/>
      <c r="H7" s="417"/>
      <c r="I7" s="417"/>
      <c r="J7" s="417"/>
      <c r="K7" s="417"/>
      <c r="L7" s="417"/>
      <c r="M7" s="417"/>
      <c r="N7" s="417"/>
      <c r="O7" s="417"/>
      <c r="P7" s="417"/>
      <c r="Q7" s="417"/>
      <c r="R7" s="418"/>
      <c r="S7" s="418"/>
      <c r="T7" s="418"/>
      <c r="U7" s="419"/>
    </row>
    <row r="8" spans="1:31" ht="62" x14ac:dyDescent="0.35">
      <c r="A8" s="1258" t="s">
        <v>1430</v>
      </c>
      <c r="B8" s="1266" t="s">
        <v>1428</v>
      </c>
      <c r="C8" s="1269" t="s">
        <v>1582</v>
      </c>
      <c r="D8" s="862" t="s">
        <v>2676</v>
      </c>
      <c r="E8" s="626" t="s">
        <v>2677</v>
      </c>
      <c r="F8" s="863" t="s">
        <v>2678</v>
      </c>
      <c r="G8" s="792" t="s">
        <v>2679</v>
      </c>
      <c r="H8" s="883">
        <v>0.5</v>
      </c>
      <c r="I8" s="798">
        <v>50000</v>
      </c>
      <c r="J8" s="883">
        <v>0</v>
      </c>
      <c r="K8" s="798">
        <v>50000</v>
      </c>
      <c r="L8" s="883">
        <v>0.5</v>
      </c>
      <c r="M8" s="798">
        <v>0</v>
      </c>
      <c r="N8" s="883">
        <v>0</v>
      </c>
      <c r="O8" s="798"/>
      <c r="P8" s="797">
        <f t="shared" ref="P8:Q11" si="0">H8+J8+L8+N8</f>
        <v>1</v>
      </c>
      <c r="Q8" s="884">
        <f t="shared" si="0"/>
        <v>100000</v>
      </c>
      <c r="R8" s="626" t="s">
        <v>2680</v>
      </c>
      <c r="S8" s="626" t="s">
        <v>2681</v>
      </c>
      <c r="T8" s="683" t="s">
        <v>1671</v>
      </c>
      <c r="U8" s="683" t="s">
        <v>2682</v>
      </c>
    </row>
    <row r="9" spans="1:31" ht="62" x14ac:dyDescent="0.35">
      <c r="A9" s="1259"/>
      <c r="B9" s="1266"/>
      <c r="C9" s="1270"/>
      <c r="D9" s="862" t="s">
        <v>2683</v>
      </c>
      <c r="E9" s="626" t="s">
        <v>2684</v>
      </c>
      <c r="F9" s="863" t="s">
        <v>2685</v>
      </c>
      <c r="G9" s="792" t="s">
        <v>2686</v>
      </c>
      <c r="H9" s="883">
        <v>0.25</v>
      </c>
      <c r="I9" s="798">
        <v>0</v>
      </c>
      <c r="J9" s="883">
        <v>0.25</v>
      </c>
      <c r="K9" s="798">
        <v>0</v>
      </c>
      <c r="L9" s="883">
        <v>0.25</v>
      </c>
      <c r="M9" s="798">
        <v>0</v>
      </c>
      <c r="N9" s="883">
        <v>0.25</v>
      </c>
      <c r="O9" s="798">
        <v>0</v>
      </c>
      <c r="P9" s="797">
        <f t="shared" si="0"/>
        <v>1</v>
      </c>
      <c r="Q9" s="884">
        <f t="shared" si="0"/>
        <v>0</v>
      </c>
      <c r="R9" s="626" t="s">
        <v>2687</v>
      </c>
      <c r="S9" s="683" t="s">
        <v>2688</v>
      </c>
      <c r="T9" s="683" t="s">
        <v>1781</v>
      </c>
      <c r="U9" s="683" t="s">
        <v>2682</v>
      </c>
    </row>
    <row r="10" spans="1:31" ht="46.5" x14ac:dyDescent="0.35">
      <c r="A10" s="1259"/>
      <c r="B10" s="1266"/>
      <c r="C10" s="1270"/>
      <c r="D10" s="862" t="s">
        <v>2689</v>
      </c>
      <c r="E10" s="626" t="s">
        <v>2690</v>
      </c>
      <c r="F10" s="863" t="s">
        <v>2691</v>
      </c>
      <c r="G10" s="792" t="s">
        <v>2692</v>
      </c>
      <c r="H10" s="883">
        <v>0</v>
      </c>
      <c r="I10" s="798">
        <v>0</v>
      </c>
      <c r="J10" s="883">
        <v>0.25</v>
      </c>
      <c r="K10" s="798">
        <v>0</v>
      </c>
      <c r="L10" s="883">
        <v>0.25</v>
      </c>
      <c r="M10" s="798">
        <v>0</v>
      </c>
      <c r="N10" s="883">
        <v>0.5</v>
      </c>
      <c r="O10" s="798"/>
      <c r="P10" s="797">
        <f t="shared" si="0"/>
        <v>1</v>
      </c>
      <c r="Q10" s="884">
        <f t="shared" si="0"/>
        <v>0</v>
      </c>
      <c r="R10" s="626" t="s">
        <v>2693</v>
      </c>
      <c r="S10" s="683" t="s">
        <v>2694</v>
      </c>
      <c r="T10" s="683" t="s">
        <v>2695</v>
      </c>
      <c r="U10" s="683" t="s">
        <v>2682</v>
      </c>
    </row>
    <row r="11" spans="1:31" ht="46.5" x14ac:dyDescent="0.35">
      <c r="A11" s="1259"/>
      <c r="B11" s="1266"/>
      <c r="C11" s="1271"/>
      <c r="D11" s="862" t="s">
        <v>2696</v>
      </c>
      <c r="E11" s="626" t="s">
        <v>2697</v>
      </c>
      <c r="F11" s="863" t="s">
        <v>2698</v>
      </c>
      <c r="G11" s="792" t="s">
        <v>2699</v>
      </c>
      <c r="H11" s="883">
        <v>0</v>
      </c>
      <c r="I11" s="798"/>
      <c r="J11" s="883">
        <v>0</v>
      </c>
      <c r="K11" s="798">
        <v>0</v>
      </c>
      <c r="L11" s="883">
        <v>0.5</v>
      </c>
      <c r="M11" s="798">
        <v>0</v>
      </c>
      <c r="N11" s="883">
        <v>0.5</v>
      </c>
      <c r="O11" s="798">
        <v>0</v>
      </c>
      <c r="P11" s="797">
        <f t="shared" si="0"/>
        <v>1</v>
      </c>
      <c r="Q11" s="884">
        <f t="shared" si="0"/>
        <v>0</v>
      </c>
      <c r="R11" s="626" t="s">
        <v>2700</v>
      </c>
      <c r="S11" s="683" t="s">
        <v>2701</v>
      </c>
      <c r="T11" s="683" t="s">
        <v>2702</v>
      </c>
      <c r="U11" s="683" t="s">
        <v>2682</v>
      </c>
    </row>
    <row r="12" spans="1:31" ht="15.5" x14ac:dyDescent="0.35">
      <c r="A12" s="1259"/>
      <c r="B12" s="1266"/>
      <c r="C12" s="850"/>
      <c r="D12" s="850"/>
      <c r="E12" s="850"/>
      <c r="F12" s="850"/>
      <c r="G12" s="851"/>
      <c r="H12" s="885"/>
      <c r="I12" s="886"/>
      <c r="J12" s="885"/>
      <c r="K12" s="886"/>
      <c r="L12" s="885"/>
      <c r="M12" s="886"/>
      <c r="N12" s="885"/>
      <c r="O12" s="886"/>
      <c r="P12" s="887">
        <f t="shared" ref="P12:P24" si="1">H12+J12+L12+N12</f>
        <v>0</v>
      </c>
      <c r="Q12" s="888">
        <f t="shared" ref="Q12:Q24" si="2">I12+K12+M12+O12</f>
        <v>0</v>
      </c>
      <c r="R12" s="851"/>
      <c r="S12" s="851"/>
      <c r="T12" s="851"/>
      <c r="U12" s="851"/>
    </row>
    <row r="13" spans="1:31" ht="15.5" x14ac:dyDescent="0.35">
      <c r="A13" s="1259"/>
      <c r="B13" s="1258" t="s">
        <v>1433</v>
      </c>
      <c r="C13" s="273"/>
      <c r="D13" s="465"/>
      <c r="E13" s="273"/>
      <c r="F13" s="273"/>
      <c r="G13" s="274"/>
      <c r="H13" s="274"/>
      <c r="I13" s="344"/>
      <c r="J13" s="274"/>
      <c r="K13" s="344"/>
      <c r="L13" s="274"/>
      <c r="M13" s="344"/>
      <c r="N13" s="274"/>
      <c r="O13" s="344"/>
      <c r="P13" s="375">
        <f t="shared" si="1"/>
        <v>0</v>
      </c>
      <c r="Q13" s="374">
        <f t="shared" si="2"/>
        <v>0</v>
      </c>
      <c r="R13" s="274"/>
      <c r="S13" s="274"/>
      <c r="T13" s="274"/>
      <c r="U13" s="274"/>
    </row>
    <row r="14" spans="1:31" ht="77.5" customHeight="1" x14ac:dyDescent="0.35">
      <c r="A14" s="1259"/>
      <c r="B14" s="1259"/>
      <c r="C14" s="1269" t="s">
        <v>1583</v>
      </c>
      <c r="D14" s="864" t="s">
        <v>2703</v>
      </c>
      <c r="E14" s="493" t="s">
        <v>2704</v>
      </c>
      <c r="F14" s="863" t="s">
        <v>2931</v>
      </c>
      <c r="G14" s="505" t="s">
        <v>2705</v>
      </c>
      <c r="H14" s="526">
        <v>0.25</v>
      </c>
      <c r="I14" s="499">
        <v>0</v>
      </c>
      <c r="J14" s="526">
        <v>0.25</v>
      </c>
      <c r="K14" s="499">
        <v>0</v>
      </c>
      <c r="L14" s="526">
        <v>0.25</v>
      </c>
      <c r="M14" s="499">
        <v>0</v>
      </c>
      <c r="N14" s="526">
        <v>0.25</v>
      </c>
      <c r="O14" s="499">
        <v>0</v>
      </c>
      <c r="P14" s="861">
        <f t="shared" si="1"/>
        <v>1</v>
      </c>
      <c r="Q14" s="884">
        <f t="shared" si="2"/>
        <v>0</v>
      </c>
      <c r="R14" s="493" t="s">
        <v>2706</v>
      </c>
      <c r="S14" s="496" t="s">
        <v>2707</v>
      </c>
      <c r="T14" s="496" t="s">
        <v>2708</v>
      </c>
      <c r="U14" s="496" t="s">
        <v>2682</v>
      </c>
    </row>
    <row r="15" spans="1:31" ht="62" x14ac:dyDescent="0.35">
      <c r="A15" s="1259"/>
      <c r="B15" s="1259"/>
      <c r="C15" s="1270"/>
      <c r="D15" s="864" t="s">
        <v>2709</v>
      </c>
      <c r="E15" s="493" t="s">
        <v>2710</v>
      </c>
      <c r="F15" s="863" t="s">
        <v>2932</v>
      </c>
      <c r="G15" s="865" t="s">
        <v>2711</v>
      </c>
      <c r="H15" s="526">
        <v>0</v>
      </c>
      <c r="I15" s="499">
        <v>0</v>
      </c>
      <c r="J15" s="526">
        <v>0</v>
      </c>
      <c r="K15" s="499">
        <v>0</v>
      </c>
      <c r="L15" s="526">
        <v>0.5</v>
      </c>
      <c r="M15" s="499">
        <v>50000</v>
      </c>
      <c r="N15" s="526">
        <v>0.5</v>
      </c>
      <c r="O15" s="499">
        <v>50000</v>
      </c>
      <c r="P15" s="861">
        <f t="shared" si="1"/>
        <v>1</v>
      </c>
      <c r="Q15" s="884">
        <f t="shared" si="2"/>
        <v>100000</v>
      </c>
      <c r="R15" s="493" t="s">
        <v>2712</v>
      </c>
      <c r="S15" s="496" t="s">
        <v>2713</v>
      </c>
      <c r="T15" s="496" t="s">
        <v>2702</v>
      </c>
      <c r="U15" s="496" t="s">
        <v>2682</v>
      </c>
    </row>
    <row r="16" spans="1:31" ht="46.5" x14ac:dyDescent="0.35">
      <c r="A16" s="1259"/>
      <c r="B16" s="1259"/>
      <c r="C16" s="1270"/>
      <c r="D16" s="864" t="s">
        <v>2714</v>
      </c>
      <c r="E16" s="493" t="s">
        <v>2715</v>
      </c>
      <c r="F16" s="863" t="s">
        <v>2933</v>
      </c>
      <c r="G16" s="505" t="s">
        <v>2716</v>
      </c>
      <c r="H16" s="526">
        <v>0.25</v>
      </c>
      <c r="I16" s="499">
        <v>0</v>
      </c>
      <c r="J16" s="526">
        <v>0.25</v>
      </c>
      <c r="K16" s="499">
        <v>0</v>
      </c>
      <c r="L16" s="526">
        <v>0.25</v>
      </c>
      <c r="M16" s="499">
        <v>0</v>
      </c>
      <c r="N16" s="526">
        <v>0.25</v>
      </c>
      <c r="O16" s="499">
        <v>0</v>
      </c>
      <c r="P16" s="861">
        <f t="shared" si="1"/>
        <v>1</v>
      </c>
      <c r="Q16" s="884">
        <f t="shared" si="2"/>
        <v>0</v>
      </c>
      <c r="R16" s="493" t="s">
        <v>2717</v>
      </c>
      <c r="S16" s="496" t="s">
        <v>2718</v>
      </c>
      <c r="T16" s="496" t="s">
        <v>2708</v>
      </c>
      <c r="U16" s="496" t="s">
        <v>2682</v>
      </c>
    </row>
    <row r="17" spans="1:22" s="436" customFormat="1" ht="90" customHeight="1" x14ac:dyDescent="0.35">
      <c r="A17" s="1259"/>
      <c r="B17" s="1259"/>
      <c r="C17" s="1270"/>
      <c r="D17" s="864" t="s">
        <v>2714</v>
      </c>
      <c r="E17" s="493" t="s">
        <v>2715</v>
      </c>
      <c r="F17" s="863" t="s">
        <v>2934</v>
      </c>
      <c r="G17" s="792" t="s">
        <v>2719</v>
      </c>
      <c r="H17" s="883">
        <v>0.25</v>
      </c>
      <c r="I17" s="798">
        <v>2500</v>
      </c>
      <c r="J17" s="883">
        <v>0.25</v>
      </c>
      <c r="K17" s="798">
        <v>2500</v>
      </c>
      <c r="L17" s="883">
        <v>0.25</v>
      </c>
      <c r="M17" s="798">
        <v>2500</v>
      </c>
      <c r="N17" s="883">
        <v>0.25</v>
      </c>
      <c r="O17" s="798">
        <v>2500</v>
      </c>
      <c r="P17" s="797">
        <f t="shared" si="1"/>
        <v>1</v>
      </c>
      <c r="Q17" s="884">
        <f t="shared" si="2"/>
        <v>10000</v>
      </c>
      <c r="R17" s="493" t="s">
        <v>2717</v>
      </c>
      <c r="S17" s="496" t="s">
        <v>2720</v>
      </c>
      <c r="T17" s="496" t="s">
        <v>1671</v>
      </c>
      <c r="U17" s="496" t="s">
        <v>2682</v>
      </c>
    </row>
    <row r="18" spans="1:22" s="436" customFormat="1" ht="46.5" x14ac:dyDescent="0.35">
      <c r="A18" s="1259"/>
      <c r="B18" s="1259"/>
      <c r="C18" s="1271"/>
      <c r="D18" s="864" t="s">
        <v>2721</v>
      </c>
      <c r="E18" s="493" t="s">
        <v>2722</v>
      </c>
      <c r="F18" s="863" t="s">
        <v>2935</v>
      </c>
      <c r="G18" s="505" t="s">
        <v>2723</v>
      </c>
      <c r="H18" s="526">
        <v>0.25</v>
      </c>
      <c r="I18" s="499">
        <v>5000</v>
      </c>
      <c r="J18" s="526">
        <v>0.5</v>
      </c>
      <c r="K18" s="499">
        <v>2500</v>
      </c>
      <c r="L18" s="526">
        <v>0.25</v>
      </c>
      <c r="M18" s="499">
        <v>5000</v>
      </c>
      <c r="N18" s="526">
        <v>0</v>
      </c>
      <c r="O18" s="499">
        <v>2500</v>
      </c>
      <c r="P18" s="861">
        <f t="shared" si="1"/>
        <v>1</v>
      </c>
      <c r="Q18" s="884">
        <f t="shared" si="2"/>
        <v>15000</v>
      </c>
      <c r="R18" s="493" t="s">
        <v>2724</v>
      </c>
      <c r="S18" s="496" t="s">
        <v>2725</v>
      </c>
      <c r="T18" s="496" t="s">
        <v>1671</v>
      </c>
      <c r="U18" s="496" t="s">
        <v>2682</v>
      </c>
    </row>
    <row r="19" spans="1:22" ht="15.5" x14ac:dyDescent="0.35">
      <c r="A19" s="1259"/>
      <c r="B19" s="1260"/>
      <c r="C19" s="850"/>
      <c r="D19" s="850"/>
      <c r="E19" s="850"/>
      <c r="F19" s="850"/>
      <c r="G19" s="851"/>
      <c r="H19" s="851"/>
      <c r="I19" s="852"/>
      <c r="J19" s="851"/>
      <c r="K19" s="852"/>
      <c r="L19" s="867"/>
      <c r="M19" s="852"/>
      <c r="N19" s="851"/>
      <c r="O19" s="852"/>
      <c r="P19" s="866">
        <f t="shared" si="1"/>
        <v>0</v>
      </c>
      <c r="Q19" s="854">
        <f t="shared" si="2"/>
        <v>0</v>
      </c>
      <c r="R19" s="851"/>
      <c r="S19" s="851"/>
      <c r="T19" s="851"/>
      <c r="U19" s="851"/>
    </row>
    <row r="20" spans="1:22" ht="93" customHeight="1" x14ac:dyDescent="0.35">
      <c r="A20" s="1259"/>
      <c r="B20" s="1265" t="s">
        <v>1429</v>
      </c>
      <c r="C20" s="1269" t="s">
        <v>1584</v>
      </c>
      <c r="D20" s="864" t="s">
        <v>2726</v>
      </c>
      <c r="E20" s="493" t="s">
        <v>2727</v>
      </c>
      <c r="F20" s="868" t="s">
        <v>2728</v>
      </c>
      <c r="G20" s="491" t="s">
        <v>2729</v>
      </c>
      <c r="H20" s="526">
        <v>0.25</v>
      </c>
      <c r="I20" s="499">
        <v>0</v>
      </c>
      <c r="J20" s="526">
        <v>0.25</v>
      </c>
      <c r="K20" s="499">
        <v>0</v>
      </c>
      <c r="L20" s="526">
        <v>0.25</v>
      </c>
      <c r="M20" s="499">
        <v>0</v>
      </c>
      <c r="N20" s="526">
        <v>0.25</v>
      </c>
      <c r="O20" s="499">
        <v>0</v>
      </c>
      <c r="P20" s="861">
        <f t="shared" si="1"/>
        <v>1</v>
      </c>
      <c r="Q20" s="884">
        <f t="shared" si="2"/>
        <v>0</v>
      </c>
      <c r="R20" s="493" t="s">
        <v>2730</v>
      </c>
      <c r="S20" s="493" t="s">
        <v>2731</v>
      </c>
      <c r="T20" s="496" t="s">
        <v>2708</v>
      </c>
      <c r="U20" s="496" t="s">
        <v>2682</v>
      </c>
    </row>
    <row r="21" spans="1:22" ht="62" x14ac:dyDescent="0.35">
      <c r="A21" s="1259"/>
      <c r="B21" s="1265"/>
      <c r="C21" s="1270"/>
      <c r="D21" s="864" t="s">
        <v>2732</v>
      </c>
      <c r="E21" s="493" t="s">
        <v>2733</v>
      </c>
      <c r="F21" s="868" t="s">
        <v>2734</v>
      </c>
      <c r="G21" s="491" t="s">
        <v>2735</v>
      </c>
      <c r="H21" s="526">
        <v>0.1</v>
      </c>
      <c r="I21" s="499">
        <v>0</v>
      </c>
      <c r="J21" s="526">
        <v>0.25</v>
      </c>
      <c r="K21" s="499">
        <v>0</v>
      </c>
      <c r="L21" s="526">
        <v>0.4</v>
      </c>
      <c r="M21" s="499">
        <v>0</v>
      </c>
      <c r="N21" s="526">
        <v>0.25</v>
      </c>
      <c r="O21" s="499">
        <v>0</v>
      </c>
      <c r="P21" s="861">
        <f t="shared" si="1"/>
        <v>1</v>
      </c>
      <c r="Q21" s="889">
        <f t="shared" si="2"/>
        <v>0</v>
      </c>
      <c r="R21" s="493" t="s">
        <v>2736</v>
      </c>
      <c r="S21" s="493" t="s">
        <v>2039</v>
      </c>
      <c r="T21" s="496" t="s">
        <v>2708</v>
      </c>
      <c r="U21" s="496" t="s">
        <v>2682</v>
      </c>
    </row>
    <row r="22" spans="1:22" ht="46.5" x14ac:dyDescent="0.35">
      <c r="A22" s="1259"/>
      <c r="B22" s="1265"/>
      <c r="C22" s="1270"/>
      <c r="D22" s="864" t="s">
        <v>2737</v>
      </c>
      <c r="E22" s="493" t="s">
        <v>2738</v>
      </c>
      <c r="F22" s="868" t="s">
        <v>2739</v>
      </c>
      <c r="G22" s="491" t="s">
        <v>2716</v>
      </c>
      <c r="H22" s="526">
        <v>0.25</v>
      </c>
      <c r="I22" s="499">
        <v>0</v>
      </c>
      <c r="J22" s="526">
        <v>0.25</v>
      </c>
      <c r="K22" s="499">
        <v>0</v>
      </c>
      <c r="L22" s="526">
        <v>0.25</v>
      </c>
      <c r="M22" s="499">
        <v>0</v>
      </c>
      <c r="N22" s="526">
        <v>0.25</v>
      </c>
      <c r="O22" s="499">
        <v>0</v>
      </c>
      <c r="P22" s="861">
        <f t="shared" si="1"/>
        <v>1</v>
      </c>
      <c r="Q22" s="889">
        <f t="shared" si="2"/>
        <v>0</v>
      </c>
      <c r="R22" s="493" t="s">
        <v>2740</v>
      </c>
      <c r="S22" s="493" t="s">
        <v>2741</v>
      </c>
      <c r="T22" s="496" t="s">
        <v>2708</v>
      </c>
      <c r="U22" s="496" t="s">
        <v>2682</v>
      </c>
    </row>
    <row r="23" spans="1:22" ht="78.650000000000006" customHeight="1" x14ac:dyDescent="0.35">
      <c r="A23" s="1259"/>
      <c r="B23" s="1265"/>
      <c r="C23" s="1271"/>
      <c r="D23" s="864" t="s">
        <v>2742</v>
      </c>
      <c r="E23" s="493" t="s">
        <v>2743</v>
      </c>
      <c r="F23" s="868" t="s">
        <v>2744</v>
      </c>
      <c r="G23" s="491" t="s">
        <v>2745</v>
      </c>
      <c r="H23" s="526">
        <v>0.25</v>
      </c>
      <c r="I23" s="499">
        <v>0</v>
      </c>
      <c r="J23" s="526">
        <v>0.25</v>
      </c>
      <c r="K23" s="499">
        <v>0</v>
      </c>
      <c r="L23" s="526">
        <v>0.25</v>
      </c>
      <c r="M23" s="499">
        <v>0</v>
      </c>
      <c r="N23" s="526">
        <v>0.25</v>
      </c>
      <c r="O23" s="499">
        <v>0</v>
      </c>
      <c r="P23" s="861">
        <f t="shared" si="1"/>
        <v>1</v>
      </c>
      <c r="Q23" s="889">
        <f t="shared" si="2"/>
        <v>0</v>
      </c>
      <c r="R23" s="493" t="s">
        <v>2746</v>
      </c>
      <c r="S23" s="493" t="s">
        <v>2747</v>
      </c>
      <c r="T23" s="496" t="s">
        <v>2708</v>
      </c>
      <c r="U23" s="496" t="s">
        <v>2682</v>
      </c>
    </row>
    <row r="24" spans="1:22" ht="15.5" x14ac:dyDescent="0.35">
      <c r="A24" s="1259"/>
      <c r="B24" s="1265"/>
      <c r="C24" s="850"/>
      <c r="D24" s="850"/>
      <c r="E24" s="850"/>
      <c r="F24" s="850"/>
      <c r="G24" s="851"/>
      <c r="H24" s="851"/>
      <c r="I24" s="852"/>
      <c r="J24" s="851"/>
      <c r="K24" s="852"/>
      <c r="L24" s="867"/>
      <c r="M24" s="852"/>
      <c r="N24" s="851"/>
      <c r="O24" s="852"/>
      <c r="P24" s="866">
        <f t="shared" si="1"/>
        <v>0</v>
      </c>
      <c r="Q24" s="854">
        <f t="shared" si="2"/>
        <v>0</v>
      </c>
      <c r="R24" s="851"/>
      <c r="S24" s="851"/>
      <c r="T24" s="851"/>
      <c r="U24" s="851"/>
    </row>
    <row r="25" spans="1:22" ht="155.15" customHeight="1" x14ac:dyDescent="0.35">
      <c r="A25" s="1259"/>
      <c r="B25" s="1258" t="s">
        <v>1431</v>
      </c>
      <c r="C25" s="1261" t="s">
        <v>1591</v>
      </c>
      <c r="D25" s="879" t="s">
        <v>2748</v>
      </c>
      <c r="E25" s="840" t="s">
        <v>2749</v>
      </c>
      <c r="F25" s="880" t="s">
        <v>2750</v>
      </c>
      <c r="G25" s="881" t="s">
        <v>2751</v>
      </c>
      <c r="H25" s="890">
        <v>0.25</v>
      </c>
      <c r="I25" s="891">
        <v>0</v>
      </c>
      <c r="J25" s="890">
        <v>0.25</v>
      </c>
      <c r="K25" s="891">
        <v>0</v>
      </c>
      <c r="L25" s="890">
        <v>0.25</v>
      </c>
      <c r="M25" s="891">
        <v>0</v>
      </c>
      <c r="N25" s="890">
        <v>0.25</v>
      </c>
      <c r="O25" s="891">
        <v>0</v>
      </c>
      <c r="P25" s="892">
        <f t="shared" ref="P25:Q29" si="3">H25+J25+L25+N25</f>
        <v>1</v>
      </c>
      <c r="Q25" s="893">
        <f t="shared" si="3"/>
        <v>0</v>
      </c>
      <c r="R25" s="840" t="s">
        <v>2752</v>
      </c>
      <c r="S25" s="840" t="s">
        <v>2753</v>
      </c>
      <c r="T25" s="840" t="s">
        <v>2754</v>
      </c>
      <c r="U25" s="682" t="s">
        <v>2682</v>
      </c>
    </row>
    <row r="26" spans="1:22" ht="66.650000000000006" customHeight="1" x14ac:dyDescent="0.35">
      <c r="A26" s="1259"/>
      <c r="B26" s="1259"/>
      <c r="C26" s="1262"/>
      <c r="D26" s="879" t="s">
        <v>2755</v>
      </c>
      <c r="E26" s="840" t="s">
        <v>2756</v>
      </c>
      <c r="F26" s="880" t="s">
        <v>2757</v>
      </c>
      <c r="G26" s="742" t="s">
        <v>2758</v>
      </c>
      <c r="H26" s="890">
        <v>0</v>
      </c>
      <c r="I26" s="891">
        <v>0</v>
      </c>
      <c r="J26" s="890">
        <v>0.5</v>
      </c>
      <c r="K26" s="891">
        <v>5000</v>
      </c>
      <c r="L26" s="890">
        <v>0.5</v>
      </c>
      <c r="M26" s="891">
        <v>5000</v>
      </c>
      <c r="N26" s="890">
        <v>0</v>
      </c>
      <c r="O26" s="891">
        <v>0</v>
      </c>
      <c r="P26" s="892">
        <f t="shared" si="3"/>
        <v>1</v>
      </c>
      <c r="Q26" s="893">
        <f t="shared" si="3"/>
        <v>10000</v>
      </c>
      <c r="R26" s="840" t="s">
        <v>2759</v>
      </c>
      <c r="S26" s="840" t="s">
        <v>2039</v>
      </c>
      <c r="T26" s="840" t="s">
        <v>2754</v>
      </c>
      <c r="U26" s="682" t="s">
        <v>2682</v>
      </c>
    </row>
    <row r="27" spans="1:22" ht="58" x14ac:dyDescent="0.35">
      <c r="A27" s="1259"/>
      <c r="B27" s="1259"/>
      <c r="C27" s="1262"/>
      <c r="D27" s="879" t="s">
        <v>2760</v>
      </c>
      <c r="E27" s="840" t="s">
        <v>2761</v>
      </c>
      <c r="F27" s="880" t="s">
        <v>2762</v>
      </c>
      <c r="G27" s="742" t="s">
        <v>2763</v>
      </c>
      <c r="H27" s="890">
        <v>0.2</v>
      </c>
      <c r="I27" s="891">
        <v>0</v>
      </c>
      <c r="J27" s="890">
        <v>0.4</v>
      </c>
      <c r="K27" s="891">
        <v>0</v>
      </c>
      <c r="L27" s="890">
        <v>0.4</v>
      </c>
      <c r="M27" s="891">
        <v>0</v>
      </c>
      <c r="N27" s="890">
        <v>0</v>
      </c>
      <c r="O27" s="891">
        <v>0</v>
      </c>
      <c r="P27" s="892">
        <f t="shared" si="3"/>
        <v>1</v>
      </c>
      <c r="Q27" s="893">
        <f t="shared" si="3"/>
        <v>0</v>
      </c>
      <c r="R27" s="840" t="s">
        <v>2752</v>
      </c>
      <c r="S27" s="840" t="s">
        <v>2039</v>
      </c>
      <c r="T27" s="840" t="s">
        <v>2764</v>
      </c>
      <c r="U27" s="682" t="s">
        <v>2682</v>
      </c>
    </row>
    <row r="28" spans="1:22" ht="71.150000000000006" customHeight="1" x14ac:dyDescent="0.35">
      <c r="A28" s="1259"/>
      <c r="B28" s="1259"/>
      <c r="C28" s="1262"/>
      <c r="D28" s="879" t="s">
        <v>2765</v>
      </c>
      <c r="E28" s="840" t="s">
        <v>2766</v>
      </c>
      <c r="F28" s="880" t="s">
        <v>2767</v>
      </c>
      <c r="G28" s="742" t="s">
        <v>2775</v>
      </c>
      <c r="H28" s="890">
        <v>0.2</v>
      </c>
      <c r="I28" s="891">
        <v>0</v>
      </c>
      <c r="J28" s="890">
        <v>0.3</v>
      </c>
      <c r="K28" s="891">
        <v>0</v>
      </c>
      <c r="L28" s="890">
        <v>0.5</v>
      </c>
      <c r="M28" s="891">
        <v>0</v>
      </c>
      <c r="N28" s="890">
        <v>0</v>
      </c>
      <c r="O28" s="891">
        <v>0</v>
      </c>
      <c r="P28" s="892">
        <f t="shared" si="3"/>
        <v>1</v>
      </c>
      <c r="Q28" s="893">
        <f t="shared" si="3"/>
        <v>0</v>
      </c>
      <c r="R28" s="840" t="s">
        <v>2752</v>
      </c>
      <c r="S28" s="840" t="s">
        <v>2768</v>
      </c>
      <c r="T28" s="840" t="s">
        <v>2764</v>
      </c>
      <c r="U28" s="682" t="s">
        <v>2682</v>
      </c>
    </row>
    <row r="29" spans="1:22" ht="85" customHeight="1" x14ac:dyDescent="0.35">
      <c r="A29" s="1259"/>
      <c r="B29" s="1260"/>
      <c r="C29" s="1263"/>
      <c r="D29" s="879" t="s">
        <v>2769</v>
      </c>
      <c r="E29" s="840" t="s">
        <v>2770</v>
      </c>
      <c r="F29" s="880" t="s">
        <v>2771</v>
      </c>
      <c r="G29" s="742" t="s">
        <v>2772</v>
      </c>
      <c r="H29" s="890">
        <v>0</v>
      </c>
      <c r="I29" s="891">
        <v>0</v>
      </c>
      <c r="J29" s="890">
        <v>0</v>
      </c>
      <c r="K29" s="891">
        <v>0</v>
      </c>
      <c r="L29" s="890">
        <v>0.4</v>
      </c>
      <c r="M29" s="891">
        <v>0</v>
      </c>
      <c r="N29" s="890">
        <v>0.6</v>
      </c>
      <c r="O29" s="891">
        <v>0</v>
      </c>
      <c r="P29" s="892">
        <f t="shared" si="3"/>
        <v>1</v>
      </c>
      <c r="Q29" s="893">
        <f t="shared" si="3"/>
        <v>0</v>
      </c>
      <c r="R29" s="840" t="s">
        <v>2773</v>
      </c>
      <c r="S29" s="840" t="s">
        <v>2039</v>
      </c>
      <c r="T29" s="840" t="s">
        <v>2774</v>
      </c>
      <c r="U29" s="682" t="s">
        <v>2682</v>
      </c>
    </row>
    <row r="30" spans="1:22" s="436" customFormat="1" ht="15.5" x14ac:dyDescent="0.35">
      <c r="A30" s="1259"/>
      <c r="B30" s="870"/>
      <c r="C30" s="870"/>
      <c r="D30" s="871"/>
      <c r="E30" s="872"/>
      <c r="F30" s="873"/>
      <c r="G30" s="872"/>
      <c r="H30" s="874"/>
      <c r="I30" s="875"/>
      <c r="J30" s="874"/>
      <c r="K30" s="875"/>
      <c r="L30" s="874"/>
      <c r="M30" s="875"/>
      <c r="N30" s="874"/>
      <c r="O30" s="875"/>
      <c r="P30" s="876"/>
      <c r="Q30" s="877"/>
      <c r="R30" s="878"/>
      <c r="S30" s="872"/>
      <c r="T30" s="872"/>
      <c r="U30" s="872"/>
      <c r="V30" s="869"/>
    </row>
    <row r="31" spans="1:22" ht="93" x14ac:dyDescent="0.35">
      <c r="A31" s="1259"/>
      <c r="B31" s="1258" t="s">
        <v>1432</v>
      </c>
      <c r="C31" s="1269" t="s">
        <v>1599</v>
      </c>
      <c r="D31" s="862" t="s">
        <v>2776</v>
      </c>
      <c r="E31" s="626" t="s">
        <v>2777</v>
      </c>
      <c r="F31" s="868" t="s">
        <v>2778</v>
      </c>
      <c r="G31" s="882" t="s">
        <v>2779</v>
      </c>
      <c r="H31" s="526">
        <v>0</v>
      </c>
      <c r="I31" s="499">
        <v>0</v>
      </c>
      <c r="J31" s="526">
        <v>0.4</v>
      </c>
      <c r="K31" s="499">
        <v>0</v>
      </c>
      <c r="L31" s="526">
        <v>0</v>
      </c>
      <c r="M31" s="499">
        <v>0</v>
      </c>
      <c r="N31" s="526">
        <v>0.6</v>
      </c>
      <c r="O31" s="499">
        <v>0</v>
      </c>
      <c r="P31" s="861">
        <f t="shared" ref="P31:Q34" si="4">H31+J31+L31+N31</f>
        <v>1</v>
      </c>
      <c r="Q31" s="889">
        <f t="shared" si="4"/>
        <v>0</v>
      </c>
      <c r="R31" s="493" t="s">
        <v>2780</v>
      </c>
      <c r="S31" s="493" t="s">
        <v>2781</v>
      </c>
      <c r="T31" s="626" t="s">
        <v>2764</v>
      </c>
      <c r="U31" s="683" t="s">
        <v>2682</v>
      </c>
    </row>
    <row r="32" spans="1:22" s="436" customFormat="1" ht="93" x14ac:dyDescent="0.35">
      <c r="A32" s="1259"/>
      <c r="B32" s="1259"/>
      <c r="C32" s="1270"/>
      <c r="D32" s="862" t="s">
        <v>2776</v>
      </c>
      <c r="E32" s="626" t="s">
        <v>2782</v>
      </c>
      <c r="F32" s="868" t="s">
        <v>2783</v>
      </c>
      <c r="G32" s="491" t="s">
        <v>2784</v>
      </c>
      <c r="H32" s="526">
        <v>0</v>
      </c>
      <c r="I32" s="499">
        <v>0</v>
      </c>
      <c r="J32" s="526">
        <v>0.5</v>
      </c>
      <c r="K32" s="499">
        <v>2500</v>
      </c>
      <c r="L32" s="526">
        <v>0.5</v>
      </c>
      <c r="M32" s="499">
        <v>2500</v>
      </c>
      <c r="N32" s="526">
        <v>0</v>
      </c>
      <c r="O32" s="499">
        <v>0</v>
      </c>
      <c r="P32" s="861">
        <f t="shared" si="4"/>
        <v>1</v>
      </c>
      <c r="Q32" s="889">
        <f t="shared" si="4"/>
        <v>5000</v>
      </c>
      <c r="R32" s="493" t="s">
        <v>2780</v>
      </c>
      <c r="S32" s="493" t="s">
        <v>2039</v>
      </c>
      <c r="T32" s="626" t="s">
        <v>2764</v>
      </c>
      <c r="U32" s="683" t="s">
        <v>2682</v>
      </c>
    </row>
    <row r="33" spans="1:21" s="436" customFormat="1" ht="46.5" x14ac:dyDescent="0.35">
      <c r="A33" s="1259"/>
      <c r="B33" s="1259"/>
      <c r="C33" s="1270"/>
      <c r="D33" s="862" t="s">
        <v>2785</v>
      </c>
      <c r="E33" s="626" t="s">
        <v>2786</v>
      </c>
      <c r="F33" s="868" t="s">
        <v>2787</v>
      </c>
      <c r="G33" s="882" t="s">
        <v>2788</v>
      </c>
      <c r="H33" s="526">
        <v>0</v>
      </c>
      <c r="I33" s="499">
        <v>0</v>
      </c>
      <c r="J33" s="526">
        <v>0.2</v>
      </c>
      <c r="K33" s="499">
        <v>0</v>
      </c>
      <c r="L33" s="526">
        <v>0.8</v>
      </c>
      <c r="M33" s="499">
        <v>0</v>
      </c>
      <c r="N33" s="526">
        <v>0</v>
      </c>
      <c r="O33" s="499">
        <v>0</v>
      </c>
      <c r="P33" s="861">
        <f t="shared" si="4"/>
        <v>1</v>
      </c>
      <c r="Q33" s="889">
        <f t="shared" si="4"/>
        <v>0</v>
      </c>
      <c r="R33" s="493" t="s">
        <v>2789</v>
      </c>
      <c r="S33" s="493" t="s">
        <v>2039</v>
      </c>
      <c r="T33" s="626" t="s">
        <v>2754</v>
      </c>
      <c r="U33" s="683" t="s">
        <v>2682</v>
      </c>
    </row>
    <row r="34" spans="1:21" s="436" customFormat="1" ht="46.5" x14ac:dyDescent="0.35">
      <c r="A34" s="1259"/>
      <c r="B34" s="1259"/>
      <c r="C34" s="1271"/>
      <c r="D34" s="862" t="s">
        <v>2785</v>
      </c>
      <c r="E34" s="626" t="s">
        <v>2790</v>
      </c>
      <c r="F34" s="868" t="s">
        <v>2791</v>
      </c>
      <c r="G34" s="882" t="s">
        <v>2792</v>
      </c>
      <c r="H34" s="526">
        <v>0</v>
      </c>
      <c r="I34" s="499">
        <v>0</v>
      </c>
      <c r="J34" s="526">
        <v>0.5</v>
      </c>
      <c r="K34" s="499">
        <v>2500</v>
      </c>
      <c r="L34" s="526">
        <v>0.1</v>
      </c>
      <c r="M34" s="499">
        <v>1000</v>
      </c>
      <c r="N34" s="526">
        <v>0.4</v>
      </c>
      <c r="O34" s="499">
        <v>1500</v>
      </c>
      <c r="P34" s="861">
        <f t="shared" si="4"/>
        <v>1</v>
      </c>
      <c r="Q34" s="889">
        <f t="shared" si="4"/>
        <v>5000</v>
      </c>
      <c r="R34" s="493" t="s">
        <v>2789</v>
      </c>
      <c r="S34" s="493" t="s">
        <v>2039</v>
      </c>
      <c r="T34" s="626" t="s">
        <v>2754</v>
      </c>
      <c r="U34" s="683" t="s">
        <v>2682</v>
      </c>
    </row>
    <row r="35" spans="1:21" ht="41.5" customHeight="1" x14ac:dyDescent="0.35">
      <c r="A35" s="1260"/>
      <c r="B35" s="1260"/>
      <c r="C35" s="352"/>
      <c r="D35" s="466"/>
      <c r="E35" s="273"/>
      <c r="F35" s="273"/>
      <c r="G35" s="274"/>
      <c r="H35" s="274"/>
      <c r="I35" s="344"/>
      <c r="J35" s="274"/>
      <c r="K35" s="344"/>
      <c r="L35" s="345"/>
      <c r="M35" s="344"/>
      <c r="N35" s="274"/>
      <c r="O35" s="344"/>
      <c r="P35" s="375">
        <f t="shared" ref="P35" si="5">H35+J35+L35+N35</f>
        <v>0</v>
      </c>
      <c r="Q35" s="374">
        <f t="shared" ref="Q35" si="6">I35+K35+M35+O35</f>
        <v>0</v>
      </c>
      <c r="R35" s="274"/>
      <c r="S35" s="274"/>
      <c r="T35" s="274"/>
      <c r="U35" s="274"/>
    </row>
    <row r="36" spans="1:21" ht="15.5" x14ac:dyDescent="0.35">
      <c r="A36" s="285"/>
      <c r="B36" s="286"/>
      <c r="C36" s="285" t="s">
        <v>1436</v>
      </c>
      <c r="D36" s="286"/>
      <c r="E36" s="286"/>
      <c r="F36" s="286"/>
      <c r="G36" s="287"/>
      <c r="H36" s="275">
        <f t="shared" ref="H36:Q36" si="7">SUM(H8:H35)</f>
        <v>3.2500000000000004</v>
      </c>
      <c r="I36" s="276">
        <f t="shared" si="7"/>
        <v>57500</v>
      </c>
      <c r="J36" s="275">
        <f t="shared" si="7"/>
        <v>5.8000000000000007</v>
      </c>
      <c r="K36" s="276">
        <f t="shared" si="7"/>
        <v>65000</v>
      </c>
      <c r="L36" s="275">
        <f t="shared" si="7"/>
        <v>7.6000000000000005</v>
      </c>
      <c r="M36" s="276">
        <f t="shared" si="7"/>
        <v>66000</v>
      </c>
      <c r="N36" s="275">
        <f t="shared" si="7"/>
        <v>5.35</v>
      </c>
      <c r="O36" s="276">
        <f t="shared" si="7"/>
        <v>56500</v>
      </c>
      <c r="P36" s="276">
        <f t="shared" si="7"/>
        <v>22</v>
      </c>
      <c r="Q36" s="276">
        <f t="shared" si="7"/>
        <v>245000</v>
      </c>
      <c r="R36" s="258"/>
      <c r="S36" s="258"/>
      <c r="T36" s="258"/>
      <c r="U36" s="258"/>
    </row>
    <row r="42" spans="1:21" x14ac:dyDescent="0.35">
      <c r="I42" s="349"/>
      <c r="K42" s="349"/>
      <c r="M42" s="349"/>
      <c r="O42" s="349"/>
      <c r="Q42" s="349"/>
    </row>
    <row r="43" spans="1:21" x14ac:dyDescent="0.35">
      <c r="I43" s="349"/>
      <c r="K43" s="349"/>
      <c r="M43" s="349"/>
      <c r="O43" s="349"/>
      <c r="Q43" s="349"/>
    </row>
    <row r="44" spans="1:21" x14ac:dyDescent="0.35">
      <c r="C44" s="436"/>
      <c r="I44" s="349"/>
      <c r="K44" s="349"/>
      <c r="M44" s="349"/>
      <c r="O44" s="349"/>
      <c r="Q44" s="349"/>
    </row>
    <row r="45" spans="1:21" x14ac:dyDescent="0.35">
      <c r="C45" s="436"/>
      <c r="I45" s="349"/>
      <c r="K45" s="349"/>
      <c r="M45" s="349"/>
      <c r="O45" s="349"/>
      <c r="Q45" s="349"/>
    </row>
    <row r="46" spans="1:21" x14ac:dyDescent="0.35">
      <c r="C46" s="436"/>
      <c r="I46" s="349"/>
      <c r="K46" s="349"/>
      <c r="M46" s="349"/>
      <c r="O46" s="349"/>
      <c r="Q46" s="349"/>
    </row>
    <row r="47" spans="1:21" x14ac:dyDescent="0.35">
      <c r="C47" s="436"/>
      <c r="I47" s="349"/>
      <c r="K47" s="349"/>
      <c r="M47" s="349"/>
      <c r="O47" s="349"/>
      <c r="Q47" s="349"/>
    </row>
    <row r="48" spans="1:21" x14ac:dyDescent="0.35">
      <c r="C48" s="436"/>
      <c r="I48" s="349"/>
      <c r="K48" s="349"/>
      <c r="M48" s="349"/>
      <c r="O48" s="349"/>
      <c r="Q48" s="349"/>
    </row>
    <row r="49" spans="3:17" x14ac:dyDescent="0.35">
      <c r="C49" s="436"/>
      <c r="I49" s="349"/>
      <c r="K49" s="349"/>
      <c r="M49" s="349"/>
      <c r="O49" s="349"/>
      <c r="Q49" s="349"/>
    </row>
    <row r="50" spans="3:17" x14ac:dyDescent="0.35">
      <c r="C50" s="436"/>
      <c r="I50" s="349"/>
      <c r="K50" s="349"/>
      <c r="M50" s="349"/>
      <c r="O50" s="349"/>
      <c r="Q50" s="349"/>
    </row>
    <row r="51" spans="3:17" x14ac:dyDescent="0.35">
      <c r="C51" s="436"/>
      <c r="I51" s="349"/>
      <c r="K51" s="349"/>
      <c r="M51" s="349"/>
      <c r="O51" s="349"/>
      <c r="Q51" s="349"/>
    </row>
    <row r="52" spans="3:17" x14ac:dyDescent="0.35">
      <c r="C52" s="436"/>
      <c r="I52" s="349"/>
      <c r="K52" s="349"/>
      <c r="M52" s="349"/>
      <c r="O52" s="349"/>
      <c r="Q52" s="349"/>
    </row>
    <row r="53" spans="3:17" x14ac:dyDescent="0.35">
      <c r="C53" s="483"/>
      <c r="D53" s="483"/>
    </row>
    <row r="54" spans="3:17" x14ac:dyDescent="0.35">
      <c r="C54" s="436"/>
    </row>
    <row r="55" spans="3:17" x14ac:dyDescent="0.35">
      <c r="C55" s="436"/>
    </row>
    <row r="56" spans="3:17" x14ac:dyDescent="0.35">
      <c r="C56" s="436"/>
    </row>
    <row r="57" spans="3:17" x14ac:dyDescent="0.35">
      <c r="C57" s="436"/>
    </row>
    <row r="58" spans="3:17" x14ac:dyDescent="0.35">
      <c r="C58" s="436"/>
    </row>
    <row r="59" spans="3:17" x14ac:dyDescent="0.35">
      <c r="C59" s="436"/>
    </row>
    <row r="60" spans="3:17" x14ac:dyDescent="0.35">
      <c r="C60" s="436"/>
    </row>
    <row r="61" spans="3:17" x14ac:dyDescent="0.35">
      <c r="C61" s="436"/>
    </row>
    <row r="62" spans="3:17" x14ac:dyDescent="0.35">
      <c r="C62" s="436"/>
    </row>
    <row r="63" spans="3:17" x14ac:dyDescent="0.35">
      <c r="C63" s="436"/>
    </row>
  </sheetData>
  <mergeCells count="29">
    <mergeCell ref="N5:O5"/>
    <mergeCell ref="A8:A35"/>
    <mergeCell ref="B8:B12"/>
    <mergeCell ref="B13:B19"/>
    <mergeCell ref="B20:B24"/>
    <mergeCell ref="B25:B29"/>
    <mergeCell ref="B31:B35"/>
    <mergeCell ref="D4:D6"/>
    <mergeCell ref="C8:C11"/>
    <mergeCell ref="C20:C23"/>
    <mergeCell ref="C14:C18"/>
    <mergeCell ref="C25:C29"/>
    <mergeCell ref="C31:C34"/>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 C12:C14 C19:C20 C24:C25 C30:C31 C35">
      <formula1>$M$1:$AE$1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topLeftCell="D1" zoomScale="50" zoomScaleNormal="50" workbookViewId="0">
      <pane ySplit="7" topLeftCell="A8" activePane="bottomLeft" state="frozen"/>
      <selection activeCell="Q6" sqref="Q6"/>
      <selection pane="bottomLeft" activeCell="G15" sqref="G15"/>
    </sheetView>
  </sheetViews>
  <sheetFormatPr baseColWidth="10" defaultColWidth="12.54296875" defaultRowHeight="14.5" x14ac:dyDescent="0.35"/>
  <cols>
    <col min="1" max="1" width="21.7265625" customWidth="1"/>
    <col min="2" max="2" width="30.54296875" customWidth="1"/>
    <col min="3" max="3" width="38.36328125" customWidth="1"/>
    <col min="4" max="4" width="27.453125" style="436" customWidth="1"/>
    <col min="5" max="5" width="27.453125" customWidth="1"/>
    <col min="6" max="6" width="15.81640625" customWidth="1"/>
    <col min="7" max="7" width="32" customWidth="1"/>
    <col min="8" max="8" width="15.26953125" customWidth="1"/>
    <col min="9" max="9" width="15.54296875" bestFit="1" customWidth="1"/>
    <col min="10" max="10" width="15.26953125" customWidth="1"/>
    <col min="11" max="11" width="15.81640625" customWidth="1"/>
    <col min="12" max="12" width="15.26953125" customWidth="1"/>
    <col min="13" max="13" width="15" customWidth="1"/>
    <col min="14" max="14" width="15.26953125" customWidth="1"/>
    <col min="15" max="15" width="14.81640625" bestFit="1" customWidth="1"/>
    <col min="16" max="16" width="15.26953125" customWidth="1"/>
    <col min="17" max="17" width="19.81640625" customWidth="1"/>
    <col min="18" max="18" width="24.81640625" customWidth="1"/>
    <col min="19" max="19" width="21.26953125" customWidth="1"/>
    <col min="20" max="20" width="22.26953125" customWidth="1"/>
    <col min="21" max="21" width="22.81640625" customWidth="1"/>
  </cols>
  <sheetData>
    <row r="1" spans="1:21" s="269" customFormat="1" ht="18.5" x14ac:dyDescent="0.45">
      <c r="H1" s="272" t="s">
        <v>1405</v>
      </c>
      <c r="M1" s="272"/>
      <c r="N1" s="272"/>
      <c r="O1" s="272"/>
      <c r="P1" s="482" t="s">
        <v>1601</v>
      </c>
      <c r="Q1" s="482" t="s">
        <v>1602</v>
      </c>
      <c r="R1" s="482" t="s">
        <v>1603</v>
      </c>
      <c r="S1" s="482" t="s">
        <v>1604</v>
      </c>
      <c r="T1" s="482" t="s">
        <v>1605</v>
      </c>
      <c r="U1" s="482" t="s">
        <v>1606</v>
      </c>
    </row>
    <row r="2" spans="1:21" s="269" customFormat="1" ht="18.5" x14ac:dyDescent="0.45">
      <c r="A2" s="312" t="s">
        <v>1350</v>
      </c>
      <c r="H2" s="272"/>
      <c r="M2" s="272"/>
      <c r="N2" s="272"/>
      <c r="O2" s="272"/>
      <c r="P2" s="272"/>
      <c r="Q2" s="272"/>
      <c r="R2" s="272"/>
      <c r="S2" s="272"/>
      <c r="T2" s="272"/>
      <c r="U2" s="272"/>
    </row>
    <row r="3" spans="1:21" s="269" customFormat="1" ht="27.75" customHeight="1" x14ac:dyDescent="0.3">
      <c r="A3" s="1273" t="s">
        <v>1407</v>
      </c>
      <c r="B3" s="1273"/>
      <c r="C3" s="1273"/>
      <c r="D3" s="1273"/>
      <c r="E3" s="1273"/>
      <c r="F3" s="1273"/>
      <c r="G3" s="1273"/>
      <c r="H3" s="1273"/>
      <c r="I3" s="1273"/>
      <c r="J3" s="1273"/>
      <c r="K3" s="1273"/>
      <c r="L3" s="1273"/>
      <c r="M3" s="1273"/>
      <c r="N3" s="1273"/>
      <c r="O3" s="1273"/>
      <c r="P3" s="1273"/>
      <c r="Q3" s="1273"/>
      <c r="R3" s="1273"/>
      <c r="S3" s="1273"/>
      <c r="T3" s="1273"/>
      <c r="U3" s="1273"/>
    </row>
    <row r="4" spans="1:21" s="311" customFormat="1" x14ac:dyDescent="0.35">
      <c r="A4" s="1274" t="s">
        <v>1412</v>
      </c>
      <c r="B4" s="1274"/>
      <c r="C4" s="1274"/>
      <c r="D4" s="1274"/>
      <c r="E4" s="1274"/>
      <c r="F4" s="1274"/>
      <c r="G4" s="1274"/>
      <c r="H4" s="1274"/>
      <c r="I4" s="1274"/>
      <c r="J4" s="1274"/>
      <c r="K4" s="1274"/>
      <c r="L4" s="1274"/>
      <c r="M4" s="1274"/>
      <c r="N4" s="1274"/>
      <c r="O4" s="1274"/>
      <c r="P4" s="1274"/>
      <c r="Q4" s="1274"/>
      <c r="R4" s="1274"/>
      <c r="S4" s="1274"/>
      <c r="T4" s="1274"/>
      <c r="U4" s="1274"/>
    </row>
    <row r="5" spans="1:21" s="66" customFormat="1" ht="23.25" customHeight="1" x14ac:dyDescent="0.35">
      <c r="A5" s="1175" t="s">
        <v>96</v>
      </c>
      <c r="B5" s="1174" t="s">
        <v>110</v>
      </c>
      <c r="C5" s="1177" t="s">
        <v>1502</v>
      </c>
      <c r="D5" s="1177" t="s">
        <v>1503</v>
      </c>
      <c r="E5" s="1177" t="s">
        <v>86</v>
      </c>
      <c r="F5" s="1177" t="s">
        <v>390</v>
      </c>
      <c r="G5" s="1177" t="s">
        <v>87</v>
      </c>
      <c r="H5" s="1189" t="s">
        <v>99</v>
      </c>
      <c r="I5" s="1195"/>
      <c r="J5" s="1195"/>
      <c r="K5" s="1195"/>
      <c r="L5" s="1195"/>
      <c r="M5" s="1195"/>
      <c r="N5" s="1195"/>
      <c r="O5" s="1190"/>
      <c r="P5" s="1191" t="s">
        <v>100</v>
      </c>
      <c r="Q5" s="1192"/>
      <c r="R5" s="1174" t="s">
        <v>102</v>
      </c>
      <c r="S5" s="1174" t="s">
        <v>109</v>
      </c>
      <c r="T5" s="1174" t="s">
        <v>108</v>
      </c>
      <c r="U5" s="1171" t="s">
        <v>88</v>
      </c>
    </row>
    <row r="6" spans="1:21" s="66" customFormat="1" ht="15" customHeight="1" x14ac:dyDescent="0.35">
      <c r="A6" s="1175"/>
      <c r="B6" s="1175"/>
      <c r="C6" s="1178"/>
      <c r="D6" s="1178"/>
      <c r="E6" s="1178"/>
      <c r="F6" s="1178"/>
      <c r="G6" s="1178"/>
      <c r="H6" s="1189" t="s">
        <v>103</v>
      </c>
      <c r="I6" s="1190"/>
      <c r="J6" s="1189" t="s">
        <v>104</v>
      </c>
      <c r="K6" s="1190"/>
      <c r="L6" s="1189" t="s">
        <v>105</v>
      </c>
      <c r="M6" s="1190"/>
      <c r="N6" s="1189" t="s">
        <v>106</v>
      </c>
      <c r="O6" s="1190"/>
      <c r="P6" s="1193"/>
      <c r="Q6" s="1194"/>
      <c r="R6" s="1175"/>
      <c r="S6" s="1175"/>
      <c r="T6" s="1175"/>
      <c r="U6" s="1172"/>
    </row>
    <row r="7" spans="1:21" s="67" customFormat="1" ht="24" customHeight="1" x14ac:dyDescent="0.35">
      <c r="A7" s="1176"/>
      <c r="B7" s="1176"/>
      <c r="C7" s="1179"/>
      <c r="D7" s="1179"/>
      <c r="E7" s="1179"/>
      <c r="F7" s="1179"/>
      <c r="G7" s="1179"/>
      <c r="H7" s="412" t="s">
        <v>107</v>
      </c>
      <c r="I7" s="412" t="s">
        <v>12</v>
      </c>
      <c r="J7" s="412" t="s">
        <v>107</v>
      </c>
      <c r="K7" s="412" t="s">
        <v>12</v>
      </c>
      <c r="L7" s="412" t="s">
        <v>107</v>
      </c>
      <c r="M7" s="412" t="s">
        <v>12</v>
      </c>
      <c r="N7" s="412" t="s">
        <v>107</v>
      </c>
      <c r="O7" s="412" t="s">
        <v>12</v>
      </c>
      <c r="P7" s="412" t="s">
        <v>107</v>
      </c>
      <c r="Q7" s="412" t="s">
        <v>12</v>
      </c>
      <c r="R7" s="1176"/>
      <c r="S7" s="1176"/>
      <c r="T7" s="1176"/>
      <c r="U7" s="1173"/>
    </row>
    <row r="8" spans="1:21" s="255" customFormat="1" ht="15.5" x14ac:dyDescent="0.35">
      <c r="A8" s="413"/>
      <c r="B8" s="414"/>
      <c r="C8" s="415"/>
      <c r="D8" s="415"/>
      <c r="E8" s="415"/>
      <c r="F8" s="416"/>
      <c r="G8" s="415"/>
      <c r="H8" s="417"/>
      <c r="I8" s="417"/>
      <c r="J8" s="417"/>
      <c r="K8" s="417"/>
      <c r="L8" s="417"/>
      <c r="M8" s="417"/>
      <c r="N8" s="417"/>
      <c r="O8" s="417"/>
      <c r="P8" s="417"/>
      <c r="Q8" s="417"/>
      <c r="R8" s="418"/>
      <c r="S8" s="418"/>
      <c r="T8" s="418"/>
      <c r="U8" s="419"/>
    </row>
    <row r="9" spans="1:21" s="898" customFormat="1" ht="114.75" customHeight="1" x14ac:dyDescent="0.35">
      <c r="A9" s="1229" t="s">
        <v>1408</v>
      </c>
      <c r="B9" s="1220" t="s">
        <v>1409</v>
      </c>
      <c r="C9" s="902" t="s">
        <v>1601</v>
      </c>
      <c r="D9" s="903" t="s">
        <v>2982</v>
      </c>
      <c r="E9" s="903" t="s">
        <v>2983</v>
      </c>
      <c r="F9" s="1037" t="s">
        <v>2795</v>
      </c>
      <c r="G9" s="827" t="s">
        <v>2981</v>
      </c>
      <c r="H9" s="896">
        <v>0</v>
      </c>
      <c r="I9" s="900">
        <v>0</v>
      </c>
      <c r="J9" s="896">
        <v>1</v>
      </c>
      <c r="K9" s="900">
        <v>575000</v>
      </c>
      <c r="L9" s="899">
        <v>0</v>
      </c>
      <c r="M9" s="900">
        <v>0</v>
      </c>
      <c r="N9" s="899">
        <v>0</v>
      </c>
      <c r="O9" s="900">
        <v>0</v>
      </c>
      <c r="P9" s="848">
        <f t="shared" ref="P9:Q10" si="0">H9+J9+L9+N9</f>
        <v>1</v>
      </c>
      <c r="Q9" s="649">
        <f t="shared" si="0"/>
        <v>575000</v>
      </c>
      <c r="R9" s="901" t="s">
        <v>2793</v>
      </c>
      <c r="S9" s="901" t="s">
        <v>2794</v>
      </c>
      <c r="T9" s="1061" t="s">
        <v>2796</v>
      </c>
      <c r="U9" s="901" t="s">
        <v>2797</v>
      </c>
    </row>
    <row r="10" spans="1:21" ht="82.5" customHeight="1" x14ac:dyDescent="0.35">
      <c r="A10" s="1229"/>
      <c r="B10" s="1216"/>
      <c r="C10" s="270"/>
      <c r="D10" s="914" t="s">
        <v>3105</v>
      </c>
      <c r="E10" s="914" t="s">
        <v>3104</v>
      </c>
      <c r="F10" s="1037" t="s">
        <v>3100</v>
      </c>
      <c r="G10" s="827" t="s">
        <v>3101</v>
      </c>
      <c r="H10" s="347">
        <v>0</v>
      </c>
      <c r="I10" s="348">
        <v>0</v>
      </c>
      <c r="J10" s="896">
        <v>1</v>
      </c>
      <c r="K10" s="348">
        <v>200000</v>
      </c>
      <c r="L10" s="899">
        <v>0</v>
      </c>
      <c r="M10" s="348">
        <v>0</v>
      </c>
      <c r="N10" s="899">
        <v>0</v>
      </c>
      <c r="O10" s="348"/>
      <c r="P10" s="848">
        <f t="shared" si="0"/>
        <v>1</v>
      </c>
      <c r="Q10" s="374">
        <f t="shared" ref="Q10:Q16" si="1">I10+K10+M10+O10</f>
        <v>200000</v>
      </c>
      <c r="R10" s="270" t="s">
        <v>3102</v>
      </c>
      <c r="S10" s="270" t="s">
        <v>3103</v>
      </c>
      <c r="T10" s="270" t="s">
        <v>1842</v>
      </c>
      <c r="U10" s="901" t="s">
        <v>2797</v>
      </c>
    </row>
    <row r="11" spans="1:21" ht="20.5" customHeight="1" x14ac:dyDescent="0.35">
      <c r="A11" s="1229"/>
      <c r="B11" s="1272"/>
      <c r="C11" s="829"/>
      <c r="D11" s="829"/>
      <c r="E11" s="829"/>
      <c r="F11" s="829"/>
      <c r="G11" s="829"/>
      <c r="H11" s="830"/>
      <c r="I11" s="831"/>
      <c r="J11" s="829"/>
      <c r="K11" s="831"/>
      <c r="L11" s="829"/>
      <c r="M11" s="831"/>
      <c r="N11" s="829"/>
      <c r="O11" s="831"/>
      <c r="P11" s="853">
        <f t="shared" ref="P11:P16" si="2">H11+J11+L11+N11</f>
        <v>0</v>
      </c>
      <c r="Q11" s="854">
        <f t="shared" si="1"/>
        <v>0</v>
      </c>
      <c r="R11" s="829"/>
      <c r="S11" s="829"/>
      <c r="T11" s="829"/>
      <c r="U11" s="829"/>
    </row>
    <row r="12" spans="1:21" ht="15.5" x14ac:dyDescent="0.35">
      <c r="A12" s="1229"/>
      <c r="B12" s="1220" t="s">
        <v>1410</v>
      </c>
      <c r="C12" s="270"/>
      <c r="D12" s="270"/>
      <c r="E12" s="270"/>
      <c r="F12" s="270"/>
      <c r="G12" s="270"/>
      <c r="H12" s="347"/>
      <c r="I12" s="348"/>
      <c r="J12" s="270"/>
      <c r="K12" s="348"/>
      <c r="L12" s="270"/>
      <c r="M12" s="348"/>
      <c r="N12" s="270"/>
      <c r="O12" s="348"/>
      <c r="P12" s="373">
        <f t="shared" si="2"/>
        <v>0</v>
      </c>
      <c r="Q12" s="374">
        <f t="shared" si="1"/>
        <v>0</v>
      </c>
      <c r="R12" s="270"/>
      <c r="S12" s="270"/>
      <c r="T12" s="270"/>
      <c r="U12" s="270"/>
    </row>
    <row r="13" spans="1:21" s="898" customFormat="1" ht="76.5" customHeight="1" x14ac:dyDescent="0.35">
      <c r="A13" s="1229"/>
      <c r="B13" s="1216"/>
      <c r="C13" s="1024" t="s">
        <v>1603</v>
      </c>
      <c r="D13" s="904" t="s">
        <v>2804</v>
      </c>
      <c r="E13" s="901" t="s">
        <v>2798</v>
      </c>
      <c r="F13" s="1037" t="s">
        <v>2801</v>
      </c>
      <c r="G13" s="827" t="s">
        <v>2802</v>
      </c>
      <c r="H13" s="896">
        <v>0</v>
      </c>
      <c r="I13" s="897">
        <v>0</v>
      </c>
      <c r="J13" s="896">
        <v>0.5</v>
      </c>
      <c r="K13" s="897">
        <v>300000</v>
      </c>
      <c r="L13" s="896">
        <v>0.5</v>
      </c>
      <c r="M13" s="897">
        <v>200000</v>
      </c>
      <c r="N13" s="896">
        <v>0</v>
      </c>
      <c r="O13" s="897">
        <v>0</v>
      </c>
      <c r="P13" s="833">
        <f t="shared" si="2"/>
        <v>1</v>
      </c>
      <c r="Q13" s="834">
        <f t="shared" si="1"/>
        <v>500000</v>
      </c>
      <c r="R13" s="903" t="s">
        <v>2803</v>
      </c>
      <c r="S13" s="894" t="s">
        <v>2799</v>
      </c>
      <c r="T13" s="894" t="s">
        <v>2800</v>
      </c>
      <c r="U13" s="894" t="s">
        <v>2671</v>
      </c>
    </row>
    <row r="14" spans="1:21" s="349" customFormat="1" ht="15.5" x14ac:dyDescent="0.35">
      <c r="A14" s="1229"/>
      <c r="B14" s="1220" t="s">
        <v>1411</v>
      </c>
      <c r="C14" s="1064"/>
      <c r="D14" s="1064"/>
      <c r="E14" s="1064"/>
      <c r="F14" s="1064"/>
      <c r="G14" s="1064"/>
      <c r="H14" s="1065"/>
      <c r="I14" s="1066"/>
      <c r="J14" s="1064"/>
      <c r="K14" s="1066"/>
      <c r="L14" s="1064"/>
      <c r="M14" s="1066"/>
      <c r="N14" s="1064"/>
      <c r="O14" s="1066"/>
      <c r="P14" s="1067">
        <f t="shared" si="2"/>
        <v>0</v>
      </c>
      <c r="Q14" s="1068">
        <f t="shared" si="1"/>
        <v>0</v>
      </c>
      <c r="R14" s="1064"/>
      <c r="S14" s="1064"/>
      <c r="T14" s="1064"/>
      <c r="U14" s="1064"/>
    </row>
    <row r="15" spans="1:21" s="349" customFormat="1" ht="116" customHeight="1" x14ac:dyDescent="0.35">
      <c r="A15" s="1229"/>
      <c r="B15" s="1216"/>
      <c r="C15" s="1130" t="s">
        <v>1604</v>
      </c>
      <c r="D15" s="1062" t="s">
        <v>2986</v>
      </c>
      <c r="E15" s="1063" t="s">
        <v>2985</v>
      </c>
      <c r="F15" s="1037" t="s">
        <v>2938</v>
      </c>
      <c r="G15" s="827" t="s">
        <v>2984</v>
      </c>
      <c r="H15" s="896">
        <v>0</v>
      </c>
      <c r="I15" s="897">
        <v>0</v>
      </c>
      <c r="J15" s="896">
        <v>0.5</v>
      </c>
      <c r="K15" s="897">
        <v>300000</v>
      </c>
      <c r="L15" s="896">
        <v>0.5</v>
      </c>
      <c r="M15" s="897">
        <v>262000</v>
      </c>
      <c r="N15" s="896">
        <v>0</v>
      </c>
      <c r="O15" s="897">
        <v>0</v>
      </c>
      <c r="P15" s="833">
        <f t="shared" ref="P15" si="3">H15+J15+L15+N15</f>
        <v>1</v>
      </c>
      <c r="Q15" s="834">
        <f t="shared" si="1"/>
        <v>562000</v>
      </c>
      <c r="R15" s="903" t="s">
        <v>2803</v>
      </c>
      <c r="S15" s="894" t="s">
        <v>2799</v>
      </c>
      <c r="T15" s="894" t="s">
        <v>2800</v>
      </c>
      <c r="U15" s="894" t="s">
        <v>2671</v>
      </c>
    </row>
    <row r="16" spans="1:21" ht="15.5" x14ac:dyDescent="0.35">
      <c r="A16" s="1229"/>
      <c r="B16" s="1272"/>
      <c r="C16" s="270"/>
      <c r="D16" s="270"/>
      <c r="E16" s="270"/>
      <c r="F16" s="270"/>
      <c r="G16" s="270"/>
      <c r="H16" s="270"/>
      <c r="I16" s="348"/>
      <c r="J16" s="270"/>
      <c r="K16" s="348"/>
      <c r="L16" s="270"/>
      <c r="M16" s="348"/>
      <c r="N16" s="270"/>
      <c r="O16" s="348"/>
      <c r="P16" s="373">
        <f t="shared" si="2"/>
        <v>0</v>
      </c>
      <c r="Q16" s="374">
        <f t="shared" si="1"/>
        <v>0</v>
      </c>
      <c r="R16" s="270"/>
      <c r="S16" s="270"/>
      <c r="T16" s="270"/>
      <c r="U16" s="270"/>
    </row>
    <row r="17" spans="1:21" ht="15.5" x14ac:dyDescent="0.35">
      <c r="A17" s="291"/>
      <c r="B17" s="292"/>
      <c r="C17" s="291" t="s">
        <v>1406</v>
      </c>
      <c r="D17" s="292"/>
      <c r="E17" s="292"/>
      <c r="F17" s="292"/>
      <c r="G17" s="293"/>
      <c r="H17" s="259">
        <f t="shared" ref="H17:Q17" si="4">SUM(H9:H16)</f>
        <v>0</v>
      </c>
      <c r="I17" s="229">
        <f t="shared" si="4"/>
        <v>0</v>
      </c>
      <c r="J17" s="259">
        <f t="shared" si="4"/>
        <v>3</v>
      </c>
      <c r="K17" s="229">
        <f t="shared" si="4"/>
        <v>1375000</v>
      </c>
      <c r="L17" s="259">
        <f t="shared" si="4"/>
        <v>1</v>
      </c>
      <c r="M17" s="229">
        <f t="shared" si="4"/>
        <v>462000</v>
      </c>
      <c r="N17" s="259">
        <f t="shared" si="4"/>
        <v>0</v>
      </c>
      <c r="O17" s="229">
        <f t="shared" si="4"/>
        <v>0</v>
      </c>
      <c r="P17" s="229">
        <f t="shared" si="4"/>
        <v>4</v>
      </c>
      <c r="Q17" s="229">
        <f t="shared" si="4"/>
        <v>1837000</v>
      </c>
      <c r="R17" s="259"/>
      <c r="S17" s="259"/>
      <c r="T17" s="259"/>
      <c r="U17" s="271"/>
    </row>
    <row r="22" spans="1:21" x14ac:dyDescent="0.35">
      <c r="C22" s="436"/>
    </row>
    <row r="23" spans="1:21" x14ac:dyDescent="0.35">
      <c r="C23" s="436"/>
    </row>
    <row r="24" spans="1:21" x14ac:dyDescent="0.35">
      <c r="C24" s="436"/>
    </row>
    <row r="25" spans="1:21" x14ac:dyDescent="0.35">
      <c r="C25" s="436"/>
    </row>
    <row r="26" spans="1:21" x14ac:dyDescent="0.35">
      <c r="C26" s="436"/>
    </row>
    <row r="27" spans="1:21" x14ac:dyDescent="0.35">
      <c r="C27" s="436"/>
    </row>
    <row r="37" s="255" customFormat="1" ht="12" x14ac:dyDescent="0.35"/>
    <row r="38" s="255" customFormat="1" ht="12" x14ac:dyDescent="0.35"/>
    <row r="51" s="255" customFormat="1" ht="12" x14ac:dyDescent="0.35"/>
    <row r="52" s="255" customFormat="1" ht="12" x14ac:dyDescent="0.35"/>
  </sheetData>
  <mergeCells count="23">
    <mergeCell ref="A3:U3"/>
    <mergeCell ref="B9:B11"/>
    <mergeCell ref="B12:B13"/>
    <mergeCell ref="A4:U4"/>
    <mergeCell ref="F5:F7"/>
    <mergeCell ref="J6:K6"/>
    <mergeCell ref="L6:M6"/>
    <mergeCell ref="T5:T7"/>
    <mergeCell ref="U5:U7"/>
    <mergeCell ref="P5:Q6"/>
    <mergeCell ref="R5:R7"/>
    <mergeCell ref="N6:O6"/>
    <mergeCell ref="G5:G7"/>
    <mergeCell ref="H5:O5"/>
    <mergeCell ref="H6:I6"/>
    <mergeCell ref="S5:S7"/>
    <mergeCell ref="B14:B16"/>
    <mergeCell ref="A5:A7"/>
    <mergeCell ref="B5:B7"/>
    <mergeCell ref="C5:C7"/>
    <mergeCell ref="E5:E7"/>
    <mergeCell ref="A9:A16"/>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16">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
  <sheetViews>
    <sheetView topLeftCell="C1" zoomScale="50" zoomScaleNormal="50" workbookViewId="0">
      <pane ySplit="6" topLeftCell="A7" activePane="bottomLeft" state="frozen"/>
      <selection activeCell="R5" sqref="R5"/>
      <selection pane="bottomLeft" activeCell="L23" sqref="L23"/>
    </sheetView>
  </sheetViews>
  <sheetFormatPr baseColWidth="10" defaultRowHeight="14.5" x14ac:dyDescent="0.35"/>
  <cols>
    <col min="1" max="2" width="21.7265625" customWidth="1"/>
    <col min="3" max="3" width="27.453125" customWidth="1"/>
    <col min="4" max="4" width="27.453125" style="436" customWidth="1"/>
    <col min="5" max="5" width="27.453125" customWidth="1"/>
    <col min="6" max="6" width="17.7265625" customWidth="1"/>
    <col min="7" max="7" width="27.453125" customWidth="1"/>
    <col min="8" max="8" width="16.54296875" customWidth="1"/>
    <col min="9" max="9" width="16.54296875" style="230" customWidth="1"/>
    <col min="10" max="10" width="15.26953125" customWidth="1"/>
    <col min="11" max="11" width="18.81640625" style="230" customWidth="1"/>
    <col min="12" max="12" width="14.90625" customWidth="1"/>
    <col min="13" max="13" width="14.6328125" style="230" customWidth="1"/>
    <col min="15" max="15" width="11.54296875" style="230"/>
    <col min="16" max="16" width="15.26953125" customWidth="1"/>
    <col min="17" max="17" width="18.26953125" style="230" customWidth="1"/>
    <col min="18" max="18" width="14.1796875" hidden="1" customWidth="1"/>
    <col min="19" max="19" width="25.54296875" customWidth="1"/>
    <col min="20" max="21" width="14.1796875" customWidth="1"/>
    <col min="22" max="22" width="17" customWidth="1"/>
  </cols>
  <sheetData>
    <row r="1" spans="1:22" ht="18.5" x14ac:dyDescent="0.35">
      <c r="B1" s="277"/>
      <c r="C1" s="481" t="s">
        <v>1607</v>
      </c>
      <c r="D1" s="277"/>
      <c r="E1" s="277"/>
      <c r="F1" s="277"/>
      <c r="H1" s="277" t="s">
        <v>1413</v>
      </c>
      <c r="J1" s="277"/>
      <c r="K1" s="277"/>
      <c r="L1" s="277"/>
      <c r="M1" s="277"/>
      <c r="N1" s="277"/>
      <c r="O1" s="277"/>
      <c r="P1" s="277"/>
      <c r="Q1" s="277"/>
      <c r="R1" s="277"/>
      <c r="S1" s="277"/>
      <c r="T1" s="277"/>
      <c r="U1" s="277"/>
      <c r="V1" s="277"/>
    </row>
    <row r="2" spans="1:22" s="349" customFormat="1" ht="18.5" x14ac:dyDescent="0.35">
      <c r="A2" s="349" t="s">
        <v>1346</v>
      </c>
      <c r="B2" s="277"/>
      <c r="C2" s="277"/>
      <c r="D2" s="277"/>
      <c r="E2" s="277"/>
      <c r="F2" s="277"/>
      <c r="H2" s="277"/>
      <c r="I2" s="230"/>
      <c r="J2" s="277"/>
      <c r="K2" s="277"/>
      <c r="L2" s="277"/>
      <c r="M2" s="277"/>
      <c r="N2" s="277"/>
      <c r="O2" s="277"/>
      <c r="P2" s="277"/>
      <c r="Q2" s="277"/>
      <c r="R2" s="277"/>
      <c r="S2" s="277"/>
      <c r="T2" s="277"/>
      <c r="U2" s="277"/>
      <c r="V2" s="277"/>
    </row>
    <row r="3" spans="1:22" x14ac:dyDescent="0.35">
      <c r="A3" s="264" t="s">
        <v>1416</v>
      </c>
      <c r="B3" s="264"/>
      <c r="C3" s="264"/>
      <c r="D3" s="264"/>
      <c r="E3" s="264"/>
      <c r="F3" s="264"/>
      <c r="G3" s="264"/>
      <c r="H3" s="264"/>
      <c r="I3" s="264"/>
      <c r="J3" s="264"/>
      <c r="K3" s="264"/>
      <c r="L3" s="264"/>
      <c r="M3" s="264"/>
      <c r="N3" s="264"/>
      <c r="O3" s="264"/>
      <c r="P3" s="264"/>
      <c r="Q3" s="264"/>
      <c r="R3" s="264"/>
      <c r="S3" s="264"/>
      <c r="T3" s="264"/>
      <c r="U3" s="264"/>
      <c r="V3" s="264"/>
    </row>
    <row r="4" spans="1:22" ht="15" customHeight="1" x14ac:dyDescent="0.35">
      <c r="A4" s="1175" t="s">
        <v>96</v>
      </c>
      <c r="B4" s="1174" t="s">
        <v>110</v>
      </c>
      <c r="C4" s="1177" t="s">
        <v>1502</v>
      </c>
      <c r="D4" s="1177" t="s">
        <v>1503</v>
      </c>
      <c r="E4" s="1177" t="s">
        <v>86</v>
      </c>
      <c r="F4" s="1177" t="s">
        <v>390</v>
      </c>
      <c r="G4" s="1177" t="s">
        <v>87</v>
      </c>
      <c r="H4" s="1189" t="s">
        <v>99</v>
      </c>
      <c r="I4" s="1195"/>
      <c r="J4" s="1195"/>
      <c r="K4" s="1195"/>
      <c r="L4" s="1195"/>
      <c r="M4" s="1195"/>
      <c r="N4" s="1195"/>
      <c r="O4" s="1190"/>
      <c r="P4" s="1191" t="s">
        <v>100</v>
      </c>
      <c r="Q4" s="1192"/>
      <c r="R4" s="1174" t="s">
        <v>101</v>
      </c>
      <c r="S4" s="1174" t="s">
        <v>102</v>
      </c>
      <c r="T4" s="1174" t="s">
        <v>109</v>
      </c>
      <c r="U4" s="1174" t="s">
        <v>108</v>
      </c>
      <c r="V4" s="1171" t="s">
        <v>88</v>
      </c>
    </row>
    <row r="5" spans="1:22" ht="15" customHeight="1" x14ac:dyDescent="0.35">
      <c r="A5" s="1175"/>
      <c r="B5" s="1175"/>
      <c r="C5" s="1178"/>
      <c r="D5" s="1178"/>
      <c r="E5" s="1178"/>
      <c r="F5" s="1178"/>
      <c r="G5" s="1178"/>
      <c r="H5" s="1189" t="s">
        <v>103</v>
      </c>
      <c r="I5" s="1190"/>
      <c r="J5" s="1189" t="s">
        <v>104</v>
      </c>
      <c r="K5" s="1190"/>
      <c r="L5" s="1189" t="s">
        <v>105</v>
      </c>
      <c r="M5" s="1190"/>
      <c r="N5" s="1189" t="s">
        <v>106</v>
      </c>
      <c r="O5" s="1190"/>
      <c r="P5" s="1193"/>
      <c r="Q5" s="1194"/>
      <c r="R5" s="1175"/>
      <c r="S5" s="1175"/>
      <c r="T5" s="1175"/>
      <c r="U5" s="1175"/>
      <c r="V5" s="1172"/>
    </row>
    <row r="6" spans="1:22" ht="26" x14ac:dyDescent="0.35">
      <c r="A6" s="1176"/>
      <c r="B6" s="1176"/>
      <c r="C6" s="1179"/>
      <c r="D6" s="1179"/>
      <c r="E6" s="1179"/>
      <c r="F6" s="1179"/>
      <c r="G6" s="1179"/>
      <c r="H6" s="412" t="s">
        <v>107</v>
      </c>
      <c r="I6" s="412" t="s">
        <v>12</v>
      </c>
      <c r="J6" s="412" t="s">
        <v>107</v>
      </c>
      <c r="K6" s="412" t="s">
        <v>12</v>
      </c>
      <c r="L6" s="412" t="s">
        <v>107</v>
      </c>
      <c r="M6" s="412" t="s">
        <v>12</v>
      </c>
      <c r="N6" s="412" t="s">
        <v>107</v>
      </c>
      <c r="O6" s="412" t="s">
        <v>12</v>
      </c>
      <c r="P6" s="412" t="s">
        <v>107</v>
      </c>
      <c r="Q6" s="412" t="s">
        <v>12</v>
      </c>
      <c r="R6" s="1176"/>
      <c r="S6" s="1176"/>
      <c r="T6" s="1176"/>
      <c r="U6" s="1176"/>
      <c r="V6" s="1173"/>
    </row>
    <row r="7" spans="1:22" s="349" customFormat="1" ht="15.5" x14ac:dyDescent="0.35">
      <c r="A7" s="413"/>
      <c r="B7" s="414"/>
      <c r="C7" s="415"/>
      <c r="D7" s="415"/>
      <c r="E7" s="415"/>
      <c r="F7" s="416"/>
      <c r="G7" s="415"/>
      <c r="H7" s="417"/>
      <c r="I7" s="417"/>
      <c r="J7" s="417"/>
      <c r="K7" s="417"/>
      <c r="L7" s="417"/>
      <c r="M7" s="417"/>
      <c r="N7" s="417"/>
      <c r="O7" s="417"/>
      <c r="P7" s="417"/>
      <c r="Q7" s="417"/>
      <c r="R7" s="418"/>
      <c r="S7" s="418"/>
      <c r="T7" s="418"/>
      <c r="U7" s="418"/>
      <c r="V7" s="419"/>
    </row>
    <row r="8" spans="1:22" ht="102" customHeight="1" x14ac:dyDescent="0.35">
      <c r="A8" s="1229" t="s">
        <v>1414</v>
      </c>
      <c r="B8" s="1220" t="s">
        <v>1415</v>
      </c>
      <c r="C8" s="1275" t="s">
        <v>1607</v>
      </c>
      <c r="D8" s="811" t="s">
        <v>2805</v>
      </c>
      <c r="E8" s="811" t="s">
        <v>2977</v>
      </c>
      <c r="F8" s="1037" t="s">
        <v>2806</v>
      </c>
      <c r="G8" s="827" t="s">
        <v>2976</v>
      </c>
      <c r="H8" s="813">
        <v>0.25</v>
      </c>
      <c r="I8" s="814">
        <v>2000</v>
      </c>
      <c r="J8" s="813">
        <v>0.25</v>
      </c>
      <c r="K8" s="814">
        <v>2000</v>
      </c>
      <c r="L8" s="813">
        <v>0.25</v>
      </c>
      <c r="M8" s="814">
        <v>2000</v>
      </c>
      <c r="N8" s="813">
        <v>0.25</v>
      </c>
      <c r="O8" s="814">
        <v>2000</v>
      </c>
      <c r="P8" s="906">
        <f>H8+J8+L8+N8</f>
        <v>1</v>
      </c>
      <c r="Q8" s="834">
        <f>I8+K8+M8+O8</f>
        <v>8000</v>
      </c>
      <c r="R8" s="811" t="s">
        <v>2807</v>
      </c>
      <c r="S8" s="811" t="s">
        <v>3000</v>
      </c>
      <c r="T8" s="907" t="s">
        <v>2039</v>
      </c>
      <c r="U8" s="811" t="s">
        <v>3001</v>
      </c>
      <c r="V8" s="811" t="s">
        <v>2808</v>
      </c>
    </row>
    <row r="9" spans="1:22" ht="87" x14ac:dyDescent="0.35">
      <c r="A9" s="1229"/>
      <c r="B9" s="1216"/>
      <c r="C9" s="1276"/>
      <c r="D9" s="811" t="s">
        <v>2809</v>
      </c>
      <c r="E9" s="826" t="s">
        <v>3036</v>
      </c>
      <c r="F9" s="1037" t="s">
        <v>2811</v>
      </c>
      <c r="G9" s="827" t="s">
        <v>3037</v>
      </c>
      <c r="H9" s="813">
        <v>0</v>
      </c>
      <c r="I9" s="908">
        <v>0</v>
      </c>
      <c r="J9" s="813">
        <v>0</v>
      </c>
      <c r="K9" s="908">
        <v>0</v>
      </c>
      <c r="L9" s="909">
        <v>1</v>
      </c>
      <c r="M9" s="908">
        <v>7000</v>
      </c>
      <c r="N9" s="909">
        <v>0</v>
      </c>
      <c r="O9" s="908">
        <v>0</v>
      </c>
      <c r="P9" s="906">
        <f>H9+J9+L9+N9</f>
        <v>1</v>
      </c>
      <c r="Q9" s="834">
        <f t="shared" ref="Q9" si="0">I9+K9+M9+O9</f>
        <v>7000</v>
      </c>
      <c r="R9" s="811" t="s">
        <v>2812</v>
      </c>
      <c r="S9" s="826" t="s">
        <v>2813</v>
      </c>
      <c r="T9" s="826" t="s">
        <v>2402</v>
      </c>
      <c r="U9" s="826" t="s">
        <v>2814</v>
      </c>
      <c r="V9" s="826" t="s">
        <v>2815</v>
      </c>
    </row>
    <row r="10" spans="1:22" s="349" customFormat="1" ht="43.5" x14ac:dyDescent="0.35">
      <c r="A10" s="1229"/>
      <c r="B10" s="1216"/>
      <c r="C10" s="1276"/>
      <c r="D10" s="811" t="s">
        <v>2816</v>
      </c>
      <c r="E10" s="811" t="s">
        <v>2810</v>
      </c>
      <c r="F10" s="1037" t="s">
        <v>2817</v>
      </c>
      <c r="G10" s="827" t="s">
        <v>2818</v>
      </c>
      <c r="H10" s="813">
        <v>0.25</v>
      </c>
      <c r="I10" s="814">
        <v>0</v>
      </c>
      <c r="J10" s="813">
        <v>0.25</v>
      </c>
      <c r="K10" s="814">
        <v>0</v>
      </c>
      <c r="L10" s="813">
        <v>0.5</v>
      </c>
      <c r="M10" s="814">
        <v>50000</v>
      </c>
      <c r="N10" s="813">
        <v>0</v>
      </c>
      <c r="O10" s="814">
        <v>0</v>
      </c>
      <c r="P10" s="906">
        <f>H10+J10+L10+N10</f>
        <v>1</v>
      </c>
      <c r="Q10" s="834">
        <f t="shared" ref="Q10:Q11" si="1">I10+K10+M10+O10</f>
        <v>50000</v>
      </c>
      <c r="R10" s="815"/>
      <c r="S10" s="826" t="s">
        <v>2819</v>
      </c>
      <c r="T10" s="826" t="s">
        <v>2820</v>
      </c>
      <c r="U10" s="826" t="s">
        <v>2821</v>
      </c>
      <c r="V10" s="826" t="s">
        <v>2671</v>
      </c>
    </row>
    <row r="11" spans="1:22" s="349" customFormat="1" ht="43.5" x14ac:dyDescent="0.35">
      <c r="A11" s="1229"/>
      <c r="B11" s="1216"/>
      <c r="C11" s="1277"/>
      <c r="D11" s="811" t="s">
        <v>2816</v>
      </c>
      <c r="E11" s="811" t="s">
        <v>2810</v>
      </c>
      <c r="F11" s="1037" t="s">
        <v>2822</v>
      </c>
      <c r="G11" s="827" t="s">
        <v>2823</v>
      </c>
      <c r="H11" s="813">
        <v>0</v>
      </c>
      <c r="I11" s="814">
        <v>0</v>
      </c>
      <c r="J11" s="813">
        <v>0.5</v>
      </c>
      <c r="K11" s="814">
        <v>21000</v>
      </c>
      <c r="L11" s="813">
        <v>0.5</v>
      </c>
      <c r="M11" s="814">
        <v>21000</v>
      </c>
      <c r="N11" s="813">
        <v>0</v>
      </c>
      <c r="O11" s="814">
        <v>0</v>
      </c>
      <c r="P11" s="906">
        <f>H11+J11+L11+N11</f>
        <v>1</v>
      </c>
      <c r="Q11" s="834">
        <f t="shared" si="1"/>
        <v>42000</v>
      </c>
      <c r="R11" s="815"/>
      <c r="S11" s="826" t="s">
        <v>2819</v>
      </c>
      <c r="T11" s="826" t="s">
        <v>2820</v>
      </c>
      <c r="U11" s="826" t="s">
        <v>2824</v>
      </c>
      <c r="V11" s="826" t="s">
        <v>2671</v>
      </c>
    </row>
    <row r="12" spans="1:22" s="349" customFormat="1" ht="15.5" x14ac:dyDescent="0.35">
      <c r="A12" s="1229"/>
      <c r="B12" s="1216"/>
      <c r="C12" s="316"/>
      <c r="D12" s="316"/>
      <c r="E12" s="316"/>
      <c r="F12" s="316"/>
      <c r="G12" s="316"/>
      <c r="H12" s="341"/>
      <c r="I12" s="342"/>
      <c r="J12" s="341"/>
      <c r="K12" s="342"/>
      <c r="L12" s="341"/>
      <c r="M12" s="342"/>
      <c r="N12" s="341"/>
      <c r="O12" s="342"/>
      <c r="P12" s="373">
        <f t="shared" ref="P12" si="2">H12+J12+L12+N12</f>
        <v>0</v>
      </c>
      <c r="Q12" s="374">
        <f t="shared" ref="Q12" si="3">I12+K12+M12+O12</f>
        <v>0</v>
      </c>
      <c r="R12" s="316"/>
      <c r="S12" s="316"/>
      <c r="T12" s="316"/>
      <c r="U12" s="316"/>
      <c r="V12" s="316"/>
    </row>
    <row r="13" spans="1:22" ht="15.5" x14ac:dyDescent="0.35">
      <c r="A13" s="1229"/>
      <c r="B13" s="1272"/>
      <c r="C13" s="316"/>
      <c r="D13" s="316"/>
      <c r="E13" s="316"/>
      <c r="F13" s="316"/>
      <c r="G13" s="316"/>
      <c r="H13" s="341"/>
      <c r="I13" s="342"/>
      <c r="J13" s="341"/>
      <c r="K13" s="342"/>
      <c r="L13" s="341"/>
      <c r="M13" s="342"/>
      <c r="N13" s="341"/>
      <c r="O13" s="342"/>
      <c r="P13" s="373">
        <f t="shared" ref="P13" si="4">H13+J13+L13+N13</f>
        <v>0</v>
      </c>
      <c r="Q13" s="374">
        <f t="shared" ref="Q13" si="5">I13+K13+M13+O13</f>
        <v>0</v>
      </c>
      <c r="R13" s="316"/>
      <c r="S13" s="316"/>
      <c r="T13" s="316"/>
      <c r="U13" s="316"/>
      <c r="V13" s="316"/>
    </row>
    <row r="14" spans="1:22" ht="15.65" customHeight="1" x14ac:dyDescent="0.35">
      <c r="A14" s="285"/>
      <c r="B14" s="286"/>
      <c r="C14" s="285" t="s">
        <v>1495</v>
      </c>
      <c r="D14" s="286"/>
      <c r="E14" s="286"/>
      <c r="F14" s="286"/>
      <c r="G14" s="287"/>
      <c r="H14" s="280">
        <f t="shared" ref="H14:P14" si="6">SUM(H8:H13)</f>
        <v>0.5</v>
      </c>
      <c r="I14" s="232">
        <f t="shared" si="6"/>
        <v>2000</v>
      </c>
      <c r="J14" s="280">
        <f t="shared" si="6"/>
        <v>1</v>
      </c>
      <c r="K14" s="232">
        <f t="shared" si="6"/>
        <v>23000</v>
      </c>
      <c r="L14" s="280">
        <f t="shared" si="6"/>
        <v>2.25</v>
      </c>
      <c r="M14" s="232">
        <f t="shared" si="6"/>
        <v>80000</v>
      </c>
      <c r="N14" s="280">
        <f t="shared" si="6"/>
        <v>0.25</v>
      </c>
      <c r="O14" s="232">
        <f t="shared" si="6"/>
        <v>2000</v>
      </c>
      <c r="P14" s="232">
        <f t="shared" si="6"/>
        <v>4</v>
      </c>
      <c r="Q14" s="232">
        <f>SUM(Q8:Q13)</f>
        <v>107000</v>
      </c>
      <c r="R14" s="259"/>
      <c r="S14" s="259"/>
      <c r="T14" s="259"/>
      <c r="U14" s="259"/>
      <c r="V14" s="259"/>
    </row>
  </sheetData>
  <mergeCells count="21">
    <mergeCell ref="A8:A13"/>
    <mergeCell ref="B8:B13"/>
    <mergeCell ref="A4:A6"/>
    <mergeCell ref="B4:B6"/>
    <mergeCell ref="C4:C6"/>
    <mergeCell ref="C8:C11"/>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 C12:C13">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
  <sheetViews>
    <sheetView topLeftCell="B1" zoomScale="40" zoomScaleNormal="40" workbookViewId="0">
      <pane ySplit="7" topLeftCell="A8" activePane="bottomLeft" state="frozen"/>
      <selection activeCell="A7" sqref="A7"/>
      <selection pane="bottomLeft" activeCell="G13" sqref="G13"/>
    </sheetView>
  </sheetViews>
  <sheetFormatPr baseColWidth="10" defaultRowHeight="14.5" x14ac:dyDescent="0.35"/>
  <cols>
    <col min="1" max="1" width="21.7265625" customWidth="1"/>
    <col min="2" max="2" width="26.26953125" customWidth="1"/>
    <col min="3" max="3" width="27.453125" customWidth="1"/>
    <col min="4" max="4" width="27.453125" style="436" customWidth="1"/>
    <col min="5" max="5" width="27.453125" customWidth="1"/>
    <col min="6" max="6" width="14.7265625" customWidth="1"/>
    <col min="7" max="7" width="50.6328125" customWidth="1"/>
    <col min="8" max="8" width="15.26953125" customWidth="1"/>
    <col min="9" max="9" width="14.81640625" style="230" bestFit="1" customWidth="1"/>
    <col min="10" max="10" width="15.26953125" customWidth="1"/>
    <col min="11" max="11" width="18.81640625" style="230" customWidth="1"/>
    <col min="13" max="13" width="14.81640625" style="230" bestFit="1" customWidth="1"/>
    <col min="15" max="15" width="14.81640625" style="230" bestFit="1" customWidth="1"/>
    <col min="16" max="16" width="15.26953125" customWidth="1"/>
    <col min="17" max="17" width="18.26953125" style="230" customWidth="1"/>
    <col min="18" max="18" width="14.1796875" hidden="1" customWidth="1"/>
    <col min="19" max="19" width="35.26953125" customWidth="1"/>
    <col min="20" max="21" width="14.1796875" customWidth="1"/>
    <col min="22" max="22" width="17" customWidth="1"/>
  </cols>
  <sheetData>
    <row r="1" spans="1:23" ht="18" customHeight="1" x14ac:dyDescent="0.35">
      <c r="B1" s="238"/>
      <c r="C1" s="482" t="s">
        <v>1608</v>
      </c>
      <c r="D1" s="482" t="s">
        <v>1609</v>
      </c>
      <c r="E1" s="238"/>
      <c r="F1" s="240"/>
      <c r="G1" s="238"/>
      <c r="H1" s="284" t="s">
        <v>1352</v>
      </c>
      <c r="K1" s="238"/>
      <c r="L1" s="238"/>
      <c r="M1" s="238"/>
      <c r="N1" s="238"/>
      <c r="O1" s="238"/>
      <c r="P1" s="238"/>
      <c r="Q1" s="238"/>
      <c r="R1" s="238"/>
      <c r="S1" s="238"/>
      <c r="T1" s="238"/>
      <c r="U1" s="238"/>
      <c r="V1" s="238"/>
    </row>
    <row r="2" spans="1:23" ht="18" customHeight="1" x14ac:dyDescent="0.35">
      <c r="B2" s="240"/>
      <c r="C2" s="240"/>
      <c r="D2" s="240"/>
      <c r="E2" s="240"/>
      <c r="F2" s="240"/>
      <c r="G2" s="240"/>
      <c r="H2" s="284"/>
      <c r="K2" s="240"/>
      <c r="L2" s="240"/>
      <c r="M2" s="240"/>
      <c r="N2" s="240"/>
      <c r="O2" s="240"/>
      <c r="P2" s="240"/>
      <c r="Q2" s="240"/>
      <c r="R2" s="240"/>
      <c r="S2" s="240"/>
      <c r="T2" s="240"/>
      <c r="U2" s="240"/>
      <c r="V2" s="240"/>
    </row>
    <row r="3" spans="1:23" ht="18" customHeight="1" x14ac:dyDescent="0.35">
      <c r="A3" s="307" t="s">
        <v>1345</v>
      </c>
      <c r="B3" s="240"/>
      <c r="C3" s="240"/>
      <c r="D3" s="240"/>
      <c r="E3" s="240"/>
      <c r="F3" s="240"/>
      <c r="G3" s="240"/>
      <c r="H3" s="284"/>
      <c r="K3" s="240"/>
      <c r="L3" s="240"/>
      <c r="M3" s="240"/>
      <c r="N3" s="240"/>
      <c r="O3" s="240"/>
      <c r="P3" s="240"/>
      <c r="Q3" s="240"/>
      <c r="R3" s="240"/>
      <c r="S3" s="240"/>
      <c r="T3" s="240"/>
      <c r="U3" s="240"/>
      <c r="V3" s="240"/>
    </row>
    <row r="4" spans="1:23" ht="33" customHeight="1" x14ac:dyDescent="0.35">
      <c r="A4" s="1278" t="s">
        <v>1351</v>
      </c>
      <c r="B4" s="1278"/>
      <c r="C4" s="1278"/>
      <c r="D4" s="1278"/>
      <c r="E4" s="1278"/>
      <c r="F4" s="1278"/>
      <c r="G4" s="1278"/>
      <c r="H4" s="1278"/>
      <c r="I4" s="1278"/>
      <c r="J4" s="1278"/>
      <c r="K4" s="1278"/>
      <c r="L4" s="1278"/>
      <c r="M4" s="1278"/>
      <c r="N4" s="1278"/>
      <c r="O4" s="1278"/>
      <c r="P4" s="1278"/>
      <c r="Q4" s="1278"/>
      <c r="R4" s="1278"/>
      <c r="S4" s="1278"/>
      <c r="T4" s="1278"/>
      <c r="U4" s="1278"/>
      <c r="V4" s="1278"/>
    </row>
    <row r="5" spans="1:23" ht="14.5" customHeight="1" x14ac:dyDescent="0.35">
      <c r="A5" s="1175" t="s">
        <v>96</v>
      </c>
      <c r="B5" s="1174" t="s">
        <v>110</v>
      </c>
      <c r="C5" s="1177" t="s">
        <v>1502</v>
      </c>
      <c r="D5" s="1177" t="s">
        <v>1503</v>
      </c>
      <c r="E5" s="1177" t="s">
        <v>86</v>
      </c>
      <c r="F5" s="1177" t="s">
        <v>390</v>
      </c>
      <c r="G5" s="1177" t="s">
        <v>87</v>
      </c>
      <c r="H5" s="1189" t="s">
        <v>99</v>
      </c>
      <c r="I5" s="1195"/>
      <c r="J5" s="1195"/>
      <c r="K5" s="1195"/>
      <c r="L5" s="1195"/>
      <c r="M5" s="1195"/>
      <c r="N5" s="1195"/>
      <c r="O5" s="1190"/>
      <c r="P5" s="1191" t="s">
        <v>100</v>
      </c>
      <c r="Q5" s="1192"/>
      <c r="R5" s="1174" t="s">
        <v>101</v>
      </c>
      <c r="S5" s="1174" t="s">
        <v>102</v>
      </c>
      <c r="T5" s="1174" t="s">
        <v>109</v>
      </c>
      <c r="U5" s="1174" t="s">
        <v>108</v>
      </c>
      <c r="V5" s="1171" t="s">
        <v>88</v>
      </c>
    </row>
    <row r="6" spans="1:23" ht="14.5" customHeight="1" x14ac:dyDescent="0.35">
      <c r="A6" s="1175"/>
      <c r="B6" s="1175"/>
      <c r="C6" s="1178"/>
      <c r="D6" s="1178"/>
      <c r="E6" s="1178"/>
      <c r="F6" s="1178"/>
      <c r="G6" s="1178"/>
      <c r="H6" s="1189" t="s">
        <v>103</v>
      </c>
      <c r="I6" s="1190"/>
      <c r="J6" s="1189" t="s">
        <v>104</v>
      </c>
      <c r="K6" s="1190"/>
      <c r="L6" s="1189" t="s">
        <v>105</v>
      </c>
      <c r="M6" s="1190"/>
      <c r="N6" s="1189" t="s">
        <v>106</v>
      </c>
      <c r="O6" s="1190"/>
      <c r="P6" s="1193"/>
      <c r="Q6" s="1194"/>
      <c r="R6" s="1175"/>
      <c r="S6" s="1175"/>
      <c r="T6" s="1175"/>
      <c r="U6" s="1175"/>
      <c r="V6" s="1172"/>
    </row>
    <row r="7" spans="1:23" ht="26" x14ac:dyDescent="0.35">
      <c r="A7" s="1176"/>
      <c r="B7" s="1176"/>
      <c r="C7" s="1179"/>
      <c r="D7" s="1179"/>
      <c r="E7" s="1179"/>
      <c r="F7" s="1179"/>
      <c r="G7" s="1179"/>
      <c r="H7" s="412" t="s">
        <v>107</v>
      </c>
      <c r="I7" s="412" t="s">
        <v>12</v>
      </c>
      <c r="J7" s="412" t="s">
        <v>107</v>
      </c>
      <c r="K7" s="412" t="s">
        <v>12</v>
      </c>
      <c r="L7" s="412" t="s">
        <v>107</v>
      </c>
      <c r="M7" s="412" t="s">
        <v>12</v>
      </c>
      <c r="N7" s="412" t="s">
        <v>107</v>
      </c>
      <c r="O7" s="412" t="s">
        <v>12</v>
      </c>
      <c r="P7" s="412" t="s">
        <v>107</v>
      </c>
      <c r="Q7" s="412" t="s">
        <v>12</v>
      </c>
      <c r="R7" s="1176"/>
      <c r="S7" s="1176"/>
      <c r="T7" s="1176"/>
      <c r="U7" s="1176"/>
      <c r="V7" s="1173"/>
    </row>
    <row r="8" spans="1:23" ht="15.65" customHeight="1" x14ac:dyDescent="0.35">
      <c r="A8" s="413"/>
      <c r="B8" s="414"/>
      <c r="C8" s="415"/>
      <c r="D8" s="415"/>
      <c r="E8" s="415"/>
      <c r="F8" s="416"/>
      <c r="G8" s="415"/>
      <c r="H8" s="417"/>
      <c r="I8" s="417"/>
      <c r="J8" s="417"/>
      <c r="K8" s="417"/>
      <c r="L8" s="417"/>
      <c r="M8" s="417"/>
      <c r="N8" s="417"/>
      <c r="O8" s="417"/>
      <c r="P8" s="417"/>
      <c r="Q8" s="417"/>
      <c r="R8" s="418"/>
      <c r="S8" s="418"/>
      <c r="T8" s="418"/>
      <c r="U8" s="418"/>
      <c r="V8" s="419"/>
    </row>
    <row r="9" spans="1:23" ht="99" customHeight="1" x14ac:dyDescent="0.35">
      <c r="A9" s="1279" t="s">
        <v>1417</v>
      </c>
      <c r="B9" s="1180" t="s">
        <v>1418</v>
      </c>
      <c r="C9" s="1282" t="s">
        <v>1608</v>
      </c>
      <c r="D9" s="74" t="s">
        <v>2825</v>
      </c>
      <c r="E9" s="74" t="s">
        <v>2978</v>
      </c>
      <c r="F9" s="1036" t="s">
        <v>2826</v>
      </c>
      <c r="G9" s="637" t="s">
        <v>2827</v>
      </c>
      <c r="H9" s="343"/>
      <c r="I9" s="340">
        <v>0</v>
      </c>
      <c r="J9" s="343">
        <v>0.25</v>
      </c>
      <c r="K9" s="340">
        <v>0</v>
      </c>
      <c r="L9" s="343">
        <v>0.25</v>
      </c>
      <c r="M9" s="340">
        <v>0</v>
      </c>
      <c r="N9" s="343">
        <v>0.5</v>
      </c>
      <c r="O9" s="340">
        <v>0</v>
      </c>
      <c r="P9" s="495">
        <f>H9+J9+L9+N9</f>
        <v>1</v>
      </c>
      <c r="Q9" s="344">
        <f>I9+K9+M9+O9</f>
        <v>0</v>
      </c>
      <c r="R9" s="316" t="s">
        <v>2828</v>
      </c>
      <c r="S9" s="510" t="s">
        <v>3039</v>
      </c>
      <c r="T9" s="510" t="s">
        <v>2829</v>
      </c>
      <c r="U9" s="510" t="s">
        <v>2830</v>
      </c>
      <c r="V9" s="510" t="s">
        <v>1670</v>
      </c>
    </row>
    <row r="10" spans="1:23" ht="81.650000000000006" customHeight="1" x14ac:dyDescent="0.35">
      <c r="A10" s="1280"/>
      <c r="B10" s="1181"/>
      <c r="C10" s="1283"/>
      <c r="D10" s="74" t="s">
        <v>2860</v>
      </c>
      <c r="E10" s="74" t="s">
        <v>2831</v>
      </c>
      <c r="F10" s="1036" t="s">
        <v>2832</v>
      </c>
      <c r="G10" s="637" t="s">
        <v>2833</v>
      </c>
      <c r="H10" s="343">
        <v>0</v>
      </c>
      <c r="I10" s="340">
        <v>0</v>
      </c>
      <c r="J10" s="343">
        <v>0.5</v>
      </c>
      <c r="K10" s="340">
        <v>25000</v>
      </c>
      <c r="L10" s="343">
        <v>0.5</v>
      </c>
      <c r="M10" s="340">
        <v>0</v>
      </c>
      <c r="N10" s="338">
        <v>0</v>
      </c>
      <c r="O10" s="340">
        <v>0</v>
      </c>
      <c r="P10" s="495">
        <f>H10+J10+L10+N10</f>
        <v>1</v>
      </c>
      <c r="Q10" s="344">
        <f t="shared" ref="Q10:Q13" si="0">I10+K10+M10+O10</f>
        <v>25000</v>
      </c>
      <c r="R10" s="316" t="s">
        <v>2834</v>
      </c>
      <c r="S10" s="510" t="s">
        <v>2835</v>
      </c>
      <c r="T10" s="510" t="s">
        <v>2836</v>
      </c>
      <c r="U10" s="510" t="s">
        <v>2837</v>
      </c>
      <c r="V10" s="554" t="s">
        <v>2838</v>
      </c>
      <c r="W10" s="436"/>
    </row>
    <row r="11" spans="1:23" ht="106.5" customHeight="1" x14ac:dyDescent="0.35">
      <c r="A11" s="1280"/>
      <c r="B11" s="1181"/>
      <c r="C11" s="1284"/>
      <c r="D11" s="510" t="s">
        <v>2840</v>
      </c>
      <c r="E11" s="510" t="s">
        <v>2841</v>
      </c>
      <c r="F11" s="1036" t="s">
        <v>2839</v>
      </c>
      <c r="G11" s="637" t="s">
        <v>2842</v>
      </c>
      <c r="H11" s="338"/>
      <c r="I11" s="340"/>
      <c r="J11" s="343">
        <v>0.5</v>
      </c>
      <c r="K11" s="340">
        <v>12500</v>
      </c>
      <c r="L11" s="343">
        <v>0.5</v>
      </c>
      <c r="M11" s="340">
        <v>12500</v>
      </c>
      <c r="N11" s="343">
        <v>0</v>
      </c>
      <c r="O11" s="340">
        <v>0</v>
      </c>
      <c r="P11" s="495">
        <f t="shared" ref="P11" si="1">H11+J11+L11+N11</f>
        <v>1</v>
      </c>
      <c r="Q11" s="344">
        <f t="shared" si="0"/>
        <v>25000</v>
      </c>
      <c r="R11" s="316" t="s">
        <v>2843</v>
      </c>
      <c r="S11" s="510" t="s">
        <v>2844</v>
      </c>
      <c r="T11" s="510" t="s">
        <v>2845</v>
      </c>
      <c r="U11" s="510" t="s">
        <v>2837</v>
      </c>
      <c r="V11" s="554" t="s">
        <v>2838</v>
      </c>
      <c r="W11" s="436"/>
    </row>
    <row r="12" spans="1:23" ht="93" x14ac:dyDescent="0.35">
      <c r="A12" s="1280"/>
      <c r="B12" s="1181"/>
      <c r="C12" s="316"/>
      <c r="D12" s="510" t="s">
        <v>2846</v>
      </c>
      <c r="E12" s="510" t="s">
        <v>2847</v>
      </c>
      <c r="F12" s="1036" t="s">
        <v>3040</v>
      </c>
      <c r="G12" s="637" t="s">
        <v>2848</v>
      </c>
      <c r="H12" s="343">
        <v>0</v>
      </c>
      <c r="I12" s="340">
        <v>0</v>
      </c>
      <c r="J12" s="343">
        <v>1</v>
      </c>
      <c r="K12" s="340">
        <v>0</v>
      </c>
      <c r="L12" s="343">
        <v>0</v>
      </c>
      <c r="M12" s="340">
        <v>0</v>
      </c>
      <c r="N12" s="343">
        <v>0</v>
      </c>
      <c r="O12" s="340">
        <v>0</v>
      </c>
      <c r="P12" s="495">
        <f>H12+J12+L12+N12</f>
        <v>1</v>
      </c>
      <c r="Q12" s="344">
        <f t="shared" si="0"/>
        <v>0</v>
      </c>
      <c r="R12" s="510" t="s">
        <v>2849</v>
      </c>
      <c r="S12" s="510" t="s">
        <v>2850</v>
      </c>
      <c r="T12" s="510" t="s">
        <v>2851</v>
      </c>
      <c r="U12" s="510" t="s">
        <v>2852</v>
      </c>
      <c r="V12" s="510" t="s">
        <v>3085</v>
      </c>
    </row>
    <row r="13" spans="1:23" ht="124" x14ac:dyDescent="0.35">
      <c r="A13" s="1280"/>
      <c r="B13" s="1181"/>
      <c r="C13" s="316"/>
      <c r="D13" s="806" t="s">
        <v>2853</v>
      </c>
      <c r="E13" s="806" t="s">
        <v>2854</v>
      </c>
      <c r="F13" s="1036" t="s">
        <v>3038</v>
      </c>
      <c r="G13" s="637" t="s">
        <v>2855</v>
      </c>
      <c r="H13" s="810">
        <v>0.4</v>
      </c>
      <c r="I13" s="340">
        <v>0</v>
      </c>
      <c r="J13" s="913">
        <v>0.4</v>
      </c>
      <c r="K13" s="340">
        <v>0</v>
      </c>
      <c r="L13" s="913">
        <v>0.2</v>
      </c>
      <c r="M13" s="340">
        <v>0</v>
      </c>
      <c r="N13" s="343">
        <v>0</v>
      </c>
      <c r="O13" s="340">
        <v>0</v>
      </c>
      <c r="P13" s="495">
        <f>H13+J13+L13+N13</f>
        <v>1</v>
      </c>
      <c r="Q13" s="344">
        <f t="shared" si="0"/>
        <v>0</v>
      </c>
      <c r="R13" s="806" t="s">
        <v>2856</v>
      </c>
      <c r="S13" s="806" t="s">
        <v>2857</v>
      </c>
      <c r="T13" s="806" t="s">
        <v>2858</v>
      </c>
      <c r="U13" s="806" t="s">
        <v>2859</v>
      </c>
      <c r="V13" s="806" t="s">
        <v>3086</v>
      </c>
    </row>
    <row r="14" spans="1:23" ht="76" customHeight="1" x14ac:dyDescent="0.35">
      <c r="A14" s="1280"/>
      <c r="B14" s="1181"/>
      <c r="C14" s="316"/>
      <c r="D14" s="316"/>
      <c r="E14" s="316"/>
      <c r="F14" s="316"/>
      <c r="G14" s="316"/>
      <c r="H14" s="338"/>
      <c r="I14" s="340"/>
      <c r="J14" s="338"/>
      <c r="K14" s="340"/>
      <c r="L14" s="338"/>
      <c r="M14" s="340"/>
      <c r="N14" s="338"/>
      <c r="O14" s="340"/>
      <c r="P14" s="376">
        <f t="shared" ref="P14:Q18" si="2">H14+J14+L14+N14</f>
        <v>0</v>
      </c>
      <c r="Q14" s="374">
        <f t="shared" si="2"/>
        <v>0</v>
      </c>
      <c r="R14" s="316"/>
      <c r="S14" s="316"/>
      <c r="T14" s="316"/>
      <c r="U14" s="316"/>
      <c r="V14" s="316"/>
    </row>
    <row r="15" spans="1:23" ht="15.5" x14ac:dyDescent="0.35">
      <c r="A15" s="1280"/>
      <c r="B15" s="1181"/>
      <c r="C15" s="316"/>
      <c r="D15" s="316"/>
      <c r="E15" s="316"/>
      <c r="F15" s="316"/>
      <c r="G15" s="316"/>
      <c r="H15" s="343"/>
      <c r="I15" s="340"/>
      <c r="J15" s="343"/>
      <c r="K15" s="340"/>
      <c r="L15" s="343"/>
      <c r="M15" s="340"/>
      <c r="N15" s="343"/>
      <c r="O15" s="340"/>
      <c r="P15" s="376">
        <f t="shared" si="2"/>
        <v>0</v>
      </c>
      <c r="Q15" s="374">
        <f t="shared" si="2"/>
        <v>0</v>
      </c>
      <c r="R15" s="338"/>
      <c r="S15" s="338"/>
      <c r="T15" s="338"/>
      <c r="U15" s="338"/>
      <c r="V15" s="316"/>
    </row>
    <row r="16" spans="1:23" ht="15.5" x14ac:dyDescent="0.35">
      <c r="A16" s="1280"/>
      <c r="B16" s="1181"/>
      <c r="C16" s="316"/>
      <c r="D16" s="316"/>
      <c r="E16" s="316"/>
      <c r="F16" s="316"/>
      <c r="G16" s="316"/>
      <c r="H16" s="338"/>
      <c r="I16" s="340"/>
      <c r="J16" s="338"/>
      <c r="K16" s="340"/>
      <c r="L16" s="338"/>
      <c r="M16" s="340"/>
      <c r="N16" s="338"/>
      <c r="O16" s="340"/>
      <c r="P16" s="377">
        <f t="shared" si="2"/>
        <v>0</v>
      </c>
      <c r="Q16" s="378">
        <f t="shared" si="2"/>
        <v>0</v>
      </c>
      <c r="R16" s="316"/>
      <c r="S16" s="316"/>
      <c r="T16" s="316"/>
      <c r="U16" s="316"/>
      <c r="V16" s="316"/>
    </row>
    <row r="17" spans="1:22" ht="15.5" x14ac:dyDescent="0.35">
      <c r="A17" s="1280"/>
      <c r="B17" s="1181"/>
      <c r="C17" s="316"/>
      <c r="D17" s="316"/>
      <c r="E17" s="316"/>
      <c r="F17" s="316"/>
      <c r="G17" s="316"/>
      <c r="H17" s="338"/>
      <c r="I17" s="340"/>
      <c r="J17" s="338"/>
      <c r="K17" s="340"/>
      <c r="L17" s="338"/>
      <c r="M17" s="340"/>
      <c r="N17" s="338"/>
      <c r="O17" s="340"/>
      <c r="P17" s="377">
        <f t="shared" si="2"/>
        <v>0</v>
      </c>
      <c r="Q17" s="378">
        <f t="shared" si="2"/>
        <v>0</v>
      </c>
      <c r="R17" s="316"/>
      <c r="S17" s="316"/>
      <c r="T17" s="316"/>
      <c r="U17" s="316"/>
      <c r="V17" s="350"/>
    </row>
    <row r="18" spans="1:22" ht="15.5" x14ac:dyDescent="0.35">
      <c r="A18" s="1280"/>
      <c r="B18" s="1181"/>
      <c r="C18" s="316"/>
      <c r="D18" s="316"/>
      <c r="E18" s="316"/>
      <c r="F18" s="316"/>
      <c r="G18" s="316"/>
      <c r="H18" s="338"/>
      <c r="I18" s="340"/>
      <c r="J18" s="338"/>
      <c r="K18" s="340"/>
      <c r="L18" s="338"/>
      <c r="M18" s="340"/>
      <c r="N18" s="338"/>
      <c r="O18" s="340"/>
      <c r="P18" s="376">
        <f t="shared" si="2"/>
        <v>0</v>
      </c>
      <c r="Q18" s="374">
        <f t="shared" si="2"/>
        <v>0</v>
      </c>
      <c r="R18" s="338"/>
      <c r="S18" s="338"/>
      <c r="T18" s="338"/>
      <c r="U18" s="338"/>
      <c r="V18" s="316"/>
    </row>
    <row r="19" spans="1:22" ht="15.5" x14ac:dyDescent="0.35">
      <c r="A19" s="1280"/>
      <c r="B19" s="1181"/>
      <c r="C19" s="294" t="s">
        <v>115</v>
      </c>
      <c r="D19" s="294"/>
      <c r="E19" s="239"/>
      <c r="F19" s="239"/>
      <c r="G19" s="239"/>
      <c r="H19" s="80">
        <f t="shared" ref="H19:Q19" si="3">SUM(H9:H18)</f>
        <v>0.4</v>
      </c>
      <c r="I19" s="231">
        <f t="shared" si="3"/>
        <v>0</v>
      </c>
      <c r="J19" s="80">
        <f t="shared" si="3"/>
        <v>2.65</v>
      </c>
      <c r="K19" s="231">
        <f t="shared" si="3"/>
        <v>37500</v>
      </c>
      <c r="L19" s="80">
        <f t="shared" si="3"/>
        <v>1.45</v>
      </c>
      <c r="M19" s="231">
        <f t="shared" si="3"/>
        <v>12500</v>
      </c>
      <c r="N19" s="80">
        <f t="shared" si="3"/>
        <v>0.5</v>
      </c>
      <c r="O19" s="231">
        <f t="shared" si="3"/>
        <v>0</v>
      </c>
      <c r="P19" s="231">
        <f t="shared" si="3"/>
        <v>5</v>
      </c>
      <c r="Q19" s="231">
        <f t="shared" si="3"/>
        <v>50000</v>
      </c>
      <c r="R19" s="68"/>
      <c r="S19" s="68"/>
      <c r="T19" s="68"/>
      <c r="U19" s="68"/>
      <c r="V19" s="68"/>
    </row>
    <row r="20" spans="1:22" x14ac:dyDescent="0.35">
      <c r="A20" s="1281"/>
      <c r="B20" s="1182"/>
    </row>
    <row r="21" spans="1:22" ht="15.65" customHeight="1" x14ac:dyDescent="0.35">
      <c r="A21" s="294"/>
      <c r="B21" s="239"/>
      <c r="C21" s="436"/>
    </row>
    <row r="22" spans="1:22" x14ac:dyDescent="0.35">
      <c r="C22" s="436"/>
    </row>
  </sheetData>
  <mergeCells count="22">
    <mergeCell ref="H6:I6"/>
    <mergeCell ref="J6:K6"/>
    <mergeCell ref="L6:M6"/>
    <mergeCell ref="N6:O6"/>
    <mergeCell ref="B9:B20"/>
    <mergeCell ref="C9:C11"/>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 C12:C18">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topLeftCell="D1" zoomScale="40" zoomScaleNormal="40" workbookViewId="0">
      <pane ySplit="6" topLeftCell="A7" activePane="bottomLeft" state="frozen"/>
      <selection activeCell="R7" sqref="R7"/>
      <selection pane="bottomLeft" activeCell="Q24" sqref="Q22:Q24"/>
    </sheetView>
  </sheetViews>
  <sheetFormatPr baseColWidth="10" defaultRowHeight="14.5" x14ac:dyDescent="0.35"/>
  <cols>
    <col min="1" max="1" width="34" customWidth="1"/>
    <col min="2" max="2" width="35.7265625" customWidth="1"/>
    <col min="3" max="3" width="27.453125" customWidth="1"/>
    <col min="4" max="4" width="35.453125" style="436" customWidth="1"/>
    <col min="5" max="5" width="23.1796875" customWidth="1"/>
    <col min="6" max="6" width="15.7265625" customWidth="1"/>
    <col min="7" max="7" width="27.453125" customWidth="1"/>
    <col min="8" max="8" width="12.36328125" customWidth="1"/>
    <col min="9" max="9" width="15.54296875" bestFit="1" customWidth="1"/>
    <col min="10" max="10" width="13.1796875" customWidth="1"/>
    <col min="11" max="11" width="15.81640625" customWidth="1"/>
    <col min="12" max="12" width="11.90625" customWidth="1"/>
    <col min="13" max="13" width="15" customWidth="1"/>
    <col min="14" max="14" width="12.81640625" customWidth="1"/>
    <col min="15" max="15" width="14.81640625" bestFit="1" customWidth="1"/>
    <col min="16" max="16" width="11.81640625" customWidth="1"/>
    <col min="17" max="17" width="19.81640625" customWidth="1"/>
    <col min="18" max="18" width="28.81640625" customWidth="1"/>
    <col min="19" max="19" width="20" customWidth="1"/>
    <col min="20" max="20" width="23.54296875" customWidth="1"/>
    <col min="21" max="21" width="24.54296875" customWidth="1"/>
  </cols>
  <sheetData>
    <row r="1" spans="1:28" ht="23.5" x14ac:dyDescent="0.55000000000000004">
      <c r="A1" s="1288" t="s">
        <v>1343</v>
      </c>
      <c r="B1" s="1288"/>
      <c r="C1" s="1288"/>
      <c r="D1" s="1288"/>
      <c r="E1" s="1288"/>
      <c r="F1" s="1288"/>
      <c r="G1" s="1288"/>
      <c r="H1" s="1288"/>
      <c r="I1" s="1288"/>
      <c r="J1" s="1288"/>
      <c r="K1" s="1288"/>
      <c r="L1" s="1288"/>
      <c r="M1" s="1288"/>
      <c r="N1" s="1288"/>
      <c r="O1" s="1288"/>
      <c r="P1" s="1288"/>
      <c r="Q1" s="1288"/>
      <c r="R1" s="1288"/>
      <c r="S1" s="1288"/>
      <c r="T1" s="1288"/>
      <c r="U1" s="1288"/>
      <c r="V1" s="482" t="s">
        <v>1653</v>
      </c>
      <c r="W1" s="482" t="s">
        <v>1654</v>
      </c>
      <c r="X1" s="482" t="s">
        <v>1655</v>
      </c>
      <c r="Y1" s="482" t="s">
        <v>1656</v>
      </c>
      <c r="Z1" s="482" t="s">
        <v>1657</v>
      </c>
      <c r="AA1" s="482" t="s">
        <v>1658</v>
      </c>
      <c r="AB1" s="482" t="s">
        <v>1659</v>
      </c>
    </row>
    <row r="2" spans="1:28" x14ac:dyDescent="0.35">
      <c r="A2" s="1289" t="s">
        <v>1419</v>
      </c>
      <c r="B2" s="1289"/>
      <c r="C2" s="1289"/>
      <c r="D2" s="1289"/>
      <c r="E2" s="1289"/>
      <c r="F2" s="1289"/>
      <c r="G2" s="1289"/>
      <c r="H2" s="1289"/>
      <c r="I2" s="1289"/>
      <c r="J2" s="1289"/>
      <c r="K2" s="1289"/>
      <c r="L2" s="1289"/>
      <c r="M2" s="1289"/>
      <c r="N2" s="1289"/>
      <c r="O2" s="1289"/>
      <c r="P2" s="1289"/>
      <c r="Q2" s="1289"/>
      <c r="R2" s="1289"/>
      <c r="S2" s="1289"/>
      <c r="T2" s="1289"/>
      <c r="U2" s="1289"/>
    </row>
    <row r="3" spans="1:28" ht="13.5" customHeight="1" x14ac:dyDescent="0.35">
      <c r="A3" s="304" t="s">
        <v>1420</v>
      </c>
      <c r="B3" s="305"/>
      <c r="C3" s="305"/>
      <c r="D3" s="305"/>
      <c r="E3" s="305"/>
      <c r="F3" s="305"/>
      <c r="G3" s="305"/>
      <c r="H3" s="305"/>
      <c r="I3" s="305"/>
      <c r="J3" s="305"/>
      <c r="K3" s="305"/>
      <c r="L3" s="305"/>
      <c r="M3" s="484" t="s">
        <v>1610</v>
      </c>
      <c r="N3" s="484" t="s">
        <v>1611</v>
      </c>
      <c r="O3" s="484" t="s">
        <v>1612</v>
      </c>
      <c r="P3" s="484" t="s">
        <v>1613</v>
      </c>
      <c r="Q3" s="305"/>
      <c r="R3" s="305"/>
      <c r="S3" s="305"/>
      <c r="T3" s="305"/>
      <c r="U3" s="305"/>
    </row>
    <row r="4" spans="1:28" ht="15" customHeight="1" x14ac:dyDescent="0.35">
      <c r="A4" s="1175" t="s">
        <v>96</v>
      </c>
      <c r="B4" s="1174" t="s">
        <v>110</v>
      </c>
      <c r="C4" s="1177" t="s">
        <v>1502</v>
      </c>
      <c r="D4" s="1294" t="s">
        <v>1503</v>
      </c>
      <c r="E4" s="1177" t="s">
        <v>86</v>
      </c>
      <c r="F4" s="1177" t="s">
        <v>390</v>
      </c>
      <c r="G4" s="1177" t="s">
        <v>87</v>
      </c>
      <c r="H4" s="1189" t="s">
        <v>99</v>
      </c>
      <c r="I4" s="1195"/>
      <c r="J4" s="1195"/>
      <c r="K4" s="1195"/>
      <c r="L4" s="1195"/>
      <c r="M4" s="1195"/>
      <c r="N4" s="1195"/>
      <c r="O4" s="1190"/>
      <c r="P4" s="1191" t="s">
        <v>100</v>
      </c>
      <c r="Q4" s="1192"/>
      <c r="R4" s="1174" t="s">
        <v>102</v>
      </c>
      <c r="S4" s="1174" t="s">
        <v>109</v>
      </c>
      <c r="T4" s="1174" t="s">
        <v>108</v>
      </c>
      <c r="U4" s="1171" t="s">
        <v>88</v>
      </c>
    </row>
    <row r="5" spans="1:28" ht="15" customHeight="1" x14ac:dyDescent="0.35">
      <c r="A5" s="1175"/>
      <c r="B5" s="1175"/>
      <c r="C5" s="1178"/>
      <c r="D5" s="1295"/>
      <c r="E5" s="1178"/>
      <c r="F5" s="1178"/>
      <c r="G5" s="1178"/>
      <c r="H5" s="1189" t="s">
        <v>103</v>
      </c>
      <c r="I5" s="1190"/>
      <c r="J5" s="1189" t="s">
        <v>104</v>
      </c>
      <c r="K5" s="1190"/>
      <c r="L5" s="1189" t="s">
        <v>105</v>
      </c>
      <c r="M5" s="1190"/>
      <c r="N5" s="1189" t="s">
        <v>106</v>
      </c>
      <c r="O5" s="1190"/>
      <c r="P5" s="1193"/>
      <c r="Q5" s="1194"/>
      <c r="R5" s="1175"/>
      <c r="S5" s="1175"/>
      <c r="T5" s="1175"/>
      <c r="U5" s="1172"/>
    </row>
    <row r="6" spans="1:28" ht="26" x14ac:dyDescent="0.35">
      <c r="A6" s="1176"/>
      <c r="B6" s="1176"/>
      <c r="C6" s="1179"/>
      <c r="D6" s="1296"/>
      <c r="E6" s="1179"/>
      <c r="F6" s="1179"/>
      <c r="G6" s="1179"/>
      <c r="H6" s="412" t="s">
        <v>107</v>
      </c>
      <c r="I6" s="412" t="s">
        <v>12</v>
      </c>
      <c r="J6" s="412" t="s">
        <v>107</v>
      </c>
      <c r="K6" s="412" t="s">
        <v>12</v>
      </c>
      <c r="L6" s="412" t="s">
        <v>107</v>
      </c>
      <c r="M6" s="412" t="s">
        <v>12</v>
      </c>
      <c r="N6" s="412" t="s">
        <v>107</v>
      </c>
      <c r="O6" s="412" t="s">
        <v>12</v>
      </c>
      <c r="P6" s="412" t="s">
        <v>107</v>
      </c>
      <c r="Q6" s="412" t="s">
        <v>12</v>
      </c>
      <c r="R6" s="1176"/>
      <c r="S6" s="1176"/>
      <c r="T6" s="1176"/>
      <c r="U6" s="1173"/>
    </row>
    <row r="7" spans="1:28" ht="15.5" x14ac:dyDescent="0.35">
      <c r="A7" s="413"/>
      <c r="B7" s="414"/>
      <c r="C7" s="415"/>
      <c r="D7" s="415"/>
      <c r="E7" s="415"/>
      <c r="F7" s="416"/>
      <c r="G7" s="415"/>
      <c r="H7" s="417"/>
      <c r="I7" s="417"/>
      <c r="J7" s="417"/>
      <c r="K7" s="417"/>
      <c r="L7" s="417"/>
      <c r="M7" s="417"/>
      <c r="N7" s="417"/>
      <c r="O7" s="417"/>
      <c r="P7" s="417"/>
      <c r="Q7" s="417"/>
      <c r="R7" s="418"/>
      <c r="S7" s="418"/>
      <c r="T7" s="418"/>
      <c r="U7" s="419"/>
    </row>
    <row r="8" spans="1:28" x14ac:dyDescent="0.35">
      <c r="A8" s="1183" t="s">
        <v>1496</v>
      </c>
      <c r="B8" s="1290" t="s">
        <v>1497</v>
      </c>
    </row>
    <row r="9" spans="1:28" s="349" customFormat="1" ht="77.5" x14ac:dyDescent="0.35">
      <c r="A9" s="1184"/>
      <c r="B9" s="1290"/>
      <c r="C9" s="915" t="s">
        <v>1610</v>
      </c>
      <c r="D9" s="849" t="s">
        <v>2865</v>
      </c>
      <c r="E9" s="270" t="s">
        <v>2866</v>
      </c>
      <c r="F9" s="1036" t="s">
        <v>2943</v>
      </c>
      <c r="G9" s="637" t="s">
        <v>2868</v>
      </c>
      <c r="H9" s="347">
        <v>0</v>
      </c>
      <c r="I9" s="348">
        <v>0</v>
      </c>
      <c r="J9" s="347">
        <v>0.5</v>
      </c>
      <c r="K9" s="348">
        <v>50000</v>
      </c>
      <c r="L9" s="347">
        <v>0.5</v>
      </c>
      <c r="M9" s="348">
        <v>50000</v>
      </c>
      <c r="N9" s="347">
        <v>0</v>
      </c>
      <c r="O9" s="348">
        <v>0</v>
      </c>
      <c r="P9" s="495">
        <f t="shared" ref="P9:Q10" si="0">H9+J9+L9+N9</f>
        <v>1</v>
      </c>
      <c r="Q9" s="344">
        <f t="shared" si="0"/>
        <v>100000</v>
      </c>
      <c r="R9" s="914" t="s">
        <v>2869</v>
      </c>
      <c r="S9" s="914" t="s">
        <v>2870</v>
      </c>
      <c r="T9" s="914" t="s">
        <v>2871</v>
      </c>
      <c r="U9" s="914" t="s">
        <v>2872</v>
      </c>
    </row>
    <row r="10" spans="1:28" s="349" customFormat="1" ht="77.5" x14ac:dyDescent="0.35">
      <c r="A10" s="1184"/>
      <c r="B10" s="1290"/>
      <c r="C10" s="1291" t="s">
        <v>1611</v>
      </c>
      <c r="D10" s="849" t="s">
        <v>2873</v>
      </c>
      <c r="E10" s="791" t="s">
        <v>2874</v>
      </c>
      <c r="F10" s="1036" t="s">
        <v>2867</v>
      </c>
      <c r="G10" s="637" t="s">
        <v>3041</v>
      </c>
      <c r="H10" s="347">
        <v>0.25</v>
      </c>
      <c r="I10" s="348">
        <v>0</v>
      </c>
      <c r="J10" s="347">
        <v>0.25</v>
      </c>
      <c r="K10" s="348">
        <v>0</v>
      </c>
      <c r="L10" s="347">
        <v>0.25</v>
      </c>
      <c r="M10" s="348">
        <v>0</v>
      </c>
      <c r="N10" s="347">
        <v>0.25</v>
      </c>
      <c r="O10" s="348">
        <v>0</v>
      </c>
      <c r="P10" s="495">
        <f t="shared" si="0"/>
        <v>1</v>
      </c>
      <c r="Q10" s="1127"/>
      <c r="R10" s="1126"/>
      <c r="S10" s="1126"/>
      <c r="T10" s="1126"/>
      <c r="U10" s="914" t="s">
        <v>3087</v>
      </c>
    </row>
    <row r="11" spans="1:28" s="436" customFormat="1" ht="62" x14ac:dyDescent="0.35">
      <c r="A11" s="1184"/>
      <c r="B11" s="1290"/>
      <c r="C11" s="1292"/>
      <c r="D11" s="914" t="s">
        <v>2876</v>
      </c>
      <c r="E11" s="791" t="s">
        <v>2877</v>
      </c>
      <c r="F11" s="1036" t="s">
        <v>2944</v>
      </c>
      <c r="G11" s="637" t="s">
        <v>2878</v>
      </c>
      <c r="H11" s="347">
        <v>0.25</v>
      </c>
      <c r="I11" s="348">
        <v>0</v>
      </c>
      <c r="J11" s="347">
        <v>0.25</v>
      </c>
      <c r="K11" s="348">
        <v>0</v>
      </c>
      <c r="L11" s="347">
        <v>0.25</v>
      </c>
      <c r="M11" s="348">
        <v>0</v>
      </c>
      <c r="N11" s="347">
        <v>0.25</v>
      </c>
      <c r="O11" s="348">
        <v>0</v>
      </c>
      <c r="P11" s="495">
        <f>H11+J11+L11+N11</f>
        <v>1</v>
      </c>
      <c r="Q11" s="344">
        <f>I11+K11+M11+O11</f>
        <v>0</v>
      </c>
      <c r="R11" s="914" t="s">
        <v>2879</v>
      </c>
      <c r="S11" s="914" t="s">
        <v>2880</v>
      </c>
      <c r="T11" s="914" t="s">
        <v>1703</v>
      </c>
      <c r="U11" s="914" t="s">
        <v>2267</v>
      </c>
    </row>
    <row r="12" spans="1:28" s="349" customFormat="1" ht="77.5" x14ac:dyDescent="0.35">
      <c r="A12" s="1184"/>
      <c r="B12" s="1290"/>
      <c r="C12" s="1292"/>
      <c r="D12" s="914" t="s">
        <v>2881</v>
      </c>
      <c r="E12" s="791" t="s">
        <v>2877</v>
      </c>
      <c r="F12" s="1036" t="s">
        <v>2945</v>
      </c>
      <c r="G12" s="637" t="s">
        <v>2882</v>
      </c>
      <c r="H12" s="347">
        <v>0.25</v>
      </c>
      <c r="I12" s="348">
        <v>0</v>
      </c>
      <c r="J12" s="347">
        <v>0.25</v>
      </c>
      <c r="K12" s="348">
        <v>35000</v>
      </c>
      <c r="L12" s="347">
        <v>0.25</v>
      </c>
      <c r="M12" s="348">
        <v>35000</v>
      </c>
      <c r="N12" s="347">
        <v>0.25</v>
      </c>
      <c r="O12" s="348">
        <v>0</v>
      </c>
      <c r="P12" s="495">
        <f t="shared" ref="P12:P13" si="1">H12+J12+L12+N12</f>
        <v>1</v>
      </c>
      <c r="Q12" s="374">
        <f t="shared" ref="Q12:Q14" si="2">I12+K12+M12+O12</f>
        <v>70000</v>
      </c>
      <c r="R12" s="914" t="s">
        <v>2883</v>
      </c>
      <c r="S12" s="914" t="s">
        <v>2880</v>
      </c>
      <c r="T12" s="914" t="s">
        <v>2875</v>
      </c>
      <c r="U12" s="914" t="s">
        <v>2884</v>
      </c>
    </row>
    <row r="13" spans="1:28" s="436" customFormat="1" ht="77.5" x14ac:dyDescent="0.35">
      <c r="A13" s="1184"/>
      <c r="B13" s="1290"/>
      <c r="C13" s="1293"/>
      <c r="D13" s="849" t="s">
        <v>2861</v>
      </c>
      <c r="E13" s="791" t="s">
        <v>2980</v>
      </c>
      <c r="F13" s="1036" t="s">
        <v>2946</v>
      </c>
      <c r="G13" s="637" t="s">
        <v>2979</v>
      </c>
      <c r="H13" s="347">
        <v>0.25</v>
      </c>
      <c r="I13" s="348">
        <v>10000</v>
      </c>
      <c r="J13" s="347">
        <v>0.25</v>
      </c>
      <c r="K13" s="348">
        <v>5000</v>
      </c>
      <c r="L13" s="347">
        <v>0.25</v>
      </c>
      <c r="M13" s="348">
        <v>5000</v>
      </c>
      <c r="N13" s="347">
        <v>0.25</v>
      </c>
      <c r="O13" s="348">
        <v>10000</v>
      </c>
      <c r="P13" s="495">
        <f t="shared" si="1"/>
        <v>1</v>
      </c>
      <c r="Q13" s="374">
        <f t="shared" si="2"/>
        <v>30000</v>
      </c>
      <c r="R13" s="914" t="s">
        <v>2862</v>
      </c>
      <c r="S13" s="914" t="s">
        <v>2863</v>
      </c>
      <c r="T13" s="914" t="s">
        <v>3002</v>
      </c>
      <c r="U13" s="914" t="s">
        <v>2864</v>
      </c>
    </row>
    <row r="14" spans="1:28" s="349" customFormat="1" ht="58" customHeight="1" x14ac:dyDescent="0.35">
      <c r="A14" s="1184"/>
      <c r="B14" s="1290"/>
      <c r="C14" s="270"/>
      <c r="D14" s="270"/>
      <c r="E14" s="301"/>
      <c r="F14" s="1036" t="s">
        <v>3063</v>
      </c>
      <c r="G14" s="914" t="s">
        <v>3064</v>
      </c>
      <c r="H14" s="1122"/>
      <c r="I14" s="1123"/>
      <c r="J14" s="1124"/>
      <c r="K14" s="1123"/>
      <c r="L14" s="1124"/>
      <c r="M14" s="1123"/>
      <c r="N14" s="1124"/>
      <c r="O14" s="1123"/>
      <c r="P14" s="495">
        <v>1</v>
      </c>
      <c r="Q14" s="1125">
        <f t="shared" si="2"/>
        <v>0</v>
      </c>
      <c r="R14" s="1124" t="s">
        <v>3108</v>
      </c>
      <c r="S14" s="1124" t="s">
        <v>3107</v>
      </c>
      <c r="T14" s="1124" t="s">
        <v>1781</v>
      </c>
      <c r="U14" s="1124" t="s">
        <v>3088</v>
      </c>
    </row>
    <row r="15" spans="1:28" ht="15.5" x14ac:dyDescent="0.35">
      <c r="A15" s="1285" t="s">
        <v>1344</v>
      </c>
      <c r="B15" s="1286"/>
      <c r="C15" s="1286"/>
      <c r="D15" s="1286"/>
      <c r="E15" s="1286"/>
      <c r="F15" s="1286"/>
      <c r="G15" s="1287"/>
      <c r="H15" s="229">
        <f t="shared" ref="H15:Q15" si="3">SUM(H8:H14)</f>
        <v>1</v>
      </c>
      <c r="I15" s="229">
        <f t="shared" si="3"/>
        <v>10000</v>
      </c>
      <c r="J15" s="229">
        <f t="shared" si="3"/>
        <v>1.5</v>
      </c>
      <c r="K15" s="229">
        <f t="shared" si="3"/>
        <v>90000</v>
      </c>
      <c r="L15" s="229">
        <f t="shared" si="3"/>
        <v>1.5</v>
      </c>
      <c r="M15" s="229">
        <f t="shared" si="3"/>
        <v>90000</v>
      </c>
      <c r="N15" s="229">
        <f t="shared" si="3"/>
        <v>1</v>
      </c>
      <c r="O15" s="229">
        <f t="shared" si="3"/>
        <v>10000</v>
      </c>
      <c r="P15" s="229">
        <f t="shared" si="3"/>
        <v>6</v>
      </c>
      <c r="Q15" s="229">
        <f t="shared" si="3"/>
        <v>200000</v>
      </c>
      <c r="R15" s="259"/>
      <c r="S15" s="259"/>
      <c r="T15" s="259"/>
      <c r="U15" s="271"/>
    </row>
    <row r="18" spans="2:2" x14ac:dyDescent="0.35">
      <c r="B18" s="436"/>
    </row>
    <row r="19" spans="2:2" x14ac:dyDescent="0.35">
      <c r="B19" s="436"/>
    </row>
    <row r="20" spans="2:2" x14ac:dyDescent="0.35">
      <c r="B20" s="436"/>
    </row>
    <row r="21" spans="2:2" x14ac:dyDescent="0.35">
      <c r="B21" s="436"/>
    </row>
  </sheetData>
  <mergeCells count="23">
    <mergeCell ref="C10:C13"/>
    <mergeCell ref="G4:G6"/>
    <mergeCell ref="B4:B6"/>
    <mergeCell ref="C4:C6"/>
    <mergeCell ref="E4:E6"/>
    <mergeCell ref="F4:F6"/>
    <mergeCell ref="D4:D6"/>
    <mergeCell ref="A4:A6"/>
    <mergeCell ref="A8:A14"/>
    <mergeCell ref="A15:G15"/>
    <mergeCell ref="A1:U1"/>
    <mergeCell ref="A2:U2"/>
    <mergeCell ref="T4:T6"/>
    <mergeCell ref="U4:U6"/>
    <mergeCell ref="H5:I5"/>
    <mergeCell ref="J5:K5"/>
    <mergeCell ref="L5:M5"/>
    <mergeCell ref="N5:O5"/>
    <mergeCell ref="H4:O4"/>
    <mergeCell ref="P4:Q5"/>
    <mergeCell ref="S4:S6"/>
    <mergeCell ref="R4:R6"/>
    <mergeCell ref="B8:B14"/>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9:C10 C14">
      <formula1>$M$3:$P$3</formula1>
    </dataValidation>
    <dataValidation type="list" allowBlank="1" showInputMessage="1" showErrorMessage="1" sqref="E14">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
  <sheetViews>
    <sheetView zoomScale="70" zoomScaleNormal="70" workbookViewId="0">
      <pane ySplit="8" topLeftCell="A9" activePane="bottomLeft" state="frozen"/>
      <selection activeCell="K7" sqref="K7"/>
      <selection pane="bottomLeft" activeCell="E17" sqref="E17"/>
    </sheetView>
  </sheetViews>
  <sheetFormatPr baseColWidth="10" defaultRowHeight="14.5" x14ac:dyDescent="0.35"/>
  <cols>
    <col min="1" max="1" width="35.7265625" customWidth="1"/>
    <col min="2" max="2" width="35.81640625" customWidth="1"/>
    <col min="3" max="3" width="27.453125" customWidth="1"/>
    <col min="4" max="4" width="27.453125" style="436" customWidth="1"/>
    <col min="5" max="7" width="27.453125" customWidth="1"/>
    <col min="8" max="8" width="15.26953125" customWidth="1"/>
    <col min="9" max="9" width="11.54296875" style="230"/>
    <col min="10" max="10" width="15.26953125" customWidth="1"/>
    <col min="11" max="11" width="18.81640625" style="230" customWidth="1"/>
    <col min="13" max="13" width="17.26953125" style="230" customWidth="1"/>
    <col min="15" max="15" width="11.54296875" style="230"/>
    <col min="16" max="16" width="15.26953125" customWidth="1"/>
    <col min="17" max="17" width="18.26953125" style="230" customWidth="1"/>
    <col min="18" max="18" width="14.1796875" hidden="1" customWidth="1"/>
    <col min="19" max="21" width="14.1796875" customWidth="1"/>
    <col min="22" max="22" width="17" customWidth="1"/>
  </cols>
  <sheetData>
    <row r="1" spans="1:28" ht="24.75" customHeight="1" x14ac:dyDescent="0.35">
      <c r="B1" s="482" t="s">
        <v>1614</v>
      </c>
      <c r="C1" s="482" t="s">
        <v>1615</v>
      </c>
      <c r="D1" s="482" t="s">
        <v>1616</v>
      </c>
      <c r="E1" s="482" t="s">
        <v>1617</v>
      </c>
      <c r="F1" s="1297" t="s">
        <v>1354</v>
      </c>
      <c r="G1" s="1297"/>
      <c r="H1" s="1297"/>
      <c r="I1" s="1297"/>
      <c r="J1" s="1297"/>
      <c r="K1" s="1297"/>
      <c r="L1" s="1297"/>
      <c r="M1" s="1297"/>
      <c r="N1" s="283"/>
      <c r="O1" s="283"/>
      <c r="P1" s="283"/>
      <c r="Q1" s="283"/>
      <c r="R1" s="283"/>
      <c r="S1" s="283"/>
      <c r="T1" s="283"/>
      <c r="U1" s="283"/>
      <c r="V1" s="283"/>
      <c r="W1" s="283"/>
      <c r="X1" s="283"/>
      <c r="Y1" s="283"/>
      <c r="Z1" s="283"/>
      <c r="AA1" s="283"/>
      <c r="AB1" s="283"/>
    </row>
    <row r="2" spans="1:28" ht="18.5" x14ac:dyDescent="0.35">
      <c r="A2" s="309" t="s">
        <v>1353</v>
      </c>
      <c r="H2" s="283"/>
      <c r="J2" s="283"/>
      <c r="K2" s="283"/>
      <c r="L2" s="283"/>
      <c r="M2" s="283"/>
      <c r="N2" s="283"/>
      <c r="O2" s="283"/>
      <c r="P2" s="283"/>
      <c r="Q2" s="283"/>
      <c r="R2" s="283"/>
      <c r="S2" s="283"/>
      <c r="T2" s="283"/>
      <c r="U2" s="283"/>
      <c r="V2" s="283"/>
      <c r="W2" s="283"/>
      <c r="X2" s="283"/>
      <c r="Y2" s="283"/>
      <c r="Z2" s="283"/>
      <c r="AA2" s="283"/>
      <c r="AB2" s="283"/>
    </row>
    <row r="3" spans="1:28" s="349" customFormat="1" ht="18.5" x14ac:dyDescent="0.35">
      <c r="A3" s="309" t="s">
        <v>1421</v>
      </c>
      <c r="D3" s="436"/>
      <c r="H3" s="283"/>
      <c r="I3" s="230"/>
      <c r="J3" s="283"/>
      <c r="K3" s="283"/>
      <c r="L3" s="283"/>
      <c r="M3" s="283"/>
      <c r="N3" s="283"/>
      <c r="O3" s="283"/>
      <c r="P3" s="283"/>
      <c r="Q3" s="283"/>
      <c r="R3" s="283"/>
      <c r="S3" s="283"/>
      <c r="T3" s="283"/>
      <c r="U3" s="283"/>
      <c r="V3" s="283"/>
      <c r="W3" s="283"/>
      <c r="X3" s="283"/>
      <c r="Y3" s="283"/>
      <c r="Z3" s="283"/>
      <c r="AA3" s="283"/>
      <c r="AB3" s="283"/>
    </row>
    <row r="4" spans="1:28" s="349" customFormat="1" ht="18.5" x14ac:dyDescent="0.35">
      <c r="A4" s="309" t="s">
        <v>1422</v>
      </c>
      <c r="D4" s="436"/>
      <c r="H4" s="283"/>
      <c r="I4" s="230"/>
      <c r="J4" s="283"/>
      <c r="K4" s="283"/>
      <c r="L4" s="283"/>
      <c r="M4" s="283"/>
      <c r="N4" s="283"/>
      <c r="O4" s="283"/>
      <c r="P4" s="283"/>
      <c r="Q4" s="283"/>
      <c r="R4" s="283"/>
      <c r="S4" s="283"/>
      <c r="T4" s="283"/>
      <c r="U4" s="283"/>
      <c r="V4" s="283"/>
      <c r="W4" s="283"/>
      <c r="X4" s="283"/>
      <c r="Y4" s="283"/>
      <c r="Z4" s="283"/>
      <c r="AA4" s="283"/>
      <c r="AB4" s="283"/>
    </row>
    <row r="5" spans="1:28" ht="18.75" customHeight="1" x14ac:dyDescent="0.35">
      <c r="A5" s="1278" t="s">
        <v>1423</v>
      </c>
      <c r="B5" s="1298"/>
      <c r="C5" s="1298"/>
      <c r="D5" s="1298"/>
      <c r="E5" s="1298"/>
      <c r="F5" s="1298"/>
      <c r="G5" s="1298"/>
      <c r="H5" s="1298"/>
      <c r="I5" s="1298"/>
      <c r="J5" s="1298"/>
      <c r="K5" s="1298"/>
      <c r="L5" s="1298"/>
      <c r="M5" s="1298"/>
      <c r="N5" s="1298"/>
      <c r="O5" s="1298"/>
      <c r="P5" s="1298"/>
      <c r="Q5" s="1298"/>
      <c r="R5" s="1298"/>
      <c r="S5" s="1298"/>
      <c r="T5" s="1298"/>
      <c r="U5" s="1298"/>
      <c r="V5" s="1298"/>
    </row>
    <row r="6" spans="1:28" ht="15" customHeight="1" x14ac:dyDescent="0.35">
      <c r="A6" s="1175" t="s">
        <v>96</v>
      </c>
      <c r="B6" s="1174" t="s">
        <v>110</v>
      </c>
      <c r="C6" s="1177" t="s">
        <v>1502</v>
      </c>
      <c r="D6" s="1177" t="s">
        <v>1503</v>
      </c>
      <c r="E6" s="1177" t="s">
        <v>86</v>
      </c>
      <c r="F6" s="1177" t="s">
        <v>390</v>
      </c>
      <c r="G6" s="1177" t="s">
        <v>87</v>
      </c>
      <c r="H6" s="1189" t="s">
        <v>99</v>
      </c>
      <c r="I6" s="1195"/>
      <c r="J6" s="1195"/>
      <c r="K6" s="1195"/>
      <c r="L6" s="1195"/>
      <c r="M6" s="1195"/>
      <c r="N6" s="1195"/>
      <c r="O6" s="1190"/>
      <c r="P6" s="1191" t="s">
        <v>100</v>
      </c>
      <c r="Q6" s="1192"/>
      <c r="R6" s="1174" t="s">
        <v>101</v>
      </c>
      <c r="S6" s="1174" t="s">
        <v>102</v>
      </c>
      <c r="T6" s="1174" t="s">
        <v>109</v>
      </c>
      <c r="U6" s="1174" t="s">
        <v>108</v>
      </c>
      <c r="V6" s="1171" t="s">
        <v>88</v>
      </c>
    </row>
    <row r="7" spans="1:28" ht="15" customHeight="1" x14ac:dyDescent="0.35">
      <c r="A7" s="1175"/>
      <c r="B7" s="1175"/>
      <c r="C7" s="1178"/>
      <c r="D7" s="1178"/>
      <c r="E7" s="1178"/>
      <c r="F7" s="1178"/>
      <c r="G7" s="1178"/>
      <c r="H7" s="1189" t="s">
        <v>103</v>
      </c>
      <c r="I7" s="1190"/>
      <c r="J7" s="1189" t="s">
        <v>104</v>
      </c>
      <c r="K7" s="1190"/>
      <c r="L7" s="1189" t="s">
        <v>105</v>
      </c>
      <c r="M7" s="1190"/>
      <c r="N7" s="1189" t="s">
        <v>106</v>
      </c>
      <c r="O7" s="1190"/>
      <c r="P7" s="1193"/>
      <c r="Q7" s="1194"/>
      <c r="R7" s="1175"/>
      <c r="S7" s="1175"/>
      <c r="T7" s="1175"/>
      <c r="U7" s="1175"/>
      <c r="V7" s="1172"/>
    </row>
    <row r="8" spans="1:28" ht="26" x14ac:dyDescent="0.35">
      <c r="A8" s="1176"/>
      <c r="B8" s="1176"/>
      <c r="C8" s="1179"/>
      <c r="D8" s="1179"/>
      <c r="E8" s="1179"/>
      <c r="F8" s="1179"/>
      <c r="G8" s="1179"/>
      <c r="H8" s="412" t="s">
        <v>107</v>
      </c>
      <c r="I8" s="412" t="s">
        <v>12</v>
      </c>
      <c r="J8" s="412" t="s">
        <v>107</v>
      </c>
      <c r="K8" s="412" t="s">
        <v>12</v>
      </c>
      <c r="L8" s="412" t="s">
        <v>107</v>
      </c>
      <c r="M8" s="412" t="s">
        <v>12</v>
      </c>
      <c r="N8" s="412" t="s">
        <v>107</v>
      </c>
      <c r="O8" s="412" t="s">
        <v>12</v>
      </c>
      <c r="P8" s="412" t="s">
        <v>107</v>
      </c>
      <c r="Q8" s="412" t="s">
        <v>12</v>
      </c>
      <c r="R8" s="1176"/>
      <c r="S8" s="1176"/>
      <c r="T8" s="1176"/>
      <c r="U8" s="1176"/>
      <c r="V8" s="1173"/>
    </row>
    <row r="9" spans="1:28" s="349" customFormat="1" ht="15.5" x14ac:dyDescent="0.35">
      <c r="A9" s="413"/>
      <c r="B9" s="414"/>
      <c r="C9" s="415"/>
      <c r="D9" s="415"/>
      <c r="E9" s="415"/>
      <c r="F9" s="416"/>
      <c r="G9" s="415"/>
      <c r="H9" s="417"/>
      <c r="I9" s="417"/>
      <c r="J9" s="417"/>
      <c r="K9" s="417"/>
      <c r="L9" s="417"/>
      <c r="M9" s="417"/>
      <c r="N9" s="417"/>
      <c r="O9" s="417"/>
      <c r="P9" s="417"/>
      <c r="Q9" s="417"/>
      <c r="R9" s="418"/>
      <c r="S9" s="418"/>
      <c r="T9" s="418"/>
      <c r="U9" s="418"/>
      <c r="V9" s="419"/>
    </row>
    <row r="10" spans="1:28" ht="87.65" customHeight="1" x14ac:dyDescent="0.45">
      <c r="A10" s="1299" t="s">
        <v>1425</v>
      </c>
      <c r="B10" s="1299" t="s">
        <v>1424</v>
      </c>
      <c r="C10" s="811" t="s">
        <v>1614</v>
      </c>
      <c r="D10" s="811" t="s">
        <v>2885</v>
      </c>
      <c r="E10" s="811" t="s">
        <v>2886</v>
      </c>
      <c r="F10" s="905" t="s">
        <v>2887</v>
      </c>
      <c r="G10" s="916" t="s">
        <v>2888</v>
      </c>
      <c r="H10" s="813">
        <v>0</v>
      </c>
      <c r="I10" s="814">
        <v>0</v>
      </c>
      <c r="J10" s="813">
        <v>0</v>
      </c>
      <c r="K10" s="814">
        <v>0</v>
      </c>
      <c r="L10" s="813">
        <v>1</v>
      </c>
      <c r="M10" s="814">
        <v>150000</v>
      </c>
      <c r="N10" s="813">
        <v>0</v>
      </c>
      <c r="O10" s="814">
        <v>0</v>
      </c>
      <c r="P10" s="917">
        <f t="shared" ref="P10:Q10" si="0">H10+J10+L10+N10</f>
        <v>1</v>
      </c>
      <c r="Q10" s="835">
        <f t="shared" si="0"/>
        <v>150000</v>
      </c>
      <c r="R10" s="815"/>
      <c r="S10" s="811" t="s">
        <v>2889</v>
      </c>
      <c r="T10" s="811" t="s">
        <v>2239</v>
      </c>
      <c r="U10" s="815" t="s">
        <v>2890</v>
      </c>
      <c r="V10" s="815" t="s">
        <v>2884</v>
      </c>
    </row>
    <row r="11" spans="1:28" ht="52.5" customHeight="1" x14ac:dyDescent="0.35">
      <c r="A11" s="1299"/>
      <c r="B11" s="1299"/>
      <c r="C11" s="316"/>
      <c r="D11" s="316"/>
      <c r="E11" s="316"/>
      <c r="F11" s="316"/>
      <c r="G11" s="316"/>
      <c r="H11" s="341"/>
      <c r="I11" s="342"/>
      <c r="J11" s="341"/>
      <c r="K11" s="342"/>
      <c r="L11" s="341"/>
      <c r="M11" s="342"/>
      <c r="N11" s="341"/>
      <c r="O11" s="342"/>
      <c r="P11" s="376">
        <f t="shared" ref="P11" si="1">H11+J11+L11+N11</f>
        <v>0</v>
      </c>
      <c r="Q11" s="374">
        <f t="shared" ref="Q11" si="2">I11+K11+M11+O11</f>
        <v>0</v>
      </c>
      <c r="R11" s="316"/>
      <c r="S11" s="316"/>
      <c r="T11" s="316"/>
      <c r="U11" s="316"/>
      <c r="V11" s="316"/>
    </row>
    <row r="12" spans="1:28" ht="15.5" x14ac:dyDescent="0.35">
      <c r="A12" s="288"/>
      <c r="B12" s="289"/>
      <c r="C12" s="289"/>
      <c r="D12" s="289"/>
      <c r="E12" s="288" t="s">
        <v>1426</v>
      </c>
      <c r="F12" s="289"/>
      <c r="G12" s="290"/>
      <c r="H12" s="75">
        <f t="shared" ref="H12:Q12" si="3">SUM(H10:H11)</f>
        <v>0</v>
      </c>
      <c r="I12" s="232">
        <f t="shared" si="3"/>
        <v>0</v>
      </c>
      <c r="J12" s="75">
        <f t="shared" si="3"/>
        <v>0</v>
      </c>
      <c r="K12" s="232">
        <f t="shared" si="3"/>
        <v>0</v>
      </c>
      <c r="L12" s="75">
        <f t="shared" si="3"/>
        <v>1</v>
      </c>
      <c r="M12" s="232">
        <f t="shared" si="3"/>
        <v>150000</v>
      </c>
      <c r="N12" s="75">
        <f t="shared" si="3"/>
        <v>0</v>
      </c>
      <c r="O12" s="232">
        <f t="shared" si="3"/>
        <v>0</v>
      </c>
      <c r="P12" s="232">
        <f t="shared" si="3"/>
        <v>1</v>
      </c>
      <c r="Q12" s="232">
        <f t="shared" si="3"/>
        <v>150000</v>
      </c>
      <c r="R12" s="68"/>
      <c r="S12" s="68"/>
      <c r="T12" s="68"/>
      <c r="U12" s="68"/>
      <c r="V12" s="68"/>
    </row>
    <row r="15" spans="1:28" x14ac:dyDescent="0.35">
      <c r="C15" s="436"/>
    </row>
    <row r="16" spans="1:28" x14ac:dyDescent="0.35">
      <c r="C16" s="436"/>
    </row>
    <row r="17" spans="3:3" x14ac:dyDescent="0.35">
      <c r="C17" s="436"/>
    </row>
    <row r="18" spans="3:3" x14ac:dyDescent="0.35">
      <c r="C18" s="436"/>
    </row>
  </sheetData>
  <mergeCells count="22">
    <mergeCell ref="E6:E8"/>
    <mergeCell ref="B10:B11"/>
    <mergeCell ref="B6:B8"/>
    <mergeCell ref="C6:C8"/>
    <mergeCell ref="A10:A11"/>
    <mergeCell ref="D6:D8"/>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11">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57" activePane="bottomLeft" state="frozen"/>
      <selection activeCell="K7" sqref="K7"/>
      <selection pane="bottomLeft" activeCell="O1" sqref="O1:AP1"/>
    </sheetView>
  </sheetViews>
  <sheetFormatPr baseColWidth="10" defaultColWidth="11.453125" defaultRowHeight="14.5" x14ac:dyDescent="0.35"/>
  <cols>
    <col min="1" max="1" width="35.7265625" style="349" customWidth="1"/>
    <col min="2" max="2" width="35.81640625" style="349" customWidth="1"/>
    <col min="3" max="3" width="27.453125" style="349" customWidth="1"/>
    <col min="4" max="4" width="27.453125" style="436" customWidth="1"/>
    <col min="5" max="7" width="27.453125" style="349" customWidth="1"/>
    <col min="8" max="8" width="15.26953125" style="349" customWidth="1"/>
    <col min="9" max="9" width="11.453125" style="230"/>
    <col min="10" max="10" width="15.26953125" style="349" customWidth="1"/>
    <col min="11" max="11" width="18.81640625" style="230" customWidth="1"/>
    <col min="12" max="12" width="11.453125" style="349"/>
    <col min="13" max="13" width="11.453125" style="230"/>
    <col min="14" max="14" width="11.453125" style="349"/>
    <col min="15" max="15" width="11.453125" style="230"/>
    <col min="16" max="16" width="15.26953125" style="349" customWidth="1"/>
    <col min="17" max="17" width="18.26953125" style="230" customWidth="1"/>
    <col min="18" max="20" width="14.1796875" style="349" customWidth="1"/>
    <col min="21" max="21" width="17" style="349" customWidth="1"/>
    <col min="22" max="16384" width="11.453125" style="349"/>
  </cols>
  <sheetData>
    <row r="1" spans="1:42" ht="24.75" customHeight="1" x14ac:dyDescent="0.35">
      <c r="A1" s="381"/>
      <c r="B1" s="381"/>
      <c r="C1" s="381"/>
      <c r="D1" s="381"/>
      <c r="E1" s="381"/>
      <c r="F1" s="1300" t="s">
        <v>1458</v>
      </c>
      <c r="G1" s="1300"/>
      <c r="H1" s="1300"/>
      <c r="I1" s="1300"/>
      <c r="J1" s="1300"/>
      <c r="K1" s="1300"/>
      <c r="L1" s="1300"/>
      <c r="M1" s="1300"/>
      <c r="N1" s="382"/>
      <c r="O1" s="482" t="s">
        <v>1618</v>
      </c>
      <c r="P1" s="482" t="s">
        <v>1619</v>
      </c>
      <c r="Q1" s="482" t="s">
        <v>1620</v>
      </c>
      <c r="R1" s="482" t="s">
        <v>1621</v>
      </c>
      <c r="S1" s="482" t="s">
        <v>1622</v>
      </c>
      <c r="T1" s="482" t="s">
        <v>1623</v>
      </c>
      <c r="U1" s="482" t="s">
        <v>1624</v>
      </c>
      <c r="V1" s="482" t="s">
        <v>1625</v>
      </c>
      <c r="W1" s="482" t="s">
        <v>1626</v>
      </c>
      <c r="X1" s="482" t="s">
        <v>1627</v>
      </c>
      <c r="Y1" s="482" t="s">
        <v>1628</v>
      </c>
      <c r="Z1" s="482" t="s">
        <v>1629</v>
      </c>
      <c r="AA1" s="482" t="s">
        <v>1630</v>
      </c>
      <c r="AB1" s="482" t="s">
        <v>1631</v>
      </c>
      <c r="AC1" s="482" t="s">
        <v>1632</v>
      </c>
      <c r="AD1" s="482" t="s">
        <v>1633</v>
      </c>
      <c r="AE1" s="482" t="s">
        <v>1634</v>
      </c>
      <c r="AF1" s="485"/>
      <c r="AG1" s="485"/>
      <c r="AH1" s="485"/>
      <c r="AI1" s="485"/>
      <c r="AJ1" s="485"/>
      <c r="AK1" s="485"/>
      <c r="AL1" s="485"/>
      <c r="AM1" s="485"/>
      <c r="AN1" s="485"/>
      <c r="AO1" s="485"/>
      <c r="AP1" s="485"/>
    </row>
    <row r="2" spans="1:42" ht="18.5" x14ac:dyDescent="0.35">
      <c r="A2" s="380" t="s">
        <v>1353</v>
      </c>
      <c r="B2" s="381"/>
      <c r="C2" s="381"/>
      <c r="D2" s="381"/>
      <c r="E2" s="381"/>
      <c r="F2" s="381"/>
      <c r="G2" s="381"/>
      <c r="H2" s="382"/>
      <c r="I2" s="383"/>
      <c r="J2" s="382"/>
      <c r="K2" s="382"/>
      <c r="L2" s="382"/>
      <c r="M2" s="382"/>
      <c r="N2" s="382"/>
      <c r="O2" s="382"/>
      <c r="P2" s="382"/>
      <c r="Q2" s="382"/>
      <c r="R2" s="382"/>
      <c r="S2" s="382"/>
      <c r="T2" s="382"/>
      <c r="U2" s="382"/>
      <c r="V2" s="382"/>
      <c r="W2" s="382"/>
      <c r="X2" s="382"/>
      <c r="Y2" s="382"/>
      <c r="Z2" s="382"/>
      <c r="AA2" s="382"/>
      <c r="AB2" s="381"/>
      <c r="AC2" s="381"/>
      <c r="AD2" s="381"/>
      <c r="AE2" s="381"/>
      <c r="AF2" s="381"/>
      <c r="AG2" s="381"/>
      <c r="AH2" s="381"/>
      <c r="AI2" s="381"/>
      <c r="AJ2" s="381"/>
      <c r="AK2" s="381"/>
      <c r="AL2" s="381"/>
      <c r="AM2" s="381"/>
      <c r="AN2" s="381"/>
      <c r="AO2" s="381"/>
      <c r="AP2" s="381"/>
    </row>
    <row r="3" spans="1:42" ht="18.5" x14ac:dyDescent="0.35">
      <c r="A3" s="380" t="s">
        <v>1464</v>
      </c>
      <c r="B3" s="381"/>
      <c r="C3" s="381"/>
      <c r="D3" s="381"/>
      <c r="E3" s="381"/>
      <c r="F3" s="381"/>
      <c r="G3" s="381"/>
      <c r="H3" s="382"/>
      <c r="I3" s="383"/>
      <c r="J3" s="382"/>
      <c r="K3" s="382"/>
      <c r="L3" s="382"/>
      <c r="M3" s="382"/>
      <c r="N3" s="382"/>
      <c r="O3" s="382"/>
      <c r="P3" s="382"/>
      <c r="Q3" s="382"/>
      <c r="R3" s="382"/>
      <c r="S3" s="382"/>
      <c r="T3" s="382"/>
      <c r="U3" s="382"/>
      <c r="V3" s="382"/>
      <c r="W3" s="382"/>
      <c r="X3" s="382"/>
      <c r="Y3" s="382"/>
      <c r="Z3" s="382"/>
      <c r="AA3" s="382"/>
      <c r="AB3" s="381"/>
      <c r="AC3" s="381"/>
      <c r="AD3" s="381"/>
      <c r="AE3" s="381"/>
      <c r="AF3" s="381"/>
      <c r="AG3" s="381"/>
      <c r="AH3" s="381"/>
      <c r="AI3" s="381"/>
      <c r="AJ3" s="381"/>
      <c r="AK3" s="381"/>
      <c r="AL3" s="381"/>
      <c r="AM3" s="381"/>
      <c r="AN3" s="381"/>
      <c r="AO3" s="381"/>
      <c r="AP3" s="381"/>
    </row>
    <row r="4" spans="1:42" s="381" customFormat="1" ht="18.5" x14ac:dyDescent="0.35">
      <c r="A4" s="380" t="s">
        <v>1475</v>
      </c>
      <c r="H4" s="382"/>
      <c r="I4" s="383"/>
      <c r="J4" s="382"/>
      <c r="K4" s="382"/>
      <c r="L4" s="382"/>
      <c r="M4" s="382"/>
      <c r="N4" s="382"/>
      <c r="O4" s="382"/>
      <c r="P4" s="382"/>
      <c r="Q4" s="382"/>
      <c r="R4" s="382"/>
      <c r="S4" s="382"/>
      <c r="T4" s="382"/>
      <c r="U4" s="382"/>
      <c r="V4" s="382"/>
      <c r="W4" s="382"/>
      <c r="X4" s="382"/>
      <c r="Y4" s="382"/>
      <c r="Z4" s="382"/>
      <c r="AA4" s="382"/>
    </row>
    <row r="5" spans="1:42" s="381" customFormat="1" ht="18.75" customHeight="1" x14ac:dyDescent="0.35">
      <c r="A5" s="384" t="s">
        <v>1465</v>
      </c>
      <c r="B5" s="385"/>
      <c r="C5" s="385"/>
      <c r="D5" s="385"/>
      <c r="E5" s="385"/>
      <c r="F5" s="385"/>
      <c r="G5" s="385"/>
      <c r="H5" s="385"/>
      <c r="I5" s="385"/>
      <c r="J5" s="385"/>
      <c r="K5" s="385"/>
      <c r="L5" s="385"/>
      <c r="M5" s="385"/>
      <c r="N5" s="385"/>
      <c r="O5" s="385"/>
      <c r="P5" s="385"/>
      <c r="Q5" s="385"/>
      <c r="R5" s="385"/>
      <c r="S5" s="385"/>
      <c r="T5" s="385"/>
      <c r="U5" s="385"/>
    </row>
    <row r="6" spans="1:42" ht="15" customHeight="1" x14ac:dyDescent="0.35">
      <c r="A6" s="1175" t="s">
        <v>96</v>
      </c>
      <c r="B6" s="1174" t="s">
        <v>110</v>
      </c>
      <c r="C6" s="1177" t="s">
        <v>1502</v>
      </c>
      <c r="D6" s="1177" t="s">
        <v>1503</v>
      </c>
      <c r="E6" s="1177" t="s">
        <v>86</v>
      </c>
      <c r="F6" s="1177" t="s">
        <v>390</v>
      </c>
      <c r="G6" s="1177" t="s">
        <v>87</v>
      </c>
      <c r="H6" s="1189" t="s">
        <v>99</v>
      </c>
      <c r="I6" s="1195"/>
      <c r="J6" s="1195"/>
      <c r="K6" s="1195"/>
      <c r="L6" s="1195"/>
      <c r="M6" s="1195"/>
      <c r="N6" s="1195"/>
      <c r="O6" s="1190"/>
      <c r="P6" s="1191" t="s">
        <v>100</v>
      </c>
      <c r="Q6" s="1192"/>
      <c r="R6" s="1174" t="s">
        <v>102</v>
      </c>
      <c r="S6" s="1174" t="s">
        <v>109</v>
      </c>
      <c r="T6" s="1174" t="s">
        <v>108</v>
      </c>
      <c r="U6" s="1171" t="s">
        <v>88</v>
      </c>
    </row>
    <row r="7" spans="1:42" ht="15" customHeight="1" x14ac:dyDescent="0.35">
      <c r="A7" s="1175"/>
      <c r="B7" s="1175"/>
      <c r="C7" s="1178"/>
      <c r="D7" s="1178"/>
      <c r="E7" s="1178"/>
      <c r="F7" s="1178"/>
      <c r="G7" s="1178"/>
      <c r="H7" s="1189" t="s">
        <v>103</v>
      </c>
      <c r="I7" s="1190"/>
      <c r="J7" s="1189" t="s">
        <v>104</v>
      </c>
      <c r="K7" s="1190"/>
      <c r="L7" s="1189" t="s">
        <v>105</v>
      </c>
      <c r="M7" s="1190"/>
      <c r="N7" s="1189" t="s">
        <v>106</v>
      </c>
      <c r="O7" s="1190"/>
      <c r="P7" s="1193"/>
      <c r="Q7" s="1194"/>
      <c r="R7" s="1175"/>
      <c r="S7" s="1175"/>
      <c r="T7" s="1175"/>
      <c r="U7" s="1172"/>
    </row>
    <row r="8" spans="1:42" ht="26" x14ac:dyDescent="0.35">
      <c r="A8" s="1176"/>
      <c r="B8" s="1176"/>
      <c r="C8" s="1179"/>
      <c r="D8" s="1179"/>
      <c r="E8" s="1179"/>
      <c r="F8" s="1179"/>
      <c r="G8" s="1179"/>
      <c r="H8" s="412" t="s">
        <v>107</v>
      </c>
      <c r="I8" s="412" t="s">
        <v>12</v>
      </c>
      <c r="J8" s="412" t="s">
        <v>107</v>
      </c>
      <c r="K8" s="412" t="s">
        <v>12</v>
      </c>
      <c r="L8" s="412" t="s">
        <v>107</v>
      </c>
      <c r="M8" s="412" t="s">
        <v>12</v>
      </c>
      <c r="N8" s="412" t="s">
        <v>107</v>
      </c>
      <c r="O8" s="412" t="s">
        <v>12</v>
      </c>
      <c r="P8" s="412" t="s">
        <v>107</v>
      </c>
      <c r="Q8" s="412" t="s">
        <v>12</v>
      </c>
      <c r="R8" s="1176"/>
      <c r="S8" s="1176"/>
      <c r="T8" s="1176"/>
      <c r="U8" s="1173"/>
    </row>
    <row r="9" spans="1:42" ht="15.5" x14ac:dyDescent="0.35">
      <c r="A9" s="413"/>
      <c r="B9" s="414"/>
      <c r="C9" s="415"/>
      <c r="D9" s="415"/>
      <c r="E9" s="415"/>
      <c r="F9" s="416"/>
      <c r="G9" s="415"/>
      <c r="H9" s="417"/>
      <c r="I9" s="417"/>
      <c r="J9" s="417"/>
      <c r="K9" s="417"/>
      <c r="L9" s="417"/>
      <c r="M9" s="417"/>
      <c r="N9" s="417"/>
      <c r="O9" s="417"/>
      <c r="P9" s="417"/>
      <c r="Q9" s="417"/>
      <c r="R9" s="418"/>
      <c r="S9" s="418"/>
      <c r="T9" s="418"/>
      <c r="U9" s="419"/>
    </row>
    <row r="10" spans="1:42" ht="15.75" customHeight="1" x14ac:dyDescent="0.35">
      <c r="A10" s="1180" t="s">
        <v>1466</v>
      </c>
      <c r="B10" s="1180" t="s">
        <v>1467</v>
      </c>
      <c r="C10" s="316"/>
      <c r="D10" s="316"/>
      <c r="E10" s="316"/>
      <c r="F10" s="316"/>
      <c r="G10" s="316"/>
      <c r="H10" s="341"/>
      <c r="I10" s="342"/>
      <c r="J10" s="341"/>
      <c r="K10" s="342"/>
      <c r="L10" s="341"/>
      <c r="M10" s="342"/>
      <c r="N10" s="341"/>
      <c r="O10" s="342"/>
      <c r="P10" s="376">
        <f t="shared" ref="P10:Q62" si="0">H10+J10+L10+N10</f>
        <v>0</v>
      </c>
      <c r="Q10" s="374">
        <f t="shared" si="0"/>
        <v>0</v>
      </c>
      <c r="R10" s="316"/>
      <c r="S10" s="316"/>
      <c r="T10" s="316"/>
      <c r="U10" s="316"/>
    </row>
    <row r="11" spans="1:42" ht="15.5" x14ac:dyDescent="0.35">
      <c r="A11" s="1181"/>
      <c r="B11" s="1181"/>
      <c r="C11" s="316"/>
      <c r="D11" s="316"/>
      <c r="E11" s="316"/>
      <c r="F11" s="316"/>
      <c r="G11" s="316"/>
      <c r="H11" s="341"/>
      <c r="I11" s="342"/>
      <c r="J11" s="341"/>
      <c r="K11" s="342"/>
      <c r="L11" s="341"/>
      <c r="M11" s="342"/>
      <c r="N11" s="341"/>
      <c r="O11" s="342"/>
      <c r="P11" s="376">
        <f t="shared" si="0"/>
        <v>0</v>
      </c>
      <c r="Q11" s="374">
        <f t="shared" si="0"/>
        <v>0</v>
      </c>
      <c r="R11" s="316"/>
      <c r="S11" s="316"/>
      <c r="T11" s="316"/>
      <c r="U11" s="316"/>
    </row>
    <row r="12" spans="1:42" ht="15.5" x14ac:dyDescent="0.35">
      <c r="A12" s="1181"/>
      <c r="B12" s="1181"/>
      <c r="C12" s="316"/>
      <c r="D12" s="316"/>
      <c r="E12" s="316"/>
      <c r="F12" s="316"/>
      <c r="G12" s="316"/>
      <c r="H12" s="341"/>
      <c r="I12" s="342"/>
      <c r="J12" s="341"/>
      <c r="K12" s="342"/>
      <c r="L12" s="341"/>
      <c r="M12" s="342"/>
      <c r="N12" s="341"/>
      <c r="O12" s="342"/>
      <c r="P12" s="376">
        <f t="shared" si="0"/>
        <v>0</v>
      </c>
      <c r="Q12" s="374">
        <f t="shared" si="0"/>
        <v>0</v>
      </c>
      <c r="R12" s="316"/>
      <c r="S12" s="316"/>
      <c r="T12" s="316"/>
      <c r="U12" s="316"/>
    </row>
    <row r="13" spans="1:42" ht="15.5" x14ac:dyDescent="0.35">
      <c r="A13" s="1181"/>
      <c r="B13" s="1181"/>
      <c r="C13" s="316"/>
      <c r="D13" s="316"/>
      <c r="E13" s="316"/>
      <c r="F13" s="316"/>
      <c r="G13" s="316"/>
      <c r="H13" s="341"/>
      <c r="I13" s="342"/>
      <c r="J13" s="341"/>
      <c r="K13" s="342"/>
      <c r="L13" s="341"/>
      <c r="M13" s="342"/>
      <c r="N13" s="341"/>
      <c r="O13" s="342"/>
      <c r="P13" s="376">
        <f t="shared" ref="P13:P25" si="1">H13+J13+L13+N13</f>
        <v>0</v>
      </c>
      <c r="Q13" s="374">
        <f t="shared" ref="Q13:Q25" si="2">I13+K13+M13+O13</f>
        <v>0</v>
      </c>
      <c r="R13" s="316"/>
      <c r="S13" s="316"/>
      <c r="T13" s="316"/>
      <c r="U13" s="316"/>
    </row>
    <row r="14" spans="1:42" ht="15.5" x14ac:dyDescent="0.35">
      <c r="A14" s="1181"/>
      <c r="B14" s="1181"/>
      <c r="C14" s="316"/>
      <c r="D14" s="316"/>
      <c r="E14" s="316"/>
      <c r="F14" s="316"/>
      <c r="G14" s="316"/>
      <c r="H14" s="341"/>
      <c r="I14" s="342"/>
      <c r="J14" s="341"/>
      <c r="K14" s="342"/>
      <c r="L14" s="341"/>
      <c r="M14" s="342"/>
      <c r="N14" s="341"/>
      <c r="O14" s="342"/>
      <c r="P14" s="376">
        <f t="shared" si="1"/>
        <v>0</v>
      </c>
      <c r="Q14" s="374">
        <f t="shared" si="2"/>
        <v>0</v>
      </c>
      <c r="R14" s="316"/>
      <c r="S14" s="316"/>
      <c r="T14" s="316"/>
      <c r="U14" s="316"/>
    </row>
    <row r="15" spans="1:42" ht="15.5" x14ac:dyDescent="0.35">
      <c r="A15" s="1181"/>
      <c r="B15" s="1181"/>
      <c r="C15" s="316"/>
      <c r="D15" s="316"/>
      <c r="E15" s="316"/>
      <c r="F15" s="316"/>
      <c r="G15" s="316"/>
      <c r="H15" s="341"/>
      <c r="I15" s="342"/>
      <c r="J15" s="341"/>
      <c r="K15" s="342"/>
      <c r="L15" s="341"/>
      <c r="M15" s="342"/>
      <c r="N15" s="341"/>
      <c r="O15" s="342"/>
      <c r="P15" s="376">
        <f t="shared" si="1"/>
        <v>0</v>
      </c>
      <c r="Q15" s="374">
        <f t="shared" si="2"/>
        <v>0</v>
      </c>
      <c r="R15" s="316"/>
      <c r="S15" s="316"/>
      <c r="T15" s="316"/>
      <c r="U15" s="316"/>
    </row>
    <row r="16" spans="1:42" ht="15.5" x14ac:dyDescent="0.35">
      <c r="A16" s="1181"/>
      <c r="B16" s="1181"/>
      <c r="C16" s="316"/>
      <c r="D16" s="316"/>
      <c r="E16" s="316"/>
      <c r="F16" s="316"/>
      <c r="G16" s="316"/>
      <c r="H16" s="341"/>
      <c r="I16" s="342"/>
      <c r="J16" s="341"/>
      <c r="K16" s="342"/>
      <c r="L16" s="341"/>
      <c r="M16" s="342"/>
      <c r="N16" s="341"/>
      <c r="O16" s="342"/>
      <c r="P16" s="376">
        <f t="shared" si="1"/>
        <v>0</v>
      </c>
      <c r="Q16" s="374">
        <f t="shared" si="2"/>
        <v>0</v>
      </c>
      <c r="R16" s="316"/>
      <c r="S16" s="316"/>
      <c r="T16" s="316"/>
      <c r="U16" s="316"/>
    </row>
    <row r="17" spans="1:21" ht="15.5" x14ac:dyDescent="0.35">
      <c r="A17" s="1181"/>
      <c r="B17" s="1182"/>
      <c r="C17" s="316"/>
      <c r="D17" s="316"/>
      <c r="E17" s="316"/>
      <c r="F17" s="316"/>
      <c r="G17" s="316"/>
      <c r="H17" s="341"/>
      <c r="I17" s="342"/>
      <c r="J17" s="341"/>
      <c r="K17" s="342"/>
      <c r="L17" s="341"/>
      <c r="M17" s="342"/>
      <c r="N17" s="341"/>
      <c r="O17" s="342"/>
      <c r="P17" s="376">
        <f t="shared" si="1"/>
        <v>0</v>
      </c>
      <c r="Q17" s="374">
        <f t="shared" si="2"/>
        <v>0</v>
      </c>
      <c r="R17" s="316"/>
      <c r="S17" s="316"/>
      <c r="T17" s="316"/>
      <c r="U17" s="316"/>
    </row>
    <row r="18" spans="1:21" ht="15.5" x14ac:dyDescent="0.35">
      <c r="A18" s="1181"/>
      <c r="B18" s="1180" t="s">
        <v>1468</v>
      </c>
      <c r="C18" s="316"/>
      <c r="D18" s="316"/>
      <c r="E18" s="316"/>
      <c r="F18" s="316"/>
      <c r="G18" s="316"/>
      <c r="H18" s="341"/>
      <c r="I18" s="342"/>
      <c r="J18" s="341"/>
      <c r="K18" s="342"/>
      <c r="L18" s="341"/>
      <c r="M18" s="342"/>
      <c r="N18" s="341"/>
      <c r="O18" s="342"/>
      <c r="P18" s="376">
        <f t="shared" si="1"/>
        <v>0</v>
      </c>
      <c r="Q18" s="374">
        <f t="shared" si="2"/>
        <v>0</v>
      </c>
      <c r="R18" s="316"/>
      <c r="S18" s="316"/>
      <c r="T18" s="316"/>
      <c r="U18" s="316"/>
    </row>
    <row r="19" spans="1:21" ht="15.5" x14ac:dyDescent="0.35">
      <c r="A19" s="1181"/>
      <c r="B19" s="1181"/>
      <c r="C19" s="316"/>
      <c r="D19" s="316"/>
      <c r="E19" s="316"/>
      <c r="F19" s="316"/>
      <c r="G19" s="316"/>
      <c r="H19" s="341"/>
      <c r="I19" s="342"/>
      <c r="J19" s="341"/>
      <c r="K19" s="342"/>
      <c r="L19" s="341"/>
      <c r="M19" s="342"/>
      <c r="N19" s="341"/>
      <c r="O19" s="342"/>
      <c r="P19" s="376"/>
      <c r="Q19" s="374"/>
      <c r="R19" s="316"/>
      <c r="S19" s="316"/>
      <c r="T19" s="316"/>
      <c r="U19" s="316"/>
    </row>
    <row r="20" spans="1:21" ht="15.5" x14ac:dyDescent="0.35">
      <c r="A20" s="1181"/>
      <c r="B20" s="1181"/>
      <c r="C20" s="316"/>
      <c r="D20" s="316"/>
      <c r="E20" s="316"/>
      <c r="F20" s="316"/>
      <c r="G20" s="316"/>
      <c r="H20" s="341"/>
      <c r="I20" s="342"/>
      <c r="J20" s="341"/>
      <c r="K20" s="342"/>
      <c r="L20" s="341"/>
      <c r="M20" s="342"/>
      <c r="N20" s="341"/>
      <c r="O20" s="342"/>
      <c r="P20" s="376"/>
      <c r="Q20" s="374"/>
      <c r="R20" s="316"/>
      <c r="S20" s="316"/>
      <c r="T20" s="316"/>
      <c r="U20" s="316"/>
    </row>
    <row r="21" spans="1:21" ht="15.5" x14ac:dyDescent="0.35">
      <c r="A21" s="1181"/>
      <c r="B21" s="1181"/>
      <c r="C21" s="316"/>
      <c r="D21" s="316"/>
      <c r="E21" s="316"/>
      <c r="F21" s="316"/>
      <c r="G21" s="316"/>
      <c r="H21" s="341"/>
      <c r="I21" s="342"/>
      <c r="J21" s="341"/>
      <c r="K21" s="342"/>
      <c r="L21" s="341"/>
      <c r="M21" s="342"/>
      <c r="N21" s="341"/>
      <c r="O21" s="342"/>
      <c r="P21" s="376"/>
      <c r="Q21" s="374"/>
      <c r="R21" s="316"/>
      <c r="S21" s="316"/>
      <c r="T21" s="316"/>
      <c r="U21" s="316"/>
    </row>
    <row r="22" spans="1:21" ht="15.5" x14ac:dyDescent="0.35">
      <c r="A22" s="1181"/>
      <c r="B22" s="1181"/>
      <c r="C22" s="316"/>
      <c r="D22" s="316"/>
      <c r="E22" s="316"/>
      <c r="F22" s="316"/>
      <c r="G22" s="316"/>
      <c r="H22" s="341"/>
      <c r="I22" s="342"/>
      <c r="J22" s="341"/>
      <c r="K22" s="342"/>
      <c r="L22" s="341"/>
      <c r="M22" s="342"/>
      <c r="N22" s="341"/>
      <c r="O22" s="342"/>
      <c r="P22" s="376"/>
      <c r="Q22" s="374"/>
      <c r="R22" s="316"/>
      <c r="S22" s="316"/>
      <c r="T22" s="316"/>
      <c r="U22" s="316"/>
    </row>
    <row r="23" spans="1:21" ht="15.5" x14ac:dyDescent="0.35">
      <c r="A23" s="1181"/>
      <c r="B23" s="1181"/>
      <c r="C23" s="316"/>
      <c r="D23" s="316"/>
      <c r="E23" s="316"/>
      <c r="F23" s="316"/>
      <c r="G23" s="316"/>
      <c r="H23" s="341"/>
      <c r="I23" s="342"/>
      <c r="J23" s="341"/>
      <c r="K23" s="342"/>
      <c r="L23" s="341"/>
      <c r="M23" s="342"/>
      <c r="N23" s="341"/>
      <c r="O23" s="342"/>
      <c r="P23" s="376">
        <f t="shared" si="1"/>
        <v>0</v>
      </c>
      <c r="Q23" s="374">
        <f t="shared" si="2"/>
        <v>0</v>
      </c>
      <c r="R23" s="316"/>
      <c r="S23" s="316"/>
      <c r="T23" s="316"/>
      <c r="U23" s="316"/>
    </row>
    <row r="24" spans="1:21" ht="15.5" x14ac:dyDescent="0.35">
      <c r="A24" s="1181"/>
      <c r="B24" s="1182"/>
      <c r="C24" s="316"/>
      <c r="D24" s="316"/>
      <c r="E24" s="316"/>
      <c r="F24" s="316"/>
      <c r="G24" s="316"/>
      <c r="H24" s="341"/>
      <c r="I24" s="342"/>
      <c r="J24" s="341"/>
      <c r="K24" s="342"/>
      <c r="L24" s="341"/>
      <c r="M24" s="342"/>
      <c r="N24" s="341"/>
      <c r="O24" s="342"/>
      <c r="P24" s="376">
        <f t="shared" si="1"/>
        <v>0</v>
      </c>
      <c r="Q24" s="374">
        <f t="shared" si="2"/>
        <v>0</v>
      </c>
      <c r="R24" s="316"/>
      <c r="S24" s="316"/>
      <c r="T24" s="316"/>
      <c r="U24" s="316"/>
    </row>
    <row r="25" spans="1:21" ht="15.5" x14ac:dyDescent="0.35">
      <c r="A25" s="1181"/>
      <c r="B25" s="1180" t="s">
        <v>1469</v>
      </c>
      <c r="C25" s="316"/>
      <c r="D25" s="316"/>
      <c r="E25" s="316"/>
      <c r="F25" s="316"/>
      <c r="G25" s="316"/>
      <c r="H25" s="341"/>
      <c r="I25" s="342"/>
      <c r="J25" s="341"/>
      <c r="K25" s="342"/>
      <c r="L25" s="341"/>
      <c r="M25" s="342"/>
      <c r="N25" s="341"/>
      <c r="O25" s="342"/>
      <c r="P25" s="376">
        <f t="shared" si="1"/>
        <v>0</v>
      </c>
      <c r="Q25" s="374">
        <f t="shared" si="2"/>
        <v>0</v>
      </c>
      <c r="R25" s="316"/>
      <c r="S25" s="316"/>
      <c r="T25" s="316"/>
      <c r="U25" s="316"/>
    </row>
    <row r="26" spans="1:21" ht="15.5" x14ac:dyDescent="0.35">
      <c r="A26" s="1181"/>
      <c r="B26" s="1181"/>
      <c r="C26" s="316"/>
      <c r="D26" s="316"/>
      <c r="E26" s="316"/>
      <c r="F26" s="316"/>
      <c r="G26" s="316"/>
      <c r="H26" s="341"/>
      <c r="I26" s="342"/>
      <c r="J26" s="341"/>
      <c r="K26" s="342"/>
      <c r="L26" s="341"/>
      <c r="M26" s="342"/>
      <c r="N26" s="341"/>
      <c r="O26" s="342"/>
      <c r="P26" s="376">
        <f t="shared" si="0"/>
        <v>0</v>
      </c>
      <c r="Q26" s="374">
        <f t="shared" si="0"/>
        <v>0</v>
      </c>
      <c r="R26" s="316"/>
      <c r="S26" s="316"/>
      <c r="T26" s="316"/>
      <c r="U26" s="316"/>
    </row>
    <row r="27" spans="1:21" ht="15.5" x14ac:dyDescent="0.35">
      <c r="A27" s="1181"/>
      <c r="B27" s="1181"/>
      <c r="C27" s="316"/>
      <c r="D27" s="316"/>
      <c r="E27" s="316"/>
      <c r="F27" s="316"/>
      <c r="G27" s="316"/>
      <c r="H27" s="341"/>
      <c r="I27" s="342"/>
      <c r="J27" s="341"/>
      <c r="K27" s="342"/>
      <c r="L27" s="341"/>
      <c r="M27" s="342"/>
      <c r="N27" s="341"/>
      <c r="O27" s="342"/>
      <c r="P27" s="376">
        <f t="shared" si="0"/>
        <v>0</v>
      </c>
      <c r="Q27" s="374">
        <f t="shared" si="0"/>
        <v>0</v>
      </c>
      <c r="R27" s="316"/>
      <c r="S27" s="316"/>
      <c r="T27" s="316"/>
      <c r="U27" s="316"/>
    </row>
    <row r="28" spans="1:21" ht="15.5" x14ac:dyDescent="0.35">
      <c r="A28" s="1181"/>
      <c r="B28" s="1182"/>
      <c r="C28" s="316"/>
      <c r="D28" s="316"/>
      <c r="E28" s="316"/>
      <c r="F28" s="316"/>
      <c r="G28" s="316"/>
      <c r="H28" s="341"/>
      <c r="I28" s="342"/>
      <c r="J28" s="341"/>
      <c r="K28" s="342"/>
      <c r="L28" s="341"/>
      <c r="M28" s="342"/>
      <c r="N28" s="341"/>
      <c r="O28" s="342"/>
      <c r="P28" s="376">
        <f t="shared" si="0"/>
        <v>0</v>
      </c>
      <c r="Q28" s="374">
        <f t="shared" si="0"/>
        <v>0</v>
      </c>
      <c r="R28" s="316"/>
      <c r="S28" s="316"/>
      <c r="T28" s="316"/>
      <c r="U28" s="316"/>
    </row>
    <row r="29" spans="1:21" ht="15.5" x14ac:dyDescent="0.35">
      <c r="A29" s="1181"/>
      <c r="B29" s="1180" t="s">
        <v>1470</v>
      </c>
      <c r="C29" s="316"/>
      <c r="D29" s="316"/>
      <c r="E29" s="316"/>
      <c r="F29" s="316"/>
      <c r="G29" s="316"/>
      <c r="H29" s="341"/>
      <c r="I29" s="342"/>
      <c r="J29" s="341"/>
      <c r="K29" s="342"/>
      <c r="L29" s="341"/>
      <c r="M29" s="342"/>
      <c r="N29" s="341"/>
      <c r="O29" s="342"/>
      <c r="P29" s="376">
        <f t="shared" si="0"/>
        <v>0</v>
      </c>
      <c r="Q29" s="374">
        <f t="shared" si="0"/>
        <v>0</v>
      </c>
      <c r="R29" s="316"/>
      <c r="S29" s="316"/>
      <c r="T29" s="316"/>
      <c r="U29" s="316"/>
    </row>
    <row r="30" spans="1:21" ht="15.5" x14ac:dyDescent="0.35">
      <c r="A30" s="1181"/>
      <c r="B30" s="1181"/>
      <c r="C30" s="316"/>
      <c r="D30" s="316"/>
      <c r="E30" s="316"/>
      <c r="F30" s="316"/>
      <c r="G30" s="316"/>
      <c r="H30" s="341"/>
      <c r="I30" s="342"/>
      <c r="J30" s="341"/>
      <c r="K30" s="342"/>
      <c r="L30" s="341"/>
      <c r="M30" s="342"/>
      <c r="N30" s="341"/>
      <c r="O30" s="342"/>
      <c r="P30" s="376">
        <f t="shared" si="0"/>
        <v>0</v>
      </c>
      <c r="Q30" s="374">
        <f t="shared" si="0"/>
        <v>0</v>
      </c>
      <c r="R30" s="316"/>
      <c r="S30" s="316"/>
      <c r="T30" s="316"/>
      <c r="U30" s="316"/>
    </row>
    <row r="31" spans="1:21" ht="15.5" x14ac:dyDescent="0.35">
      <c r="A31" s="1181"/>
      <c r="B31" s="1181"/>
      <c r="C31" s="316"/>
      <c r="D31" s="316"/>
      <c r="E31" s="316"/>
      <c r="F31" s="316"/>
      <c r="G31" s="316"/>
      <c r="H31" s="341"/>
      <c r="I31" s="342"/>
      <c r="J31" s="341"/>
      <c r="K31" s="342"/>
      <c r="L31" s="341"/>
      <c r="M31" s="342"/>
      <c r="N31" s="341"/>
      <c r="O31" s="342"/>
      <c r="P31" s="376"/>
      <c r="Q31" s="374"/>
      <c r="R31" s="316"/>
      <c r="S31" s="316"/>
      <c r="T31" s="316"/>
      <c r="U31" s="316"/>
    </row>
    <row r="32" spans="1:21" ht="15.5" x14ac:dyDescent="0.35">
      <c r="A32" s="1181"/>
      <c r="B32" s="1181"/>
      <c r="C32" s="316"/>
      <c r="D32" s="316"/>
      <c r="E32" s="316"/>
      <c r="F32" s="316"/>
      <c r="G32" s="316"/>
      <c r="H32" s="341"/>
      <c r="I32" s="342"/>
      <c r="J32" s="341"/>
      <c r="K32" s="342"/>
      <c r="L32" s="341"/>
      <c r="M32" s="342"/>
      <c r="N32" s="341"/>
      <c r="O32" s="342"/>
      <c r="P32" s="376"/>
      <c r="Q32" s="374"/>
      <c r="R32" s="316"/>
      <c r="S32" s="316"/>
      <c r="T32" s="316"/>
      <c r="U32" s="316"/>
    </row>
    <row r="33" spans="1:21" ht="15.5" x14ac:dyDescent="0.35">
      <c r="A33" s="1181"/>
      <c r="B33" s="1181"/>
      <c r="C33" s="316"/>
      <c r="D33" s="316"/>
      <c r="E33" s="316"/>
      <c r="F33" s="316"/>
      <c r="G33" s="316"/>
      <c r="H33" s="341"/>
      <c r="I33" s="342"/>
      <c r="J33" s="341"/>
      <c r="K33" s="342"/>
      <c r="L33" s="341"/>
      <c r="M33" s="342"/>
      <c r="N33" s="341"/>
      <c r="O33" s="342"/>
      <c r="P33" s="376"/>
      <c r="Q33" s="374"/>
      <c r="R33" s="316"/>
      <c r="S33" s="316"/>
      <c r="T33" s="316"/>
      <c r="U33" s="316"/>
    </row>
    <row r="34" spans="1:21" ht="15.5" x14ac:dyDescent="0.35">
      <c r="A34" s="1181"/>
      <c r="B34" s="1181"/>
      <c r="C34" s="316"/>
      <c r="D34" s="316"/>
      <c r="E34" s="316"/>
      <c r="F34" s="316"/>
      <c r="G34" s="316"/>
      <c r="H34" s="341"/>
      <c r="I34" s="342"/>
      <c r="J34" s="341"/>
      <c r="K34" s="342"/>
      <c r="L34" s="341"/>
      <c r="M34" s="342"/>
      <c r="N34" s="341"/>
      <c r="O34" s="342"/>
      <c r="P34" s="376"/>
      <c r="Q34" s="374"/>
      <c r="R34" s="316"/>
      <c r="S34" s="316"/>
      <c r="T34" s="316"/>
      <c r="U34" s="316"/>
    </row>
    <row r="35" spans="1:21" ht="15.5" x14ac:dyDescent="0.35">
      <c r="A35" s="1181"/>
      <c r="B35" s="1181"/>
      <c r="C35" s="316"/>
      <c r="D35" s="316"/>
      <c r="E35" s="316"/>
      <c r="F35" s="316"/>
      <c r="G35" s="316"/>
      <c r="H35" s="341"/>
      <c r="I35" s="342"/>
      <c r="J35" s="341"/>
      <c r="K35" s="342"/>
      <c r="L35" s="341"/>
      <c r="M35" s="342"/>
      <c r="N35" s="341"/>
      <c r="O35" s="342"/>
      <c r="P35" s="376">
        <f t="shared" si="0"/>
        <v>0</v>
      </c>
      <c r="Q35" s="374">
        <f t="shared" si="0"/>
        <v>0</v>
      </c>
      <c r="R35" s="316"/>
      <c r="S35" s="316"/>
      <c r="T35" s="316"/>
      <c r="U35" s="316"/>
    </row>
    <row r="36" spans="1:21" ht="15.5" x14ac:dyDescent="0.35">
      <c r="A36" s="1181"/>
      <c r="B36" s="1181"/>
      <c r="C36" s="316"/>
      <c r="D36" s="316"/>
      <c r="E36" s="316"/>
      <c r="F36" s="316"/>
      <c r="G36" s="316"/>
      <c r="H36" s="341"/>
      <c r="I36" s="342"/>
      <c r="J36" s="341"/>
      <c r="K36" s="342"/>
      <c r="L36" s="341"/>
      <c r="M36" s="342"/>
      <c r="N36" s="341"/>
      <c r="O36" s="342"/>
      <c r="P36" s="376"/>
      <c r="Q36" s="374"/>
      <c r="R36" s="316"/>
      <c r="S36" s="316"/>
      <c r="T36" s="316"/>
      <c r="U36" s="316"/>
    </row>
    <row r="37" spans="1:21" ht="15.5" x14ac:dyDescent="0.35">
      <c r="A37" s="1181"/>
      <c r="B37" s="1181"/>
      <c r="C37" s="316"/>
      <c r="D37" s="316"/>
      <c r="E37" s="316"/>
      <c r="F37" s="316"/>
      <c r="G37" s="316"/>
      <c r="H37" s="341"/>
      <c r="I37" s="342"/>
      <c r="J37" s="341"/>
      <c r="K37" s="342"/>
      <c r="L37" s="341"/>
      <c r="M37" s="342"/>
      <c r="N37" s="341"/>
      <c r="O37" s="342"/>
      <c r="P37" s="376"/>
      <c r="Q37" s="374"/>
      <c r="R37" s="316"/>
      <c r="S37" s="316"/>
      <c r="T37" s="316"/>
      <c r="U37" s="316"/>
    </row>
    <row r="38" spans="1:21" ht="15.5" x14ac:dyDescent="0.35">
      <c r="A38" s="1181"/>
      <c r="B38" s="1181"/>
      <c r="C38" s="316"/>
      <c r="D38" s="316"/>
      <c r="E38" s="316"/>
      <c r="F38" s="316"/>
      <c r="G38" s="316"/>
      <c r="H38" s="341"/>
      <c r="I38" s="342"/>
      <c r="J38" s="341"/>
      <c r="K38" s="342"/>
      <c r="L38" s="341"/>
      <c r="M38" s="342"/>
      <c r="N38" s="341"/>
      <c r="O38" s="342"/>
      <c r="P38" s="376"/>
      <c r="Q38" s="374"/>
      <c r="R38" s="316"/>
      <c r="S38" s="316"/>
      <c r="T38" s="316"/>
      <c r="U38" s="316"/>
    </row>
    <row r="39" spans="1:21" ht="15.5" x14ac:dyDescent="0.35">
      <c r="A39" s="1181"/>
      <c r="B39" s="1181"/>
      <c r="C39" s="316"/>
      <c r="D39" s="316"/>
      <c r="E39" s="316"/>
      <c r="F39" s="316"/>
      <c r="G39" s="316"/>
      <c r="H39" s="341"/>
      <c r="I39" s="342"/>
      <c r="J39" s="341"/>
      <c r="K39" s="342"/>
      <c r="L39" s="341"/>
      <c r="M39" s="342"/>
      <c r="N39" s="341"/>
      <c r="O39" s="342"/>
      <c r="P39" s="376"/>
      <c r="Q39" s="374"/>
      <c r="R39" s="316"/>
      <c r="S39" s="316"/>
      <c r="T39" s="316"/>
      <c r="U39" s="316"/>
    </row>
    <row r="40" spans="1:21" ht="15.5" x14ac:dyDescent="0.35">
      <c r="A40" s="1182"/>
      <c r="B40" s="1182"/>
      <c r="C40" s="316"/>
      <c r="D40" s="316"/>
      <c r="E40" s="316"/>
      <c r="F40" s="316"/>
      <c r="G40" s="316"/>
      <c r="H40" s="341"/>
      <c r="I40" s="342"/>
      <c r="J40" s="341"/>
      <c r="K40" s="342"/>
      <c r="L40" s="341"/>
      <c r="M40" s="342"/>
      <c r="N40" s="341"/>
      <c r="O40" s="342"/>
      <c r="P40" s="376"/>
      <c r="Q40" s="374"/>
      <c r="R40" s="316"/>
      <c r="S40" s="316"/>
      <c r="T40" s="316"/>
      <c r="U40" s="316"/>
    </row>
    <row r="41" spans="1:21" ht="15.5" x14ac:dyDescent="0.35">
      <c r="A41" s="1180" t="s">
        <v>1471</v>
      </c>
      <c r="B41" s="1180" t="s">
        <v>1472</v>
      </c>
      <c r="C41" s="316"/>
      <c r="D41" s="316"/>
      <c r="E41" s="316"/>
      <c r="F41" s="316"/>
      <c r="G41" s="316"/>
      <c r="H41" s="341"/>
      <c r="I41" s="342"/>
      <c r="J41" s="341"/>
      <c r="K41" s="342"/>
      <c r="L41" s="341"/>
      <c r="M41" s="342"/>
      <c r="N41" s="341"/>
      <c r="O41" s="342"/>
      <c r="P41" s="376"/>
      <c r="Q41" s="374"/>
      <c r="R41" s="316"/>
      <c r="S41" s="316"/>
      <c r="T41" s="316"/>
      <c r="U41" s="316"/>
    </row>
    <row r="42" spans="1:21" ht="15.5" x14ac:dyDescent="0.35">
      <c r="A42" s="1181"/>
      <c r="B42" s="1181"/>
      <c r="C42" s="316"/>
      <c r="D42" s="316"/>
      <c r="E42" s="316"/>
      <c r="F42" s="316"/>
      <c r="G42" s="316"/>
      <c r="H42" s="341"/>
      <c r="I42" s="342"/>
      <c r="J42" s="341"/>
      <c r="K42" s="342"/>
      <c r="L42" s="341"/>
      <c r="M42" s="342"/>
      <c r="N42" s="341"/>
      <c r="O42" s="342"/>
      <c r="P42" s="376"/>
      <c r="Q42" s="374"/>
      <c r="R42" s="316"/>
      <c r="S42" s="316"/>
      <c r="T42" s="316"/>
      <c r="U42" s="316"/>
    </row>
    <row r="43" spans="1:21" ht="15.5" x14ac:dyDescent="0.35">
      <c r="A43" s="1181"/>
      <c r="B43" s="1181"/>
      <c r="C43" s="316"/>
      <c r="D43" s="316"/>
      <c r="E43" s="316"/>
      <c r="F43" s="316"/>
      <c r="G43" s="316"/>
      <c r="H43" s="341"/>
      <c r="I43" s="342"/>
      <c r="J43" s="341"/>
      <c r="K43" s="342"/>
      <c r="L43" s="341"/>
      <c r="M43" s="342"/>
      <c r="N43" s="341"/>
      <c r="O43" s="342"/>
      <c r="P43" s="376"/>
      <c r="Q43" s="374"/>
      <c r="R43" s="316"/>
      <c r="S43" s="316"/>
      <c r="T43" s="316"/>
      <c r="U43" s="316"/>
    </row>
    <row r="44" spans="1:21" ht="15.5" x14ac:dyDescent="0.35">
      <c r="A44" s="1181"/>
      <c r="B44" s="1181"/>
      <c r="C44" s="316"/>
      <c r="D44" s="316"/>
      <c r="E44" s="316"/>
      <c r="F44" s="316"/>
      <c r="G44" s="316"/>
      <c r="H44" s="341"/>
      <c r="I44" s="342"/>
      <c r="J44" s="341"/>
      <c r="K44" s="342"/>
      <c r="L44" s="341"/>
      <c r="M44" s="342"/>
      <c r="N44" s="341"/>
      <c r="O44" s="342"/>
      <c r="P44" s="376"/>
      <c r="Q44" s="374"/>
      <c r="R44" s="316"/>
      <c r="S44" s="316"/>
      <c r="T44" s="316"/>
      <c r="U44" s="316"/>
    </row>
    <row r="45" spans="1:21" ht="15.5" x14ac:dyDescent="0.35">
      <c r="A45" s="1181"/>
      <c r="B45" s="1181"/>
      <c r="C45" s="316"/>
      <c r="D45" s="316"/>
      <c r="E45" s="316"/>
      <c r="F45" s="316"/>
      <c r="G45" s="316"/>
      <c r="H45" s="341"/>
      <c r="I45" s="342"/>
      <c r="J45" s="341"/>
      <c r="K45" s="342"/>
      <c r="L45" s="341"/>
      <c r="M45" s="342"/>
      <c r="N45" s="341"/>
      <c r="O45" s="342"/>
      <c r="P45" s="376"/>
      <c r="Q45" s="374"/>
      <c r="R45" s="316"/>
      <c r="S45" s="316"/>
      <c r="T45" s="316"/>
      <c r="U45" s="316"/>
    </row>
    <row r="46" spans="1:21" ht="15.5" x14ac:dyDescent="0.35">
      <c r="A46" s="1181"/>
      <c r="B46" s="1181"/>
      <c r="C46" s="316"/>
      <c r="D46" s="316"/>
      <c r="E46" s="316"/>
      <c r="F46" s="316"/>
      <c r="G46" s="316"/>
      <c r="H46" s="341"/>
      <c r="I46" s="342"/>
      <c r="J46" s="341"/>
      <c r="K46" s="342"/>
      <c r="L46" s="341"/>
      <c r="M46" s="342"/>
      <c r="N46" s="341"/>
      <c r="O46" s="342"/>
      <c r="P46" s="376"/>
      <c r="Q46" s="374"/>
      <c r="R46" s="316"/>
      <c r="S46" s="316"/>
      <c r="T46" s="316"/>
      <c r="U46" s="316"/>
    </row>
    <row r="47" spans="1:21" ht="15.5" x14ac:dyDescent="0.35">
      <c r="A47" s="1181"/>
      <c r="B47" s="1181"/>
      <c r="C47" s="316"/>
      <c r="D47" s="316"/>
      <c r="E47" s="316"/>
      <c r="F47" s="316"/>
      <c r="G47" s="316"/>
      <c r="H47" s="341"/>
      <c r="I47" s="342"/>
      <c r="J47" s="341"/>
      <c r="K47" s="342"/>
      <c r="L47" s="341"/>
      <c r="M47" s="342"/>
      <c r="N47" s="341"/>
      <c r="O47" s="342"/>
      <c r="P47" s="376">
        <f t="shared" si="0"/>
        <v>0</v>
      </c>
      <c r="Q47" s="374">
        <f t="shared" si="0"/>
        <v>0</v>
      </c>
      <c r="R47" s="316"/>
      <c r="S47" s="316"/>
      <c r="T47" s="316"/>
      <c r="U47" s="316"/>
    </row>
    <row r="48" spans="1:21" ht="15.5" x14ac:dyDescent="0.35">
      <c r="A48" s="1181"/>
      <c r="B48" s="1181"/>
      <c r="C48" s="316"/>
      <c r="D48" s="316"/>
      <c r="E48" s="316"/>
      <c r="F48" s="316"/>
      <c r="G48" s="316"/>
      <c r="H48" s="341"/>
      <c r="I48" s="342"/>
      <c r="J48" s="341"/>
      <c r="K48" s="342"/>
      <c r="L48" s="341"/>
      <c r="M48" s="342"/>
      <c r="N48" s="341"/>
      <c r="O48" s="342"/>
      <c r="P48" s="376">
        <f t="shared" si="0"/>
        <v>0</v>
      </c>
      <c r="Q48" s="374">
        <f t="shared" si="0"/>
        <v>0</v>
      </c>
      <c r="R48" s="316"/>
      <c r="S48" s="316"/>
      <c r="T48" s="316"/>
      <c r="U48" s="316"/>
    </row>
    <row r="49" spans="1:21" ht="15.5" x14ac:dyDescent="0.35">
      <c r="A49" s="1181"/>
      <c r="B49" s="1182"/>
      <c r="C49" s="316"/>
      <c r="D49" s="316"/>
      <c r="E49" s="316"/>
      <c r="F49" s="316"/>
      <c r="G49" s="316"/>
      <c r="H49" s="341"/>
      <c r="I49" s="342"/>
      <c r="J49" s="341"/>
      <c r="K49" s="342"/>
      <c r="L49" s="341"/>
      <c r="M49" s="342"/>
      <c r="N49" s="341"/>
      <c r="O49" s="342"/>
      <c r="P49" s="376">
        <f t="shared" si="0"/>
        <v>0</v>
      </c>
      <c r="Q49" s="374">
        <f t="shared" si="0"/>
        <v>0</v>
      </c>
      <c r="R49" s="316"/>
      <c r="S49" s="316"/>
      <c r="T49" s="316"/>
      <c r="U49" s="316"/>
    </row>
    <row r="50" spans="1:21" ht="15.5" x14ac:dyDescent="0.35">
      <c r="A50" s="1181"/>
      <c r="B50" s="1180" t="s">
        <v>1473</v>
      </c>
      <c r="C50" s="316"/>
      <c r="D50" s="316"/>
      <c r="E50" s="316"/>
      <c r="F50" s="316"/>
      <c r="G50" s="316"/>
      <c r="H50" s="341"/>
      <c r="I50" s="342"/>
      <c r="J50" s="341"/>
      <c r="K50" s="342"/>
      <c r="L50" s="341"/>
      <c r="M50" s="342"/>
      <c r="N50" s="341"/>
      <c r="O50" s="342"/>
      <c r="P50" s="376">
        <f t="shared" si="0"/>
        <v>0</v>
      </c>
      <c r="Q50" s="374">
        <f t="shared" si="0"/>
        <v>0</v>
      </c>
      <c r="R50" s="316"/>
      <c r="S50" s="316"/>
      <c r="T50" s="316"/>
      <c r="U50" s="316"/>
    </row>
    <row r="51" spans="1:21" ht="15.5" x14ac:dyDescent="0.35">
      <c r="A51" s="1181"/>
      <c r="B51" s="1181"/>
      <c r="C51" s="316"/>
      <c r="D51" s="316"/>
      <c r="E51" s="316"/>
      <c r="F51" s="316"/>
      <c r="G51" s="316"/>
      <c r="H51" s="341"/>
      <c r="I51" s="342"/>
      <c r="J51" s="341"/>
      <c r="K51" s="342"/>
      <c r="L51" s="341"/>
      <c r="M51" s="342"/>
      <c r="N51" s="341"/>
      <c r="O51" s="342"/>
      <c r="P51" s="376"/>
      <c r="Q51" s="374"/>
      <c r="R51" s="316"/>
      <c r="S51" s="316"/>
      <c r="T51" s="316"/>
      <c r="U51" s="316"/>
    </row>
    <row r="52" spans="1:21" ht="15.5" x14ac:dyDescent="0.35">
      <c r="A52" s="1181"/>
      <c r="B52" s="1181"/>
      <c r="C52" s="316"/>
      <c r="D52" s="316"/>
      <c r="E52" s="316"/>
      <c r="F52" s="316"/>
      <c r="G52" s="316"/>
      <c r="H52" s="341"/>
      <c r="I52" s="342"/>
      <c r="J52" s="341"/>
      <c r="K52" s="342"/>
      <c r="L52" s="341"/>
      <c r="M52" s="342"/>
      <c r="N52" s="341"/>
      <c r="O52" s="342"/>
      <c r="P52" s="376"/>
      <c r="Q52" s="374"/>
      <c r="R52" s="316"/>
      <c r="S52" s="316"/>
      <c r="T52" s="316"/>
      <c r="U52" s="316"/>
    </row>
    <row r="53" spans="1:21" ht="15.5" x14ac:dyDescent="0.35">
      <c r="A53" s="1181"/>
      <c r="B53" s="1181"/>
      <c r="C53" s="316"/>
      <c r="D53" s="316"/>
      <c r="E53" s="316"/>
      <c r="F53" s="316"/>
      <c r="G53" s="316"/>
      <c r="H53" s="341"/>
      <c r="I53" s="342"/>
      <c r="J53" s="341"/>
      <c r="K53" s="342"/>
      <c r="L53" s="341"/>
      <c r="M53" s="342"/>
      <c r="N53" s="341"/>
      <c r="O53" s="342"/>
      <c r="P53" s="376"/>
      <c r="Q53" s="374"/>
      <c r="R53" s="316"/>
      <c r="S53" s="316"/>
      <c r="T53" s="316"/>
      <c r="U53" s="316"/>
    </row>
    <row r="54" spans="1:21" ht="15.5" x14ac:dyDescent="0.35">
      <c r="A54" s="1181"/>
      <c r="B54" s="1181"/>
      <c r="C54" s="316"/>
      <c r="D54" s="316"/>
      <c r="E54" s="316"/>
      <c r="F54" s="316"/>
      <c r="G54" s="316"/>
      <c r="H54" s="341"/>
      <c r="I54" s="342"/>
      <c r="J54" s="341"/>
      <c r="K54" s="342"/>
      <c r="L54" s="341"/>
      <c r="M54" s="342"/>
      <c r="N54" s="341"/>
      <c r="O54" s="342"/>
      <c r="P54" s="376"/>
      <c r="Q54" s="374"/>
      <c r="R54" s="316"/>
      <c r="S54" s="316"/>
      <c r="T54" s="316"/>
      <c r="U54" s="316"/>
    </row>
    <row r="55" spans="1:21" ht="15.5" x14ac:dyDescent="0.35">
      <c r="A55" s="1181"/>
      <c r="B55" s="1181"/>
      <c r="C55" s="316"/>
      <c r="D55" s="316"/>
      <c r="E55" s="316"/>
      <c r="F55" s="316"/>
      <c r="G55" s="316"/>
      <c r="H55" s="341"/>
      <c r="I55" s="342"/>
      <c r="J55" s="341"/>
      <c r="K55" s="342"/>
      <c r="L55" s="341"/>
      <c r="M55" s="342"/>
      <c r="N55" s="341"/>
      <c r="O55" s="342"/>
      <c r="P55" s="376"/>
      <c r="Q55" s="374"/>
      <c r="R55" s="316"/>
      <c r="S55" s="316"/>
      <c r="T55" s="316"/>
      <c r="U55" s="316"/>
    </row>
    <row r="56" spans="1:21" ht="15.5" x14ac:dyDescent="0.35">
      <c r="A56" s="1181"/>
      <c r="B56" s="1181"/>
      <c r="C56" s="316"/>
      <c r="D56" s="316"/>
      <c r="E56" s="316"/>
      <c r="F56" s="316"/>
      <c r="G56" s="316"/>
      <c r="H56" s="341"/>
      <c r="I56" s="342"/>
      <c r="J56" s="341"/>
      <c r="K56" s="342"/>
      <c r="L56" s="341"/>
      <c r="M56" s="342"/>
      <c r="N56" s="341"/>
      <c r="O56" s="342"/>
      <c r="P56" s="376"/>
      <c r="Q56" s="374"/>
      <c r="R56" s="316"/>
      <c r="S56" s="316"/>
      <c r="T56" s="316"/>
      <c r="U56" s="316"/>
    </row>
    <row r="57" spans="1:21" ht="15.5" x14ac:dyDescent="0.35">
      <c r="A57" s="1181"/>
      <c r="B57" s="1181"/>
      <c r="C57" s="316"/>
      <c r="D57" s="316"/>
      <c r="E57" s="316"/>
      <c r="F57" s="316"/>
      <c r="G57" s="316"/>
      <c r="H57" s="341"/>
      <c r="I57" s="342"/>
      <c r="J57" s="341"/>
      <c r="K57" s="342"/>
      <c r="L57" s="341"/>
      <c r="M57" s="342"/>
      <c r="N57" s="341"/>
      <c r="O57" s="342"/>
      <c r="P57" s="376"/>
      <c r="Q57" s="374"/>
      <c r="R57" s="316"/>
      <c r="S57" s="316"/>
      <c r="T57" s="316"/>
      <c r="U57" s="316"/>
    </row>
    <row r="58" spans="1:21" ht="15.5" x14ac:dyDescent="0.35">
      <c r="A58" s="1181"/>
      <c r="B58" s="1181"/>
      <c r="C58" s="316"/>
      <c r="D58" s="316"/>
      <c r="E58" s="316"/>
      <c r="F58" s="316"/>
      <c r="G58" s="316"/>
      <c r="H58" s="341"/>
      <c r="I58" s="342"/>
      <c r="J58" s="341"/>
      <c r="K58" s="342"/>
      <c r="L58" s="341"/>
      <c r="M58" s="342"/>
      <c r="N58" s="341"/>
      <c r="O58" s="342"/>
      <c r="P58" s="376"/>
      <c r="Q58" s="374"/>
      <c r="R58" s="316"/>
      <c r="S58" s="316"/>
      <c r="T58" s="316"/>
      <c r="U58" s="316"/>
    </row>
    <row r="59" spans="1:21" ht="15.5" x14ac:dyDescent="0.35">
      <c r="A59" s="1181"/>
      <c r="B59" s="1181"/>
      <c r="C59" s="316"/>
      <c r="D59" s="316"/>
      <c r="E59" s="316"/>
      <c r="F59" s="316"/>
      <c r="G59" s="316"/>
      <c r="H59" s="341"/>
      <c r="I59" s="342"/>
      <c r="J59" s="341"/>
      <c r="K59" s="342"/>
      <c r="L59" s="341"/>
      <c r="M59" s="342"/>
      <c r="N59" s="341"/>
      <c r="O59" s="342"/>
      <c r="P59" s="376"/>
      <c r="Q59" s="374"/>
      <c r="R59" s="316"/>
      <c r="S59" s="316"/>
      <c r="T59" s="316"/>
      <c r="U59" s="316"/>
    </row>
    <row r="60" spans="1:21" ht="15.5" x14ac:dyDescent="0.35">
      <c r="A60" s="1181"/>
      <c r="B60" s="1181"/>
      <c r="C60" s="316"/>
      <c r="D60" s="316"/>
      <c r="E60" s="316"/>
      <c r="F60" s="316"/>
      <c r="G60" s="316"/>
      <c r="H60" s="341"/>
      <c r="I60" s="342"/>
      <c r="J60" s="341"/>
      <c r="K60" s="342"/>
      <c r="L60" s="341"/>
      <c r="M60" s="342"/>
      <c r="N60" s="341"/>
      <c r="O60" s="342"/>
      <c r="P60" s="376"/>
      <c r="Q60" s="374"/>
      <c r="R60" s="316"/>
      <c r="S60" s="316"/>
      <c r="T60" s="316"/>
      <c r="U60" s="316"/>
    </row>
    <row r="61" spans="1:21" ht="15.5" x14ac:dyDescent="0.35">
      <c r="A61" s="1181"/>
      <c r="B61" s="1181"/>
      <c r="C61" s="316"/>
      <c r="D61" s="316"/>
      <c r="E61" s="316"/>
      <c r="F61" s="316"/>
      <c r="G61" s="316"/>
      <c r="H61" s="341"/>
      <c r="I61" s="342"/>
      <c r="J61" s="341"/>
      <c r="K61" s="342"/>
      <c r="L61" s="341"/>
      <c r="M61" s="342"/>
      <c r="N61" s="341"/>
      <c r="O61" s="342"/>
      <c r="P61" s="376"/>
      <c r="Q61" s="374"/>
      <c r="R61" s="316"/>
      <c r="S61" s="316"/>
      <c r="T61" s="316"/>
      <c r="U61" s="316"/>
    </row>
    <row r="62" spans="1:21" ht="15.5" x14ac:dyDescent="0.35">
      <c r="A62" s="1182"/>
      <c r="B62" s="1182"/>
      <c r="C62" s="316"/>
      <c r="D62" s="316"/>
      <c r="E62" s="316"/>
      <c r="F62" s="316"/>
      <c r="G62" s="316"/>
      <c r="H62" s="341"/>
      <c r="I62" s="342"/>
      <c r="J62" s="341"/>
      <c r="K62" s="342"/>
      <c r="L62" s="341"/>
      <c r="M62" s="342"/>
      <c r="N62" s="341"/>
      <c r="O62" s="342"/>
      <c r="P62" s="376">
        <f t="shared" si="0"/>
        <v>0</v>
      </c>
      <c r="Q62" s="374">
        <f t="shared" si="0"/>
        <v>0</v>
      </c>
      <c r="R62" s="316"/>
      <c r="S62" s="316"/>
      <c r="T62" s="316"/>
      <c r="U62" s="316"/>
    </row>
    <row r="63" spans="1:21" ht="15.5" x14ac:dyDescent="0.35">
      <c r="A63" s="1180" t="s">
        <v>1474</v>
      </c>
      <c r="B63" s="386"/>
      <c r="C63" s="316"/>
      <c r="D63" s="316"/>
      <c r="E63" s="316"/>
      <c r="F63" s="316"/>
      <c r="G63" s="316"/>
      <c r="H63" s="341"/>
      <c r="I63" s="342"/>
      <c r="J63" s="341"/>
      <c r="K63" s="342"/>
      <c r="L63" s="341"/>
      <c r="M63" s="342"/>
      <c r="N63" s="341"/>
      <c r="O63" s="342"/>
      <c r="P63" s="376">
        <f t="shared" ref="P63:Q69" si="3">H63+J63+L63+N63</f>
        <v>0</v>
      </c>
      <c r="Q63" s="374">
        <f t="shared" si="3"/>
        <v>0</v>
      </c>
      <c r="R63" s="316"/>
      <c r="S63" s="316"/>
      <c r="T63" s="316"/>
      <c r="U63" s="316"/>
    </row>
    <row r="64" spans="1:21" ht="15.5" x14ac:dyDescent="0.35">
      <c r="A64" s="1181"/>
      <c r="B64" s="386"/>
      <c r="C64" s="316"/>
      <c r="D64" s="316"/>
      <c r="E64" s="316"/>
      <c r="F64" s="316"/>
      <c r="G64" s="316"/>
      <c r="H64" s="341"/>
      <c r="I64" s="342"/>
      <c r="J64" s="341"/>
      <c r="K64" s="342"/>
      <c r="L64" s="341"/>
      <c r="M64" s="342"/>
      <c r="N64" s="341"/>
      <c r="O64" s="342"/>
      <c r="P64" s="376"/>
      <c r="Q64" s="374"/>
      <c r="R64" s="316"/>
      <c r="S64" s="316"/>
      <c r="T64" s="316"/>
      <c r="U64" s="316"/>
    </row>
    <row r="65" spans="1:21" ht="15.5" x14ac:dyDescent="0.35">
      <c r="A65" s="1181"/>
      <c r="B65" s="386"/>
      <c r="C65" s="316"/>
      <c r="D65" s="316"/>
      <c r="E65" s="316"/>
      <c r="F65" s="316"/>
      <c r="G65" s="316"/>
      <c r="H65" s="341"/>
      <c r="I65" s="342"/>
      <c r="J65" s="341"/>
      <c r="K65" s="342"/>
      <c r="L65" s="341"/>
      <c r="M65" s="342"/>
      <c r="N65" s="341"/>
      <c r="O65" s="342"/>
      <c r="P65" s="376"/>
      <c r="Q65" s="374"/>
      <c r="R65" s="316"/>
      <c r="S65" s="316"/>
      <c r="T65" s="316"/>
      <c r="U65" s="316"/>
    </row>
    <row r="66" spans="1:21" ht="15.5" x14ac:dyDescent="0.35">
      <c r="A66" s="1181"/>
      <c r="B66" s="386"/>
      <c r="C66" s="316"/>
      <c r="D66" s="316"/>
      <c r="E66" s="316"/>
      <c r="F66" s="316"/>
      <c r="G66" s="316"/>
      <c r="H66" s="341"/>
      <c r="I66" s="342"/>
      <c r="J66" s="341"/>
      <c r="K66" s="342"/>
      <c r="L66" s="341"/>
      <c r="M66" s="342"/>
      <c r="N66" s="341"/>
      <c r="O66" s="342"/>
      <c r="P66" s="376"/>
      <c r="Q66" s="374"/>
      <c r="R66" s="316"/>
      <c r="S66" s="316"/>
      <c r="T66" s="316"/>
      <c r="U66" s="316"/>
    </row>
    <row r="67" spans="1:21" ht="15.5" x14ac:dyDescent="0.35">
      <c r="A67" s="1181"/>
      <c r="B67" s="386"/>
      <c r="C67" s="316"/>
      <c r="D67" s="316"/>
      <c r="E67" s="316"/>
      <c r="F67" s="316"/>
      <c r="G67" s="316"/>
      <c r="H67" s="341"/>
      <c r="I67" s="342"/>
      <c r="J67" s="341"/>
      <c r="K67" s="342"/>
      <c r="L67" s="341"/>
      <c r="M67" s="342"/>
      <c r="N67" s="341"/>
      <c r="O67" s="342"/>
      <c r="P67" s="376"/>
      <c r="Q67" s="374"/>
      <c r="R67" s="316"/>
      <c r="S67" s="316"/>
      <c r="T67" s="316"/>
      <c r="U67" s="316"/>
    </row>
    <row r="68" spans="1:21" ht="15.5" x14ac:dyDescent="0.35">
      <c r="A68" s="1181"/>
      <c r="B68" s="386"/>
      <c r="C68" s="316"/>
      <c r="D68" s="316"/>
      <c r="E68" s="316"/>
      <c r="F68" s="316"/>
      <c r="G68" s="316"/>
      <c r="H68" s="341"/>
      <c r="I68" s="342"/>
      <c r="J68" s="341"/>
      <c r="K68" s="342"/>
      <c r="L68" s="341"/>
      <c r="M68" s="342"/>
      <c r="N68" s="341"/>
      <c r="O68" s="342"/>
      <c r="P68" s="376">
        <f t="shared" si="3"/>
        <v>0</v>
      </c>
      <c r="Q68" s="374">
        <f t="shared" si="3"/>
        <v>0</v>
      </c>
      <c r="R68" s="316"/>
      <c r="S68" s="316"/>
      <c r="T68" s="316"/>
      <c r="U68" s="316"/>
    </row>
    <row r="69" spans="1:21" ht="15.5" x14ac:dyDescent="0.35">
      <c r="A69" s="1182"/>
      <c r="B69" s="386"/>
      <c r="C69" s="316"/>
      <c r="D69" s="316"/>
      <c r="E69" s="316"/>
      <c r="F69" s="316"/>
      <c r="G69" s="316"/>
      <c r="H69" s="316"/>
      <c r="I69" s="342"/>
      <c r="J69" s="316"/>
      <c r="K69" s="342"/>
      <c r="L69" s="316"/>
      <c r="M69" s="342"/>
      <c r="N69" s="316"/>
      <c r="O69" s="342"/>
      <c r="P69" s="376">
        <f t="shared" si="3"/>
        <v>0</v>
      </c>
      <c r="Q69" s="374">
        <f t="shared" si="3"/>
        <v>0</v>
      </c>
      <c r="R69" s="71"/>
      <c r="S69" s="316"/>
      <c r="T69" s="316"/>
      <c r="U69" s="316"/>
    </row>
    <row r="70" spans="1:21" ht="15.5" x14ac:dyDescent="0.35">
      <c r="A70" s="288"/>
      <c r="B70" s="289"/>
      <c r="C70" s="289"/>
      <c r="D70" s="289"/>
      <c r="E70" s="288" t="s">
        <v>1459</v>
      </c>
      <c r="F70" s="289"/>
      <c r="G70" s="290"/>
      <c r="H70" s="75">
        <f t="shared" ref="H70:Q70" si="4">SUM(H10:H69)</f>
        <v>0</v>
      </c>
      <c r="I70" s="232">
        <f t="shared" si="4"/>
        <v>0</v>
      </c>
      <c r="J70" s="75">
        <f t="shared" si="4"/>
        <v>0</v>
      </c>
      <c r="K70" s="232">
        <f t="shared" si="4"/>
        <v>0</v>
      </c>
      <c r="L70" s="75">
        <f t="shared" si="4"/>
        <v>0</v>
      </c>
      <c r="M70" s="232">
        <f t="shared" si="4"/>
        <v>0</v>
      </c>
      <c r="N70" s="75">
        <f t="shared" si="4"/>
        <v>0</v>
      </c>
      <c r="O70" s="232">
        <f t="shared" si="4"/>
        <v>0</v>
      </c>
      <c r="P70" s="232">
        <f t="shared" si="4"/>
        <v>0</v>
      </c>
      <c r="Q70" s="232">
        <f t="shared" si="4"/>
        <v>0</v>
      </c>
      <c r="R70" s="68"/>
      <c r="S70" s="68"/>
      <c r="T70" s="68"/>
      <c r="U70" s="68"/>
    </row>
    <row r="77" spans="1:21" x14ac:dyDescent="0.35">
      <c r="C77" s="436"/>
    </row>
    <row r="78" spans="1:21" x14ac:dyDescent="0.35">
      <c r="C78" s="436"/>
    </row>
    <row r="79" spans="1:21" x14ac:dyDescent="0.35">
      <c r="C79" s="436"/>
    </row>
    <row r="80" spans="1:21" x14ac:dyDescent="0.35">
      <c r="C80" s="436"/>
    </row>
    <row r="81" spans="3:3" x14ac:dyDescent="0.35">
      <c r="C81" s="436"/>
    </row>
    <row r="82" spans="3:3" x14ac:dyDescent="0.35">
      <c r="C82" s="436"/>
    </row>
    <row r="83" spans="3:3" x14ac:dyDescent="0.35">
      <c r="C83" s="436"/>
    </row>
    <row r="84" spans="3:3" x14ac:dyDescent="0.35">
      <c r="C84" s="436"/>
    </row>
    <row r="85" spans="3:3" x14ac:dyDescent="0.35">
      <c r="C85" s="436"/>
    </row>
    <row r="86" spans="3:3" x14ac:dyDescent="0.35">
      <c r="C86" s="436"/>
    </row>
    <row r="87" spans="3:3" x14ac:dyDescent="0.35">
      <c r="C87" s="436"/>
    </row>
    <row r="88" spans="3:3" x14ac:dyDescent="0.35">
      <c r="C88" s="436"/>
    </row>
    <row r="89" spans="3:3" x14ac:dyDescent="0.35">
      <c r="C89" s="436"/>
    </row>
    <row r="90" spans="3:3" x14ac:dyDescent="0.35">
      <c r="C90" s="436"/>
    </row>
    <row r="91" spans="3:3" x14ac:dyDescent="0.35">
      <c r="C91" s="436"/>
    </row>
    <row r="92" spans="3:3" x14ac:dyDescent="0.35">
      <c r="C92" s="436"/>
    </row>
    <row r="93" spans="3:3" x14ac:dyDescent="0.35">
      <c r="C93" s="436"/>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3"/>
  <sheetViews>
    <sheetView topLeftCell="C1" zoomScale="60" zoomScaleNormal="60" workbookViewId="0">
      <pane ySplit="9" topLeftCell="A10" activePane="bottomLeft" state="frozen"/>
      <selection activeCell="K7" sqref="K7"/>
      <selection pane="bottomLeft" activeCell="J16" sqref="J16"/>
    </sheetView>
  </sheetViews>
  <sheetFormatPr baseColWidth="10" defaultColWidth="11.453125" defaultRowHeight="14.5" x14ac:dyDescent="0.35"/>
  <cols>
    <col min="1" max="1" width="35.7265625" style="436" customWidth="1"/>
    <col min="2" max="2" width="35.81640625" style="436" customWidth="1"/>
    <col min="3" max="5" width="27.453125" style="436" customWidth="1"/>
    <col min="6" max="6" width="11.81640625" style="436" customWidth="1"/>
    <col min="7" max="7" width="27.453125" style="436" customWidth="1"/>
    <col min="8" max="8" width="15.26953125" style="436" customWidth="1"/>
    <col min="9" max="9" width="11.453125" style="230"/>
    <col min="10" max="10" width="15.26953125" style="436" customWidth="1"/>
    <col min="11" max="11" width="18.81640625" style="230" customWidth="1"/>
    <col min="12" max="12" width="11.453125" style="436"/>
    <col min="13" max="13" width="11.453125" style="230"/>
    <col min="14" max="14" width="11.453125" style="436"/>
    <col min="15" max="15" width="11.453125" style="230"/>
    <col min="16" max="16" width="15.26953125" style="436" customWidth="1"/>
    <col min="17" max="17" width="18.26953125" style="230" customWidth="1"/>
    <col min="18" max="20" width="14.1796875" style="436" customWidth="1"/>
    <col min="21" max="21" width="17" style="436" customWidth="1"/>
    <col min="22" max="16384" width="11.453125" style="436"/>
  </cols>
  <sheetData>
    <row r="1" spans="1:42" ht="21" x14ac:dyDescent="0.35">
      <c r="A1" s="381"/>
      <c r="B1" s="381"/>
      <c r="C1" s="381"/>
      <c r="D1" s="381"/>
      <c r="E1" s="381"/>
      <c r="F1" s="1300" t="s">
        <v>1490</v>
      </c>
      <c r="G1" s="1300"/>
      <c r="H1" s="1300"/>
      <c r="I1" s="1300"/>
      <c r="J1" s="1300"/>
      <c r="K1" s="1300"/>
      <c r="L1" s="1300"/>
      <c r="M1" s="1300"/>
      <c r="N1" s="382"/>
      <c r="O1" s="382"/>
      <c r="P1" s="482" t="s">
        <v>1635</v>
      </c>
      <c r="Q1" s="482" t="s">
        <v>1636</v>
      </c>
      <c r="R1" s="482" t="s">
        <v>1637</v>
      </c>
      <c r="S1" s="482" t="s">
        <v>1638</v>
      </c>
      <c r="T1" s="482" t="s">
        <v>1639</v>
      </c>
      <c r="U1" s="482" t="s">
        <v>1640</v>
      </c>
      <c r="V1" s="482" t="s">
        <v>1641</v>
      </c>
      <c r="W1" s="482" t="s">
        <v>1642</v>
      </c>
      <c r="X1" s="482" t="s">
        <v>1643</v>
      </c>
      <c r="Y1" s="482" t="s">
        <v>1644</v>
      </c>
      <c r="Z1" s="482" t="s">
        <v>1645</v>
      </c>
      <c r="AA1" s="482" t="s">
        <v>1646</v>
      </c>
      <c r="AB1" s="482" t="s">
        <v>1647</v>
      </c>
      <c r="AC1" s="482" t="s">
        <v>1648</v>
      </c>
      <c r="AD1" s="482" t="s">
        <v>1649</v>
      </c>
      <c r="AE1" s="485"/>
      <c r="AF1" s="485"/>
      <c r="AG1" s="485"/>
      <c r="AH1" s="485"/>
      <c r="AI1" s="485"/>
      <c r="AJ1" s="485"/>
      <c r="AK1" s="485"/>
      <c r="AL1" s="381"/>
      <c r="AM1" s="381"/>
      <c r="AN1" s="381"/>
      <c r="AO1" s="381"/>
      <c r="AP1" s="381"/>
    </row>
    <row r="2" spans="1:42" ht="18.5" x14ac:dyDescent="0.35">
      <c r="A2" s="380" t="s">
        <v>1353</v>
      </c>
      <c r="B2" s="381"/>
      <c r="C2" s="381"/>
      <c r="D2" s="381"/>
      <c r="E2" s="381"/>
      <c r="F2" s="381"/>
      <c r="G2" s="381"/>
      <c r="H2" s="382"/>
      <c r="I2" s="383"/>
      <c r="J2" s="382"/>
      <c r="K2" s="382"/>
      <c r="L2" s="382"/>
      <c r="M2" s="382"/>
      <c r="N2" s="382"/>
      <c r="O2" s="382"/>
      <c r="P2" s="382"/>
      <c r="Q2" s="382"/>
      <c r="R2" s="382"/>
      <c r="S2" s="382"/>
      <c r="T2" s="382"/>
      <c r="U2" s="382"/>
      <c r="V2" s="382"/>
      <c r="W2" s="382"/>
      <c r="X2" s="382"/>
      <c r="Y2" s="382"/>
      <c r="Z2" s="382"/>
      <c r="AA2" s="382"/>
      <c r="AB2" s="381"/>
      <c r="AC2" s="381"/>
      <c r="AD2" s="381"/>
      <c r="AE2" s="381"/>
      <c r="AF2" s="381"/>
      <c r="AG2" s="381"/>
      <c r="AH2" s="381"/>
      <c r="AI2" s="381"/>
      <c r="AJ2" s="381"/>
      <c r="AK2" s="381"/>
      <c r="AL2" s="381"/>
      <c r="AM2" s="381"/>
      <c r="AN2" s="381"/>
      <c r="AO2" s="381"/>
      <c r="AP2" s="381"/>
    </row>
    <row r="3" spans="1:42" ht="18.5" x14ac:dyDescent="0.35">
      <c r="A3" s="380" t="s">
        <v>1486</v>
      </c>
      <c r="B3" s="381"/>
      <c r="C3" s="381"/>
      <c r="D3" s="381"/>
      <c r="E3" s="381"/>
      <c r="F3" s="381"/>
      <c r="G3" s="381"/>
      <c r="H3" s="382"/>
      <c r="I3" s="383"/>
      <c r="J3" s="382"/>
      <c r="K3" s="382"/>
      <c r="L3" s="382"/>
      <c r="M3" s="382"/>
      <c r="N3" s="382"/>
      <c r="O3" s="382"/>
      <c r="P3" s="382"/>
      <c r="Q3" s="382"/>
      <c r="R3" s="382"/>
      <c r="S3" s="382"/>
      <c r="T3" s="382"/>
      <c r="U3" s="382"/>
      <c r="V3" s="382"/>
      <c r="W3" s="382"/>
      <c r="X3" s="382"/>
      <c r="Y3" s="382"/>
      <c r="Z3" s="382"/>
      <c r="AA3" s="382"/>
      <c r="AB3" s="381"/>
      <c r="AC3" s="381"/>
      <c r="AD3" s="381"/>
      <c r="AE3" s="381"/>
      <c r="AF3" s="381"/>
      <c r="AG3" s="381"/>
      <c r="AH3" s="381"/>
      <c r="AI3" s="381"/>
      <c r="AJ3" s="381"/>
      <c r="AK3" s="381"/>
      <c r="AL3" s="381"/>
      <c r="AM3" s="381"/>
      <c r="AN3" s="381"/>
      <c r="AO3" s="381"/>
      <c r="AP3" s="381"/>
    </row>
    <row r="4" spans="1:42" s="381" customFormat="1" ht="18.5" x14ac:dyDescent="0.35">
      <c r="A4" s="380" t="s">
        <v>1487</v>
      </c>
      <c r="H4" s="382"/>
      <c r="I4" s="383"/>
      <c r="J4" s="382"/>
      <c r="K4" s="382"/>
      <c r="L4" s="382"/>
      <c r="M4" s="382"/>
      <c r="N4" s="382"/>
      <c r="O4" s="382"/>
      <c r="P4" s="382"/>
      <c r="Q4" s="382"/>
      <c r="R4" s="382"/>
      <c r="S4" s="382"/>
      <c r="T4" s="382"/>
      <c r="U4" s="382"/>
      <c r="V4" s="382"/>
      <c r="W4" s="382"/>
      <c r="X4" s="382"/>
      <c r="Y4" s="382"/>
      <c r="Z4" s="382"/>
      <c r="AA4" s="382"/>
    </row>
    <row r="5" spans="1:42" s="381" customFormat="1" ht="18.5" x14ac:dyDescent="0.35">
      <c r="A5" s="380" t="s">
        <v>1488</v>
      </c>
      <c r="H5" s="382"/>
      <c r="I5" s="383"/>
      <c r="J5" s="382"/>
      <c r="K5" s="382"/>
      <c r="L5" s="382"/>
      <c r="M5" s="382"/>
      <c r="N5" s="382"/>
      <c r="O5" s="382"/>
      <c r="P5" s="382"/>
      <c r="Q5" s="382"/>
      <c r="R5" s="382"/>
      <c r="S5" s="382"/>
      <c r="T5" s="382"/>
      <c r="U5" s="382"/>
      <c r="V5" s="382"/>
      <c r="W5" s="382"/>
      <c r="X5" s="382"/>
      <c r="Y5" s="382"/>
      <c r="Z5" s="382"/>
      <c r="AA5" s="382"/>
    </row>
    <row r="6" spans="1:42" s="381" customFormat="1" x14ac:dyDescent="0.35">
      <c r="A6" s="385" t="s">
        <v>1489</v>
      </c>
      <c r="B6" s="385"/>
      <c r="C6" s="385"/>
      <c r="D6" s="385"/>
      <c r="E6" s="385"/>
      <c r="F6" s="385"/>
      <c r="G6" s="385"/>
      <c r="H6" s="385"/>
      <c r="I6" s="385"/>
      <c r="J6" s="385"/>
      <c r="K6" s="385"/>
      <c r="L6" s="385"/>
      <c r="M6" s="385"/>
      <c r="N6" s="385"/>
      <c r="O6" s="385"/>
      <c r="P6" s="385"/>
      <c r="Q6" s="385"/>
      <c r="R6" s="385"/>
      <c r="S6" s="385"/>
      <c r="T6" s="385"/>
      <c r="U6" s="385"/>
    </row>
    <row r="7" spans="1:42" ht="15" customHeight="1" x14ac:dyDescent="0.35">
      <c r="A7" s="1175" t="s">
        <v>96</v>
      </c>
      <c r="B7" s="1174" t="s">
        <v>110</v>
      </c>
      <c r="C7" s="1177" t="s">
        <v>1502</v>
      </c>
      <c r="D7" s="1177" t="s">
        <v>1503</v>
      </c>
      <c r="E7" s="1177" t="s">
        <v>86</v>
      </c>
      <c r="F7" s="1177" t="s">
        <v>390</v>
      </c>
      <c r="G7" s="1177" t="s">
        <v>87</v>
      </c>
      <c r="H7" s="1189" t="s">
        <v>99</v>
      </c>
      <c r="I7" s="1195"/>
      <c r="J7" s="1195"/>
      <c r="K7" s="1195"/>
      <c r="L7" s="1195"/>
      <c r="M7" s="1195"/>
      <c r="N7" s="1195"/>
      <c r="O7" s="1190"/>
      <c r="P7" s="1191" t="s">
        <v>100</v>
      </c>
      <c r="Q7" s="1192"/>
      <c r="R7" s="1174" t="s">
        <v>102</v>
      </c>
      <c r="S7" s="1174" t="s">
        <v>109</v>
      </c>
      <c r="T7" s="1174" t="s">
        <v>108</v>
      </c>
      <c r="U7" s="1171" t="s">
        <v>88</v>
      </c>
    </row>
    <row r="8" spans="1:42" ht="15" customHeight="1" x14ac:dyDescent="0.35">
      <c r="A8" s="1175"/>
      <c r="B8" s="1175"/>
      <c r="C8" s="1178"/>
      <c r="D8" s="1178"/>
      <c r="E8" s="1178"/>
      <c r="F8" s="1178"/>
      <c r="G8" s="1178"/>
      <c r="H8" s="1189" t="s">
        <v>103</v>
      </c>
      <c r="I8" s="1190"/>
      <c r="J8" s="1189" t="s">
        <v>104</v>
      </c>
      <c r="K8" s="1190"/>
      <c r="L8" s="1189" t="s">
        <v>105</v>
      </c>
      <c r="M8" s="1190"/>
      <c r="N8" s="1189" t="s">
        <v>106</v>
      </c>
      <c r="O8" s="1190"/>
      <c r="P8" s="1193"/>
      <c r="Q8" s="1194"/>
      <c r="R8" s="1175"/>
      <c r="S8" s="1175"/>
      <c r="T8" s="1175"/>
      <c r="U8" s="1172"/>
    </row>
    <row r="9" spans="1:42" ht="26" x14ac:dyDescent="0.35">
      <c r="A9" s="1176"/>
      <c r="B9" s="1176"/>
      <c r="C9" s="1179"/>
      <c r="D9" s="1179"/>
      <c r="E9" s="1179"/>
      <c r="F9" s="1179"/>
      <c r="G9" s="1179"/>
      <c r="H9" s="412" t="s">
        <v>107</v>
      </c>
      <c r="I9" s="412" t="s">
        <v>12</v>
      </c>
      <c r="J9" s="412" t="s">
        <v>107</v>
      </c>
      <c r="K9" s="412" t="s">
        <v>12</v>
      </c>
      <c r="L9" s="412" t="s">
        <v>107</v>
      </c>
      <c r="M9" s="412" t="s">
        <v>12</v>
      </c>
      <c r="N9" s="412" t="s">
        <v>107</v>
      </c>
      <c r="O9" s="412" t="s">
        <v>12</v>
      </c>
      <c r="P9" s="412" t="s">
        <v>107</v>
      </c>
      <c r="Q9" s="412" t="s">
        <v>12</v>
      </c>
      <c r="R9" s="1176"/>
      <c r="S9" s="1176"/>
      <c r="T9" s="1176"/>
      <c r="U9" s="1173"/>
    </row>
    <row r="10" spans="1:42" ht="15.5" x14ac:dyDescent="0.35">
      <c r="A10" s="473"/>
      <c r="B10" s="474"/>
      <c r="C10" s="415"/>
      <c r="D10" s="415"/>
      <c r="E10" s="415"/>
      <c r="F10" s="416"/>
      <c r="G10" s="415"/>
      <c r="H10" s="417"/>
      <c r="I10" s="417"/>
      <c r="J10" s="417"/>
      <c r="K10" s="417"/>
      <c r="L10" s="417"/>
      <c r="M10" s="417"/>
      <c r="N10" s="417"/>
      <c r="O10" s="417"/>
      <c r="P10" s="417"/>
      <c r="Q10" s="417"/>
      <c r="R10" s="418"/>
      <c r="S10" s="418"/>
      <c r="T10" s="418"/>
      <c r="U10" s="419"/>
    </row>
    <row r="11" spans="1:42" s="472" customFormat="1" ht="15.5" x14ac:dyDescent="0.35">
      <c r="A11" s="1187" t="s">
        <v>1486</v>
      </c>
      <c r="B11" s="1301" t="s">
        <v>1500</v>
      </c>
      <c r="C11" s="467"/>
      <c r="D11" s="467"/>
      <c r="E11" s="467"/>
      <c r="F11" s="468"/>
      <c r="G11" s="467"/>
      <c r="H11" s="469"/>
      <c r="I11" s="469"/>
      <c r="J11" s="469"/>
      <c r="K11" s="469"/>
      <c r="L11" s="469"/>
      <c r="M11" s="469"/>
      <c r="N11" s="469"/>
      <c r="O11" s="469"/>
      <c r="P11" s="469"/>
      <c r="Q11" s="469"/>
      <c r="R11" s="470"/>
      <c r="S11" s="470"/>
      <c r="T11" s="470"/>
      <c r="U11" s="471"/>
    </row>
    <row r="12" spans="1:42" s="472" customFormat="1" ht="72.5" x14ac:dyDescent="0.35">
      <c r="A12" s="1187"/>
      <c r="B12" s="1302"/>
      <c r="C12" s="918" t="s">
        <v>1635</v>
      </c>
      <c r="D12" s="919" t="s">
        <v>2891</v>
      </c>
      <c r="E12" s="919" t="s">
        <v>2895</v>
      </c>
      <c r="F12" s="1119" t="s">
        <v>3089</v>
      </c>
      <c r="G12" s="919" t="s">
        <v>2892</v>
      </c>
      <c r="H12" s="922">
        <v>0</v>
      </c>
      <c r="I12" s="922">
        <v>0</v>
      </c>
      <c r="J12" s="923">
        <v>0.5</v>
      </c>
      <c r="K12" s="922">
        <v>0</v>
      </c>
      <c r="L12" s="923">
        <v>0.5</v>
      </c>
      <c r="M12" s="922">
        <v>0</v>
      </c>
      <c r="N12" s="922">
        <v>0</v>
      </c>
      <c r="O12" s="922">
        <v>0</v>
      </c>
      <c r="P12" s="921">
        <f>H12+J12+L12+N12</f>
        <v>1</v>
      </c>
      <c r="Q12" s="924">
        <f>I12+K12+M12+O12</f>
        <v>0</v>
      </c>
      <c r="R12" s="925" t="s">
        <v>2893</v>
      </c>
      <c r="S12" s="925" t="s">
        <v>2402</v>
      </c>
      <c r="T12" s="925" t="s">
        <v>2894</v>
      </c>
      <c r="U12" s="926" t="s">
        <v>3078</v>
      </c>
    </row>
    <row r="13" spans="1:42" s="472" customFormat="1" ht="15.5" x14ac:dyDescent="0.35">
      <c r="A13" s="1187"/>
      <c r="B13" s="1302"/>
      <c r="C13" s="467"/>
      <c r="D13" s="467"/>
      <c r="E13" s="467"/>
      <c r="F13" s="468"/>
      <c r="G13" s="467"/>
      <c r="H13" s="469"/>
      <c r="I13" s="469"/>
      <c r="J13" s="469"/>
      <c r="K13" s="469"/>
      <c r="L13" s="469"/>
      <c r="M13" s="469"/>
      <c r="N13" s="469"/>
      <c r="O13" s="469"/>
      <c r="P13" s="469"/>
      <c r="Q13" s="469"/>
      <c r="R13" s="470"/>
      <c r="S13" s="470"/>
      <c r="T13" s="470"/>
      <c r="U13" s="471"/>
    </row>
    <row r="14" spans="1:42" s="472" customFormat="1" ht="41" customHeight="1" x14ac:dyDescent="0.35">
      <c r="A14" s="1187"/>
      <c r="B14" s="1303"/>
      <c r="C14" s="467"/>
      <c r="D14" s="467"/>
      <c r="E14" s="467"/>
      <c r="F14" s="468"/>
      <c r="G14" s="467"/>
      <c r="H14" s="469"/>
      <c r="I14" s="469"/>
      <c r="J14" s="469"/>
      <c r="K14" s="469"/>
      <c r="L14" s="469"/>
      <c r="M14" s="469"/>
      <c r="N14" s="469"/>
      <c r="O14" s="469"/>
      <c r="P14" s="469"/>
      <c r="Q14" s="469"/>
      <c r="R14" s="470"/>
      <c r="S14" s="470"/>
      <c r="T14" s="470"/>
      <c r="U14" s="471"/>
    </row>
    <row r="15" spans="1:42" ht="15.75" customHeight="1" x14ac:dyDescent="0.35">
      <c r="A15" s="1187"/>
      <c r="B15" s="1304" t="s">
        <v>1498</v>
      </c>
      <c r="C15" s="461"/>
      <c r="D15" s="461"/>
      <c r="E15" s="461"/>
      <c r="F15" s="461"/>
      <c r="G15" s="346"/>
      <c r="H15" s="462"/>
      <c r="I15" s="463"/>
      <c r="J15" s="462"/>
      <c r="K15" s="463"/>
      <c r="L15" s="462"/>
      <c r="M15" s="463"/>
      <c r="N15" s="462"/>
      <c r="O15" s="463"/>
      <c r="P15" s="376">
        <f t="shared" ref="P15:Q19" si="0">H15+J15+L15+N15</f>
        <v>0</v>
      </c>
      <c r="Q15" s="374">
        <f t="shared" si="0"/>
        <v>0</v>
      </c>
      <c r="R15" s="346"/>
      <c r="S15" s="346"/>
      <c r="T15" s="346"/>
      <c r="U15" s="346"/>
    </row>
    <row r="16" spans="1:42" ht="72.5" x14ac:dyDescent="0.35">
      <c r="A16" s="1187"/>
      <c r="B16" s="1305"/>
      <c r="C16" s="927" t="s">
        <v>1636</v>
      </c>
      <c r="D16" s="920" t="s">
        <v>2896</v>
      </c>
      <c r="E16" s="920" t="s">
        <v>2897</v>
      </c>
      <c r="F16" s="1004" t="s">
        <v>3090</v>
      </c>
      <c r="G16" s="920" t="s">
        <v>2948</v>
      </c>
      <c r="H16" s="923">
        <v>0.25</v>
      </c>
      <c r="I16" s="922">
        <v>0</v>
      </c>
      <c r="J16" s="923">
        <v>0.25</v>
      </c>
      <c r="K16" s="922">
        <v>0</v>
      </c>
      <c r="L16" s="923">
        <v>0.25</v>
      </c>
      <c r="M16" s="922">
        <v>0</v>
      </c>
      <c r="N16" s="923">
        <v>0.25</v>
      </c>
      <c r="O16" s="922">
        <v>0</v>
      </c>
      <c r="P16" s="928">
        <f>H16+J16+L16+N16</f>
        <v>1</v>
      </c>
      <c r="Q16" s="929">
        <f>I16+K16+M16+O16</f>
        <v>0</v>
      </c>
      <c r="R16" s="925" t="s">
        <v>2893</v>
      </c>
      <c r="S16" s="925" t="s">
        <v>2402</v>
      </c>
      <c r="T16" s="925" t="s">
        <v>2894</v>
      </c>
      <c r="U16" s="926" t="s">
        <v>3078</v>
      </c>
    </row>
    <row r="17" spans="1:21" ht="15.5" x14ac:dyDescent="0.35">
      <c r="A17" s="1187"/>
      <c r="B17" s="1305"/>
      <c r="C17" s="461"/>
      <c r="D17" s="461"/>
      <c r="E17" s="461"/>
      <c r="F17" s="461"/>
      <c r="G17" s="346"/>
      <c r="H17" s="462"/>
      <c r="I17" s="463"/>
      <c r="J17" s="462"/>
      <c r="K17" s="463"/>
      <c r="L17" s="462"/>
      <c r="M17" s="463"/>
      <c r="N17" s="462"/>
      <c r="O17" s="463"/>
      <c r="P17" s="376">
        <f t="shared" si="0"/>
        <v>0</v>
      </c>
      <c r="Q17" s="374">
        <f t="shared" si="0"/>
        <v>0</v>
      </c>
      <c r="R17" s="346"/>
      <c r="S17" s="346"/>
      <c r="T17" s="346"/>
      <c r="U17" s="346"/>
    </row>
    <row r="18" spans="1:21" ht="15.5" x14ac:dyDescent="0.35">
      <c r="A18" s="1187"/>
      <c r="B18" s="1305"/>
      <c r="C18" s="461"/>
      <c r="D18" s="461"/>
      <c r="E18" s="461"/>
      <c r="F18" s="461"/>
      <c r="G18" s="346"/>
      <c r="H18" s="462"/>
      <c r="I18" s="463"/>
      <c r="J18" s="462"/>
      <c r="K18" s="463"/>
      <c r="L18" s="462"/>
      <c r="M18" s="463"/>
      <c r="N18" s="462"/>
      <c r="O18" s="463"/>
      <c r="P18" s="376">
        <f t="shared" si="0"/>
        <v>0</v>
      </c>
      <c r="Q18" s="374">
        <f t="shared" si="0"/>
        <v>0</v>
      </c>
      <c r="R18" s="346"/>
      <c r="S18" s="346"/>
      <c r="T18" s="346"/>
      <c r="U18" s="346"/>
    </row>
    <row r="19" spans="1:21" ht="15.5" x14ac:dyDescent="0.35">
      <c r="A19" s="1187"/>
      <c r="B19" s="1304" t="s">
        <v>1499</v>
      </c>
      <c r="C19" s="461"/>
      <c r="D19" s="461"/>
      <c r="E19" s="461"/>
      <c r="F19" s="461"/>
      <c r="G19" s="346"/>
      <c r="H19" s="462"/>
      <c r="I19" s="463"/>
      <c r="J19" s="462"/>
      <c r="K19" s="463"/>
      <c r="L19" s="462"/>
      <c r="M19" s="463"/>
      <c r="N19" s="462"/>
      <c r="O19" s="463"/>
      <c r="P19" s="376">
        <f t="shared" si="0"/>
        <v>0</v>
      </c>
      <c r="Q19" s="374">
        <f t="shared" si="0"/>
        <v>0</v>
      </c>
      <c r="R19" s="346"/>
      <c r="S19" s="346"/>
      <c r="T19" s="346"/>
      <c r="U19" s="346"/>
    </row>
    <row r="20" spans="1:21" ht="15.5" x14ac:dyDescent="0.35">
      <c r="A20" s="1187"/>
      <c r="B20" s="1305"/>
      <c r="C20" s="461"/>
      <c r="D20" s="461"/>
      <c r="E20" s="461"/>
      <c r="F20" s="461"/>
      <c r="G20" s="346"/>
      <c r="H20" s="462"/>
      <c r="I20" s="463"/>
      <c r="J20" s="462"/>
      <c r="K20" s="463"/>
      <c r="L20" s="462"/>
      <c r="M20" s="463"/>
      <c r="N20" s="462"/>
      <c r="O20" s="463"/>
      <c r="P20" s="376">
        <f t="shared" ref="P20:P22" si="1">H20+J20+L20+N20</f>
        <v>0</v>
      </c>
      <c r="Q20" s="374">
        <f t="shared" ref="Q20:Q22" si="2">I20+K20+M20+O20</f>
        <v>0</v>
      </c>
      <c r="R20" s="346"/>
      <c r="S20" s="346"/>
      <c r="T20" s="346"/>
      <c r="U20" s="346"/>
    </row>
    <row r="21" spans="1:21" ht="15.5" x14ac:dyDescent="0.35">
      <c r="A21" s="1187"/>
      <c r="B21" s="1305"/>
      <c r="C21" s="461"/>
      <c r="D21" s="461"/>
      <c r="E21" s="461"/>
      <c r="F21" s="461"/>
      <c r="G21" s="346"/>
      <c r="H21" s="462"/>
      <c r="I21" s="463"/>
      <c r="J21" s="462"/>
      <c r="K21" s="463"/>
      <c r="L21" s="462"/>
      <c r="M21" s="463"/>
      <c r="N21" s="462"/>
      <c r="O21" s="463"/>
      <c r="P21" s="376">
        <f t="shared" si="1"/>
        <v>0</v>
      </c>
      <c r="Q21" s="374">
        <f t="shared" si="2"/>
        <v>0</v>
      </c>
      <c r="R21" s="346"/>
      <c r="S21" s="346"/>
      <c r="T21" s="346"/>
      <c r="U21" s="346"/>
    </row>
    <row r="22" spans="1:21" ht="15.5" x14ac:dyDescent="0.35">
      <c r="A22" s="1187"/>
      <c r="B22" s="1306"/>
      <c r="C22" s="461"/>
      <c r="D22" s="461"/>
      <c r="E22" s="461"/>
      <c r="F22" s="461"/>
      <c r="G22" s="346"/>
      <c r="H22" s="462"/>
      <c r="I22" s="463"/>
      <c r="J22" s="462"/>
      <c r="K22" s="463"/>
      <c r="L22" s="462"/>
      <c r="M22" s="463"/>
      <c r="N22" s="462"/>
      <c r="O22" s="463"/>
      <c r="P22" s="376">
        <f t="shared" si="1"/>
        <v>0</v>
      </c>
      <c r="Q22" s="374">
        <f t="shared" si="2"/>
        <v>0</v>
      </c>
      <c r="R22" s="346"/>
      <c r="S22" s="346"/>
      <c r="T22" s="346"/>
      <c r="U22" s="346"/>
    </row>
    <row r="23" spans="1:21" ht="15.5" x14ac:dyDescent="0.35">
      <c r="A23" s="288"/>
      <c r="B23" s="289"/>
      <c r="C23" s="289"/>
      <c r="D23" s="289"/>
      <c r="E23" s="288" t="s">
        <v>1491</v>
      </c>
      <c r="F23" s="289"/>
      <c r="G23" s="290"/>
      <c r="H23" s="75">
        <f t="shared" ref="H23:P23" si="3">SUM(H15:H22)</f>
        <v>0.25</v>
      </c>
      <c r="I23" s="232">
        <f t="shared" si="3"/>
        <v>0</v>
      </c>
      <c r="J23" s="75">
        <f t="shared" si="3"/>
        <v>0.25</v>
      </c>
      <c r="K23" s="232">
        <f t="shared" si="3"/>
        <v>0</v>
      </c>
      <c r="L23" s="75">
        <f t="shared" si="3"/>
        <v>0.25</v>
      </c>
      <c r="M23" s="232">
        <f t="shared" si="3"/>
        <v>0</v>
      </c>
      <c r="N23" s="75">
        <f t="shared" si="3"/>
        <v>0.25</v>
      </c>
      <c r="O23" s="232">
        <f t="shared" si="3"/>
        <v>0</v>
      </c>
      <c r="P23" s="232">
        <f t="shared" si="3"/>
        <v>1</v>
      </c>
      <c r="Q23" s="232">
        <f>SUM(Q12:Q22)</f>
        <v>0</v>
      </c>
      <c r="R23" s="68"/>
      <c r="S23" s="68"/>
      <c r="T23" s="68"/>
      <c r="U23" s="68"/>
    </row>
  </sheetData>
  <mergeCells count="22">
    <mergeCell ref="S7:S9"/>
    <mergeCell ref="T7:T9"/>
    <mergeCell ref="U7:U9"/>
    <mergeCell ref="P7:Q8"/>
    <mergeCell ref="F1:M1"/>
    <mergeCell ref="G7:G9"/>
    <mergeCell ref="H7:O7"/>
    <mergeCell ref="H8:I8"/>
    <mergeCell ref="J8:K8"/>
    <mergeCell ref="L8:M8"/>
    <mergeCell ref="N8:O8"/>
    <mergeCell ref="F7:F9"/>
    <mergeCell ref="A11:A22"/>
    <mergeCell ref="B11:B14"/>
    <mergeCell ref="B15:B18"/>
    <mergeCell ref="B19:B22"/>
    <mergeCell ref="R7:R9"/>
    <mergeCell ref="A7:A9"/>
    <mergeCell ref="B7:B9"/>
    <mergeCell ref="C7:C9"/>
    <mergeCell ref="E7:E9"/>
    <mergeCell ref="D7:D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16 F7:F14"/>
    <dataValidation allowBlank="1" showInputMessage="1" showErrorMessage="1" promptTitle="INDICADORES DE RESULTADOS" prompt="Medidas o variables para verificar el cumplimiento de cada paso._x000a_" sqref="E16 E7:E14"/>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10 D16 D10:D1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16 G7:G14"/>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16 U7:U14"/>
    <dataValidation allowBlank="1" showInputMessage="1" showErrorMessage="1" promptTitle="POBLACIÓN OBJETIVO" prompt="Grupo  de personas al cual se pretende beneficiar con dicho actividad." sqref="T16 T7:T14"/>
    <dataValidation allowBlank="1" showInputMessage="1" showErrorMessage="1" promptTitle="MEDIO DE VERIFICACIÓN" prompt="Corresponde a los elementos a través del cual se acredita y se verifican  las actividades." sqref="S16 S7:S14"/>
    <dataValidation allowBlank="1" showInputMessage="1" showErrorMessage="1" promptTitle="JUSTIFICACIÓN" prompt="Es aquella en que se explica de forma convincente el motivo por el que y para que se va realizar dicha actividad, que beneficio va traer a la institución." sqref="R16 R7:R14"/>
    <dataValidation type="list" allowBlank="1" showInputMessage="1" showErrorMessage="1" sqref="C11:C22">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FF00"/>
  </sheetPr>
  <dimension ref="A1:UY566"/>
  <sheetViews>
    <sheetView showGridLines="0" zoomScale="50" zoomScaleNormal="50" workbookViewId="0">
      <pane ySplit="11" topLeftCell="A190" activePane="bottomLeft" state="frozen"/>
      <selection activeCell="A11" sqref="A11"/>
      <selection pane="bottomLeft" activeCell="AH201" sqref="AH201"/>
    </sheetView>
  </sheetViews>
  <sheetFormatPr baseColWidth="10" defaultColWidth="11.54296875" defaultRowHeight="14.5" x14ac:dyDescent="0.35"/>
  <cols>
    <col min="1" max="1" width="4.54296875" style="86" customWidth="1"/>
    <col min="2" max="2" width="15.81640625" style="77" customWidth="1"/>
    <col min="3" max="3" width="89.453125" style="86" bestFit="1" customWidth="1"/>
    <col min="4" max="24" width="32" style="175" customWidth="1"/>
    <col min="25" max="27" width="34.26953125" style="175" customWidth="1"/>
    <col min="28" max="44" width="24.26953125" style="175" customWidth="1"/>
    <col min="45" max="16384" width="11.54296875" style="86"/>
  </cols>
  <sheetData>
    <row r="1" spans="1:571" ht="26" hidden="1" x14ac:dyDescent="0.35">
      <c r="A1" s="187"/>
      <c r="B1" s="190"/>
      <c r="C1" s="187" t="s">
        <v>249</v>
      </c>
      <c r="D1" s="190" t="s">
        <v>250</v>
      </c>
      <c r="E1" s="181" t="s">
        <v>251</v>
      </c>
      <c r="F1" s="181" t="s">
        <v>494</v>
      </c>
      <c r="G1" s="181" t="s">
        <v>496</v>
      </c>
      <c r="H1" s="181" t="s">
        <v>498</v>
      </c>
      <c r="I1" s="181" t="s">
        <v>500</v>
      </c>
      <c r="J1" s="181" t="s">
        <v>502</v>
      </c>
      <c r="K1" s="181" t="s">
        <v>504</v>
      </c>
      <c r="L1" s="181" t="s">
        <v>252</v>
      </c>
      <c r="M1" s="181" t="s">
        <v>507</v>
      </c>
      <c r="N1" s="181" t="s">
        <v>253</v>
      </c>
      <c r="O1" s="181" t="s">
        <v>509</v>
      </c>
      <c r="P1" s="181" t="s">
        <v>511</v>
      </c>
      <c r="Q1" s="181" t="s">
        <v>513</v>
      </c>
      <c r="R1" s="181" t="s">
        <v>511</v>
      </c>
      <c r="S1" s="181" t="s">
        <v>513</v>
      </c>
      <c r="T1" s="181" t="s">
        <v>513</v>
      </c>
      <c r="U1" s="181" t="s">
        <v>254</v>
      </c>
      <c r="V1" s="181" t="s">
        <v>514</v>
      </c>
      <c r="W1" s="181" t="s">
        <v>517</v>
      </c>
      <c r="X1" s="181" t="s">
        <v>517</v>
      </c>
      <c r="Y1" s="181" t="s">
        <v>255</v>
      </c>
      <c r="Z1" s="441"/>
      <c r="AA1" s="181" t="s">
        <v>255</v>
      </c>
      <c r="AB1" s="181" t="s">
        <v>519</v>
      </c>
      <c r="AC1" s="181" t="s">
        <v>256</v>
      </c>
      <c r="AD1" s="181" t="s">
        <v>520</v>
      </c>
      <c r="AE1" s="181" t="s">
        <v>521</v>
      </c>
      <c r="AF1" s="181" t="s">
        <v>525</v>
      </c>
      <c r="AG1" s="181" t="s">
        <v>272</v>
      </c>
      <c r="AH1" s="181" t="s">
        <v>526</v>
      </c>
      <c r="AI1" s="181" t="s">
        <v>528</v>
      </c>
      <c r="AJ1" s="181" t="s">
        <v>530</v>
      </c>
      <c r="AK1" s="181" t="s">
        <v>273</v>
      </c>
      <c r="AL1" s="181" t="s">
        <v>532</v>
      </c>
      <c r="AM1" s="181" t="s">
        <v>534</v>
      </c>
      <c r="AN1" s="181" t="s">
        <v>536</v>
      </c>
      <c r="AO1" s="181" t="s">
        <v>538</v>
      </c>
      <c r="AP1" s="181" t="s">
        <v>248</v>
      </c>
      <c r="AQ1" s="181" t="s">
        <v>540</v>
      </c>
      <c r="AR1" s="190" t="s">
        <v>257</v>
      </c>
      <c r="AS1" s="181" t="s">
        <v>542</v>
      </c>
      <c r="AT1" s="181" t="s">
        <v>258</v>
      </c>
      <c r="AU1" s="181" t="s">
        <v>544</v>
      </c>
      <c r="AV1" s="181" t="s">
        <v>546</v>
      </c>
      <c r="AW1" s="181" t="s">
        <v>259</v>
      </c>
      <c r="AX1" s="181" t="s">
        <v>548</v>
      </c>
      <c r="AY1" s="181" t="s">
        <v>550</v>
      </c>
      <c r="AZ1" s="181" t="s">
        <v>260</v>
      </c>
      <c r="BA1" s="181" t="s">
        <v>551</v>
      </c>
      <c r="BB1" s="181" t="s">
        <v>553</v>
      </c>
      <c r="BC1" s="181" t="s">
        <v>554</v>
      </c>
      <c r="BD1" s="181" t="s">
        <v>555</v>
      </c>
      <c r="BE1" s="181" t="s">
        <v>557</v>
      </c>
      <c r="BF1" s="181" t="s">
        <v>559</v>
      </c>
      <c r="BG1" s="181" t="s">
        <v>560</v>
      </c>
      <c r="BH1" s="181" t="s">
        <v>261</v>
      </c>
      <c r="BI1" s="181" t="s">
        <v>562</v>
      </c>
      <c r="BJ1" s="181" t="s">
        <v>564</v>
      </c>
      <c r="BK1" s="181" t="s">
        <v>566</v>
      </c>
      <c r="BL1" s="181" t="s">
        <v>568</v>
      </c>
      <c r="BM1" s="181" t="s">
        <v>570</v>
      </c>
      <c r="BN1" s="181" t="s">
        <v>572</v>
      </c>
      <c r="BO1" s="181" t="s">
        <v>574</v>
      </c>
      <c r="BP1" s="181" t="s">
        <v>576</v>
      </c>
      <c r="BQ1" s="181" t="s">
        <v>274</v>
      </c>
      <c r="BR1" s="181" t="s">
        <v>578</v>
      </c>
      <c r="BS1" s="181" t="s">
        <v>580</v>
      </c>
      <c r="BT1" s="181" t="s">
        <v>582</v>
      </c>
      <c r="BU1" s="181" t="s">
        <v>584</v>
      </c>
      <c r="BV1" s="181" t="s">
        <v>586</v>
      </c>
      <c r="BW1" s="181" t="s">
        <v>588</v>
      </c>
      <c r="BX1" s="181" t="s">
        <v>590</v>
      </c>
      <c r="BY1" s="181" t="s">
        <v>592</v>
      </c>
      <c r="BZ1" s="181" t="s">
        <v>594</v>
      </c>
      <c r="CA1" s="181" t="s">
        <v>596</v>
      </c>
      <c r="CB1" s="190" t="s">
        <v>262</v>
      </c>
      <c r="CC1" s="181" t="s">
        <v>263</v>
      </c>
      <c r="CD1" s="181" t="s">
        <v>598</v>
      </c>
      <c r="CE1" s="181" t="s">
        <v>264</v>
      </c>
      <c r="CF1" s="181" t="s">
        <v>600</v>
      </c>
      <c r="CG1" s="181" t="s">
        <v>602</v>
      </c>
      <c r="CH1" s="190" t="s">
        <v>265</v>
      </c>
      <c r="CI1" s="181" t="s">
        <v>266</v>
      </c>
      <c r="CJ1" s="181" t="s">
        <v>604</v>
      </c>
      <c r="CK1" s="181" t="s">
        <v>267</v>
      </c>
      <c r="CL1" s="181" t="s">
        <v>606</v>
      </c>
      <c r="CM1" s="181" t="s">
        <v>608</v>
      </c>
      <c r="CN1" s="181" t="s">
        <v>610</v>
      </c>
      <c r="CO1" s="190" t="s">
        <v>268</v>
      </c>
      <c r="CP1" s="181" t="s">
        <v>616</v>
      </c>
      <c r="CQ1" s="181" t="s">
        <v>618</v>
      </c>
      <c r="CR1" s="181" t="s">
        <v>269</v>
      </c>
      <c r="CS1" s="181" t="s">
        <v>612</v>
      </c>
      <c r="CT1" s="181" t="s">
        <v>614</v>
      </c>
      <c r="CU1" s="181" t="s">
        <v>270</v>
      </c>
      <c r="CV1" s="181" t="s">
        <v>620</v>
      </c>
      <c r="CW1" s="181" t="s">
        <v>271</v>
      </c>
      <c r="CX1" s="181" t="s">
        <v>621</v>
      </c>
      <c r="CY1" s="178" t="s">
        <v>275</v>
      </c>
      <c r="CZ1" s="190" t="s">
        <v>276</v>
      </c>
      <c r="DA1" s="181" t="s">
        <v>622</v>
      </c>
      <c r="DB1" s="181" t="s">
        <v>623</v>
      </c>
      <c r="DC1" s="181" t="s">
        <v>625</v>
      </c>
      <c r="DD1" s="181" t="s">
        <v>277</v>
      </c>
      <c r="DE1" s="181" t="s">
        <v>627</v>
      </c>
      <c r="DF1" s="181" t="s">
        <v>629</v>
      </c>
      <c r="DG1" s="181" t="s">
        <v>631</v>
      </c>
      <c r="DH1" s="181" t="s">
        <v>633</v>
      </c>
      <c r="DI1" s="181" t="s">
        <v>635</v>
      </c>
      <c r="DJ1" s="181" t="s">
        <v>637</v>
      </c>
      <c r="DK1" s="190" t="s">
        <v>278</v>
      </c>
      <c r="DL1" s="181" t="s">
        <v>279</v>
      </c>
      <c r="DM1" s="181" t="s">
        <v>639</v>
      </c>
      <c r="DN1" s="181" t="s">
        <v>280</v>
      </c>
      <c r="DO1" s="181" t="s">
        <v>641</v>
      </c>
      <c r="DP1" s="181" t="s">
        <v>643</v>
      </c>
      <c r="DQ1" s="181" t="s">
        <v>645</v>
      </c>
      <c r="DR1" s="181" t="s">
        <v>647</v>
      </c>
      <c r="DS1" s="181" t="s">
        <v>649</v>
      </c>
      <c r="DT1" s="181" t="s">
        <v>651</v>
      </c>
      <c r="DU1" s="181" t="s">
        <v>653</v>
      </c>
      <c r="DV1" s="181" t="s">
        <v>281</v>
      </c>
      <c r="DW1" s="181" t="s">
        <v>655</v>
      </c>
      <c r="DX1" s="181" t="s">
        <v>657</v>
      </c>
      <c r="DY1" s="181" t="s">
        <v>659</v>
      </c>
      <c r="DZ1" s="190" t="s">
        <v>282</v>
      </c>
      <c r="EA1" s="181" t="s">
        <v>661</v>
      </c>
      <c r="EB1" s="181" t="s">
        <v>283</v>
      </c>
      <c r="EC1" s="181" t="s">
        <v>663</v>
      </c>
      <c r="ED1" s="181" t="s">
        <v>284</v>
      </c>
      <c r="EE1" s="181" t="s">
        <v>665</v>
      </c>
      <c r="EF1" s="181" t="s">
        <v>667</v>
      </c>
      <c r="EG1" s="181" t="s">
        <v>669</v>
      </c>
      <c r="EH1" s="181" t="s">
        <v>671</v>
      </c>
      <c r="EI1" s="181" t="s">
        <v>673</v>
      </c>
      <c r="EJ1" s="181" t="s">
        <v>675</v>
      </c>
      <c r="EK1" s="181" t="s">
        <v>677</v>
      </c>
      <c r="EL1" s="181" t="s">
        <v>679</v>
      </c>
      <c r="EM1" s="181" t="s">
        <v>681</v>
      </c>
      <c r="EN1" s="181" t="s">
        <v>683</v>
      </c>
      <c r="EO1" s="181" t="s">
        <v>685</v>
      </c>
      <c r="EP1" s="190" t="s">
        <v>285</v>
      </c>
      <c r="EQ1" s="181" t="s">
        <v>687</v>
      </c>
      <c r="ER1" s="181" t="s">
        <v>286</v>
      </c>
      <c r="ES1" s="181" t="s">
        <v>689</v>
      </c>
      <c r="ET1" s="181" t="s">
        <v>691</v>
      </c>
      <c r="EU1" s="181" t="s">
        <v>287</v>
      </c>
      <c r="EV1" s="181" t="s">
        <v>693</v>
      </c>
      <c r="EW1" s="181" t="s">
        <v>695</v>
      </c>
      <c r="EX1" s="181" t="s">
        <v>288</v>
      </c>
      <c r="EY1" s="181" t="s">
        <v>697</v>
      </c>
      <c r="EZ1" s="181" t="s">
        <v>699</v>
      </c>
      <c r="FA1" s="181" t="s">
        <v>701</v>
      </c>
      <c r="FB1" s="181" t="s">
        <v>289</v>
      </c>
      <c r="FC1" s="181" t="s">
        <v>703</v>
      </c>
      <c r="FD1" s="181" t="s">
        <v>705</v>
      </c>
      <c r="FE1" s="190" t="s">
        <v>290</v>
      </c>
      <c r="FF1" s="181" t="s">
        <v>291</v>
      </c>
      <c r="FG1" s="181" t="s">
        <v>707</v>
      </c>
      <c r="FH1" s="181" t="s">
        <v>709</v>
      </c>
      <c r="FI1" s="181" t="s">
        <v>711</v>
      </c>
      <c r="FJ1" s="181" t="s">
        <v>713</v>
      </c>
      <c r="FK1" s="181" t="s">
        <v>292</v>
      </c>
      <c r="FL1" s="181" t="s">
        <v>715</v>
      </c>
      <c r="FM1" s="181" t="s">
        <v>717</v>
      </c>
      <c r="FN1" s="181" t="s">
        <v>719</v>
      </c>
      <c r="FO1" s="181" t="s">
        <v>721</v>
      </c>
      <c r="FP1" s="181" t="s">
        <v>723</v>
      </c>
      <c r="FQ1" s="181" t="s">
        <v>293</v>
      </c>
      <c r="FR1" s="181" t="s">
        <v>726</v>
      </c>
      <c r="FS1" s="181" t="s">
        <v>294</v>
      </c>
      <c r="FT1" s="181" t="s">
        <v>729</v>
      </c>
      <c r="FU1" s="181" t="s">
        <v>730</v>
      </c>
      <c r="FV1" s="181" t="s">
        <v>732</v>
      </c>
      <c r="FW1" s="181" t="s">
        <v>295</v>
      </c>
      <c r="FX1" s="181" t="s">
        <v>735</v>
      </c>
      <c r="FY1" s="181" t="s">
        <v>736</v>
      </c>
      <c r="FZ1" s="181" t="s">
        <v>738</v>
      </c>
      <c r="GA1" s="181" t="s">
        <v>296</v>
      </c>
      <c r="GB1" s="181" t="s">
        <v>741</v>
      </c>
      <c r="GC1" s="181" t="s">
        <v>743</v>
      </c>
      <c r="GD1" s="181" t="s">
        <v>745</v>
      </c>
      <c r="GE1" s="190" t="s">
        <v>297</v>
      </c>
      <c r="GF1" s="190" t="s">
        <v>298</v>
      </c>
      <c r="GG1" s="181" t="s">
        <v>304</v>
      </c>
      <c r="GH1" s="181" t="s">
        <v>747</v>
      </c>
      <c r="GI1" s="181" t="s">
        <v>749</v>
      </c>
      <c r="GJ1" s="181" t="s">
        <v>751</v>
      </c>
      <c r="GK1" s="181" t="s">
        <v>753</v>
      </c>
      <c r="GL1" s="181" t="s">
        <v>755</v>
      </c>
      <c r="GM1" s="181" t="s">
        <v>757</v>
      </c>
      <c r="GN1" s="190" t="s">
        <v>299</v>
      </c>
      <c r="GO1" s="181" t="s">
        <v>305</v>
      </c>
      <c r="GP1" s="181" t="s">
        <v>759</v>
      </c>
      <c r="GQ1" s="181" t="s">
        <v>761</v>
      </c>
      <c r="GR1" s="181" t="s">
        <v>762</v>
      </c>
      <c r="GS1" s="181" t="s">
        <v>306</v>
      </c>
      <c r="GT1" s="181" t="s">
        <v>765</v>
      </c>
      <c r="GU1" s="181" t="s">
        <v>766</v>
      </c>
      <c r="GV1" s="190" t="s">
        <v>300</v>
      </c>
      <c r="GW1" s="181" t="s">
        <v>301</v>
      </c>
      <c r="GX1" s="181" t="s">
        <v>768</v>
      </c>
      <c r="GY1" s="181" t="s">
        <v>770</v>
      </c>
      <c r="GZ1" s="181" t="s">
        <v>772</v>
      </c>
      <c r="HA1" s="181" t="s">
        <v>774</v>
      </c>
      <c r="HB1" s="181" t="s">
        <v>776</v>
      </c>
      <c r="HC1" s="190" t="s">
        <v>302</v>
      </c>
      <c r="HD1" s="181" t="s">
        <v>303</v>
      </c>
      <c r="HE1" s="181" t="s">
        <v>778</v>
      </c>
      <c r="HF1" s="181" t="s">
        <v>780</v>
      </c>
      <c r="HG1" s="181" t="s">
        <v>782</v>
      </c>
      <c r="HH1" s="181" t="s">
        <v>784</v>
      </c>
      <c r="HI1" s="181" t="s">
        <v>786</v>
      </c>
      <c r="HJ1" s="181" t="s">
        <v>788</v>
      </c>
      <c r="HK1" s="178" t="s">
        <v>307</v>
      </c>
      <c r="HL1" s="190" t="s">
        <v>308</v>
      </c>
      <c r="HM1" s="181" t="s">
        <v>309</v>
      </c>
      <c r="HN1" s="181" t="s">
        <v>790</v>
      </c>
      <c r="HO1" s="181" t="s">
        <v>792</v>
      </c>
      <c r="HP1" s="181" t="s">
        <v>794</v>
      </c>
      <c r="HQ1" s="181" t="s">
        <v>796</v>
      </c>
      <c r="HR1" s="181" t="s">
        <v>310</v>
      </c>
      <c r="HS1" s="181" t="s">
        <v>799</v>
      </c>
      <c r="HT1" s="181" t="s">
        <v>327</v>
      </c>
      <c r="HU1" s="181" t="s">
        <v>837</v>
      </c>
      <c r="HV1" s="181" t="s">
        <v>839</v>
      </c>
      <c r="HW1" s="181" t="s">
        <v>841</v>
      </c>
      <c r="HX1" s="190" t="s">
        <v>311</v>
      </c>
      <c r="HY1" s="181" t="s">
        <v>801</v>
      </c>
      <c r="HZ1" s="181" t="s">
        <v>803</v>
      </c>
      <c r="IA1" s="181" t="s">
        <v>312</v>
      </c>
      <c r="IB1" s="181" t="s">
        <v>806</v>
      </c>
      <c r="IC1" s="181" t="s">
        <v>808</v>
      </c>
      <c r="ID1" s="181" t="s">
        <v>809</v>
      </c>
      <c r="IE1" s="181" t="s">
        <v>811</v>
      </c>
      <c r="IF1" s="190" t="s">
        <v>313</v>
      </c>
      <c r="IG1" s="181" t="s">
        <v>813</v>
      </c>
      <c r="IH1" s="181" t="s">
        <v>815</v>
      </c>
      <c r="II1" s="181" t="s">
        <v>817</v>
      </c>
      <c r="IJ1" s="181" t="s">
        <v>314</v>
      </c>
      <c r="IK1" s="181" t="s">
        <v>819</v>
      </c>
      <c r="IL1" s="181" t="s">
        <v>821</v>
      </c>
      <c r="IM1" s="181" t="s">
        <v>315</v>
      </c>
      <c r="IN1" s="181" t="s">
        <v>823</v>
      </c>
      <c r="IO1" s="181" t="s">
        <v>825</v>
      </c>
      <c r="IP1" s="181" t="s">
        <v>316</v>
      </c>
      <c r="IQ1" s="181" t="s">
        <v>827</v>
      </c>
      <c r="IR1" s="181" t="s">
        <v>829</v>
      </c>
      <c r="IS1" s="181" t="s">
        <v>831</v>
      </c>
      <c r="IT1" s="181" t="s">
        <v>833</v>
      </c>
      <c r="IU1" s="181" t="s">
        <v>317</v>
      </c>
      <c r="IV1" s="181" t="s">
        <v>835</v>
      </c>
      <c r="IW1" s="190" t="s">
        <v>318</v>
      </c>
      <c r="IX1" s="181" t="s">
        <v>843</v>
      </c>
      <c r="IY1" s="181" t="s">
        <v>845</v>
      </c>
      <c r="IZ1" s="181" t="s">
        <v>319</v>
      </c>
      <c r="JA1" s="181" t="s">
        <v>847</v>
      </c>
      <c r="JB1" s="181" t="s">
        <v>849</v>
      </c>
      <c r="JC1" s="181" t="s">
        <v>851</v>
      </c>
      <c r="JD1" s="190" t="s">
        <v>320</v>
      </c>
      <c r="JE1" s="181" t="s">
        <v>853</v>
      </c>
      <c r="JF1" s="181" t="s">
        <v>321</v>
      </c>
      <c r="JG1" s="181" t="s">
        <v>856</v>
      </c>
      <c r="JH1" s="181" t="s">
        <v>858</v>
      </c>
      <c r="JI1" s="181" t="s">
        <v>860</v>
      </c>
      <c r="JJ1" s="181" t="s">
        <v>862</v>
      </c>
      <c r="JK1" s="181" t="s">
        <v>864</v>
      </c>
      <c r="JL1" s="181" t="s">
        <v>866</v>
      </c>
      <c r="JM1" s="181" t="s">
        <v>322</v>
      </c>
      <c r="JN1" s="181" t="s">
        <v>869</v>
      </c>
      <c r="JO1" s="181" t="s">
        <v>871</v>
      </c>
      <c r="JP1" s="181" t="s">
        <v>873</v>
      </c>
      <c r="JQ1" s="181" t="s">
        <v>875</v>
      </c>
      <c r="JR1" s="181" t="s">
        <v>877</v>
      </c>
      <c r="JS1" s="181" t="s">
        <v>879</v>
      </c>
      <c r="JT1" s="181" t="s">
        <v>881</v>
      </c>
      <c r="JU1" s="181" t="s">
        <v>883</v>
      </c>
      <c r="JV1" s="181" t="s">
        <v>323</v>
      </c>
      <c r="JW1" s="181" t="s">
        <v>886</v>
      </c>
      <c r="JX1" s="181" t="s">
        <v>888</v>
      </c>
      <c r="JY1" s="181" t="s">
        <v>890</v>
      </c>
      <c r="JZ1" s="181" t="s">
        <v>892</v>
      </c>
      <c r="KA1" s="181" t="s">
        <v>893</v>
      </c>
      <c r="KB1" s="181" t="s">
        <v>895</v>
      </c>
      <c r="KC1" s="181" t="s">
        <v>897</v>
      </c>
      <c r="KD1" s="181" t="s">
        <v>899</v>
      </c>
      <c r="KE1" s="181" t="s">
        <v>901</v>
      </c>
      <c r="KF1" s="181" t="s">
        <v>903</v>
      </c>
      <c r="KG1" s="181" t="s">
        <v>905</v>
      </c>
      <c r="KH1" s="181" t="s">
        <v>907</v>
      </c>
      <c r="KI1" s="181" t="s">
        <v>909</v>
      </c>
      <c r="KJ1" s="181" t="s">
        <v>911</v>
      </c>
      <c r="KK1" s="181" t="s">
        <v>913</v>
      </c>
      <c r="KL1" s="181" t="s">
        <v>915</v>
      </c>
      <c r="KM1" s="181" t="s">
        <v>917</v>
      </c>
      <c r="KN1" s="181" t="s">
        <v>919</v>
      </c>
      <c r="KO1" s="181" t="s">
        <v>921</v>
      </c>
      <c r="KP1" s="181" t="s">
        <v>923</v>
      </c>
      <c r="KQ1" s="181" t="s">
        <v>925</v>
      </c>
      <c r="KR1" s="181" t="s">
        <v>927</v>
      </c>
      <c r="KS1" s="181" t="s">
        <v>929</v>
      </c>
      <c r="KT1" s="181" t="s">
        <v>931</v>
      </c>
      <c r="KU1" s="181" t="s">
        <v>933</v>
      </c>
      <c r="KV1" s="181" t="s">
        <v>935</v>
      </c>
      <c r="KW1" s="190" t="s">
        <v>324</v>
      </c>
      <c r="KX1" s="181" t="s">
        <v>937</v>
      </c>
      <c r="KY1" s="181" t="s">
        <v>325</v>
      </c>
      <c r="KZ1" s="181" t="s">
        <v>940</v>
      </c>
      <c r="LA1" s="181" t="s">
        <v>942</v>
      </c>
      <c r="LB1" s="181" t="s">
        <v>944</v>
      </c>
      <c r="LC1" s="181" t="s">
        <v>946</v>
      </c>
      <c r="LD1" s="181" t="s">
        <v>326</v>
      </c>
      <c r="LE1" s="181" t="s">
        <v>949</v>
      </c>
      <c r="LF1" s="181" t="s">
        <v>951</v>
      </c>
      <c r="LG1" s="181" t="s">
        <v>953</v>
      </c>
      <c r="LH1" s="181" t="s">
        <v>955</v>
      </c>
      <c r="LI1" s="181" t="s">
        <v>957</v>
      </c>
      <c r="LJ1" s="181" t="s">
        <v>959</v>
      </c>
      <c r="LK1" s="181" t="s">
        <v>961</v>
      </c>
      <c r="LL1" s="178" t="s">
        <v>328</v>
      </c>
      <c r="LM1" s="190" t="s">
        <v>329</v>
      </c>
      <c r="LN1" s="181" t="s">
        <v>330</v>
      </c>
      <c r="LO1" s="181" t="s">
        <v>331</v>
      </c>
      <c r="LP1" s="190" t="s">
        <v>332</v>
      </c>
      <c r="LQ1" s="181" t="s">
        <v>333</v>
      </c>
      <c r="LR1" s="181" t="s">
        <v>981</v>
      </c>
      <c r="LS1" s="181" t="s">
        <v>983</v>
      </c>
      <c r="LT1" s="181" t="s">
        <v>984</v>
      </c>
      <c r="LU1" s="181" t="s">
        <v>986</v>
      </c>
      <c r="LV1" s="181" t="s">
        <v>987</v>
      </c>
      <c r="LW1" s="181" t="s">
        <v>989</v>
      </c>
      <c r="LX1" s="181" t="s">
        <v>991</v>
      </c>
      <c r="LY1" s="181" t="s">
        <v>993</v>
      </c>
      <c r="LZ1" s="181" t="s">
        <v>995</v>
      </c>
      <c r="MA1" s="181" t="s">
        <v>334</v>
      </c>
      <c r="MB1" s="181" t="s">
        <v>998</v>
      </c>
      <c r="MC1" s="181" t="s">
        <v>999</v>
      </c>
      <c r="MD1" s="181" t="s">
        <v>1001</v>
      </c>
      <c r="ME1" s="181" t="s">
        <v>335</v>
      </c>
      <c r="MF1" s="181" t="s">
        <v>1004</v>
      </c>
      <c r="MG1" s="181" t="s">
        <v>1005</v>
      </c>
      <c r="MH1" s="181" t="s">
        <v>1007</v>
      </c>
      <c r="MI1" s="181" t="s">
        <v>1009</v>
      </c>
      <c r="MJ1" s="181" t="s">
        <v>336</v>
      </c>
      <c r="MK1" s="181" t="s">
        <v>1012</v>
      </c>
      <c r="ML1" s="181" t="s">
        <v>1014</v>
      </c>
      <c r="MM1" s="181" t="s">
        <v>1016</v>
      </c>
      <c r="MN1" s="181" t="s">
        <v>1018</v>
      </c>
      <c r="MO1" s="181" t="s">
        <v>337</v>
      </c>
      <c r="MP1" s="181" t="s">
        <v>1021</v>
      </c>
      <c r="MQ1" s="181" t="s">
        <v>1023</v>
      </c>
      <c r="MR1" s="181" t="s">
        <v>1025</v>
      </c>
      <c r="MS1" s="181" t="s">
        <v>1027</v>
      </c>
      <c r="MT1" s="181" t="s">
        <v>1029</v>
      </c>
      <c r="MU1" s="181" t="s">
        <v>1031</v>
      </c>
      <c r="MV1" s="181" t="s">
        <v>1033</v>
      </c>
      <c r="MW1" s="181" t="s">
        <v>1035</v>
      </c>
      <c r="MX1" s="181" t="s">
        <v>1037</v>
      </c>
      <c r="MY1" s="181" t="s">
        <v>1039</v>
      </c>
      <c r="MZ1" s="181" t="s">
        <v>1041</v>
      </c>
      <c r="NA1" s="181" t="s">
        <v>1042</v>
      </c>
      <c r="NB1" s="190" t="s">
        <v>338</v>
      </c>
      <c r="NC1" s="181" t="s">
        <v>339</v>
      </c>
      <c r="ND1" s="181" t="s">
        <v>1044</v>
      </c>
      <c r="NE1" s="181" t="s">
        <v>1046</v>
      </c>
      <c r="NF1" s="181" t="s">
        <v>1048</v>
      </c>
      <c r="NG1" s="181" t="s">
        <v>1050</v>
      </c>
      <c r="NH1" s="190" t="s">
        <v>340</v>
      </c>
      <c r="NI1" s="181" t="s">
        <v>341</v>
      </c>
      <c r="NJ1" s="181" t="s">
        <v>1051</v>
      </c>
      <c r="NK1" s="181" t="s">
        <v>342</v>
      </c>
      <c r="NL1" s="181" t="s">
        <v>1053</v>
      </c>
      <c r="NM1" s="181" t="s">
        <v>1055</v>
      </c>
      <c r="NN1" s="181" t="s">
        <v>343</v>
      </c>
      <c r="NO1" s="181" t="s">
        <v>1057</v>
      </c>
      <c r="NP1" s="181" t="s">
        <v>1059</v>
      </c>
      <c r="NQ1" s="178" t="s">
        <v>329</v>
      </c>
      <c r="NR1" s="190" t="s">
        <v>330</v>
      </c>
      <c r="NS1" s="181" t="s">
        <v>344</v>
      </c>
      <c r="NT1" s="181" t="s">
        <v>963</v>
      </c>
      <c r="NU1" s="181" t="s">
        <v>965</v>
      </c>
      <c r="NV1" s="181" t="s">
        <v>967</v>
      </c>
      <c r="NW1" s="181" t="s">
        <v>969</v>
      </c>
      <c r="NX1" s="181" t="s">
        <v>345</v>
      </c>
      <c r="NY1" s="181" t="s">
        <v>971</v>
      </c>
      <c r="NZ1" s="181" t="s">
        <v>346</v>
      </c>
      <c r="OA1" s="181" t="s">
        <v>973</v>
      </c>
      <c r="OB1" s="190" t="s">
        <v>331</v>
      </c>
      <c r="OC1" s="181" t="s">
        <v>975</v>
      </c>
      <c r="OD1" s="181" t="s">
        <v>347</v>
      </c>
      <c r="OE1" s="178" t="s">
        <v>331</v>
      </c>
      <c r="OF1" s="190" t="s">
        <v>347</v>
      </c>
      <c r="OG1" s="181" t="s">
        <v>977</v>
      </c>
      <c r="OH1" s="181" t="s">
        <v>979</v>
      </c>
      <c r="OI1" s="181" t="s">
        <v>348</v>
      </c>
      <c r="OJ1" s="178" t="s">
        <v>349</v>
      </c>
      <c r="OK1" s="190" t="s">
        <v>350</v>
      </c>
      <c r="OL1" s="181" t="s">
        <v>351</v>
      </c>
      <c r="OM1" s="181" t="s">
        <v>1060</v>
      </c>
      <c r="ON1" s="181" t="s">
        <v>1062</v>
      </c>
      <c r="OO1" s="181" t="s">
        <v>352</v>
      </c>
      <c r="OP1" s="181" t="s">
        <v>362</v>
      </c>
      <c r="OQ1" s="181" t="s">
        <v>1064</v>
      </c>
      <c r="OR1" s="181" t="s">
        <v>1066</v>
      </c>
      <c r="OS1" s="181" t="s">
        <v>1068</v>
      </c>
      <c r="OT1" s="181" t="s">
        <v>1070</v>
      </c>
      <c r="OU1" s="181" t="s">
        <v>1072</v>
      </c>
      <c r="OV1" s="181" t="s">
        <v>1074</v>
      </c>
      <c r="OW1" s="181" t="s">
        <v>1076</v>
      </c>
      <c r="OX1" s="181" t="s">
        <v>1078</v>
      </c>
      <c r="OY1" s="181" t="s">
        <v>1080</v>
      </c>
      <c r="OZ1" s="181" t="s">
        <v>1082</v>
      </c>
      <c r="PA1" s="181" t="s">
        <v>1084</v>
      </c>
      <c r="PB1" s="181" t="s">
        <v>1086</v>
      </c>
      <c r="PC1" s="181" t="s">
        <v>1088</v>
      </c>
      <c r="PD1" s="181" t="s">
        <v>1090</v>
      </c>
      <c r="PE1" s="181" t="s">
        <v>1092</v>
      </c>
      <c r="PF1" s="181" t="s">
        <v>1094</v>
      </c>
      <c r="PG1" s="181" t="s">
        <v>1096</v>
      </c>
      <c r="PH1" s="181" t="s">
        <v>1098</v>
      </c>
      <c r="PI1" s="181" t="s">
        <v>1100</v>
      </c>
      <c r="PJ1" s="181" t="s">
        <v>1102</v>
      </c>
      <c r="PK1" s="181" t="s">
        <v>1104</v>
      </c>
      <c r="PL1" s="181" t="s">
        <v>1106</v>
      </c>
      <c r="PM1" s="181" t="s">
        <v>363</v>
      </c>
      <c r="PN1" s="181" t="s">
        <v>1109</v>
      </c>
      <c r="PO1" s="181" t="s">
        <v>1111</v>
      </c>
      <c r="PP1" s="181" t="s">
        <v>1112</v>
      </c>
      <c r="PQ1" s="181" t="s">
        <v>1114</v>
      </c>
      <c r="PR1" s="181" t="s">
        <v>1116</v>
      </c>
      <c r="PS1" s="181" t="s">
        <v>1118</v>
      </c>
      <c r="PT1" s="181" t="s">
        <v>1120</v>
      </c>
      <c r="PU1" s="181" t="s">
        <v>1122</v>
      </c>
      <c r="PV1" s="181" t="s">
        <v>1124</v>
      </c>
      <c r="PW1" s="181" t="s">
        <v>1126</v>
      </c>
      <c r="PX1" s="181" t="s">
        <v>1128</v>
      </c>
      <c r="PY1" s="181" t="s">
        <v>1130</v>
      </c>
      <c r="PZ1" s="181" t="s">
        <v>1132</v>
      </c>
      <c r="QA1" s="181" t="s">
        <v>1134</v>
      </c>
      <c r="QB1" s="181" t="s">
        <v>1136</v>
      </c>
      <c r="QC1" s="181" t="s">
        <v>1138</v>
      </c>
      <c r="QD1" s="181" t="s">
        <v>1140</v>
      </c>
      <c r="QE1" s="181" t="s">
        <v>1142</v>
      </c>
      <c r="QF1" s="181" t="s">
        <v>1144</v>
      </c>
      <c r="QG1" s="181" t="s">
        <v>1146</v>
      </c>
      <c r="QH1" s="181" t="s">
        <v>1148</v>
      </c>
      <c r="QI1" s="181" t="s">
        <v>1150</v>
      </c>
      <c r="QJ1" s="181" t="s">
        <v>1152</v>
      </c>
      <c r="QK1" s="181" t="s">
        <v>1154</v>
      </c>
      <c r="QL1" s="181" t="s">
        <v>1156</v>
      </c>
      <c r="QM1" s="181" t="s">
        <v>1158</v>
      </c>
      <c r="QN1" s="181" t="s">
        <v>353</v>
      </c>
      <c r="QO1" s="181" t="s">
        <v>1160</v>
      </c>
      <c r="QP1" s="181" t="s">
        <v>1162</v>
      </c>
      <c r="QQ1" s="181" t="s">
        <v>1164</v>
      </c>
      <c r="QR1" s="181" t="s">
        <v>1166</v>
      </c>
      <c r="QS1" s="181" t="s">
        <v>1168</v>
      </c>
      <c r="QT1" s="190" t="s">
        <v>354</v>
      </c>
      <c r="QU1" s="181" t="s">
        <v>355</v>
      </c>
      <c r="QV1" s="181" t="s">
        <v>1170</v>
      </c>
      <c r="QW1" s="181" t="s">
        <v>1172</v>
      </c>
      <c r="QX1" s="181" t="s">
        <v>1174</v>
      </c>
      <c r="QY1" s="181" t="s">
        <v>1176</v>
      </c>
      <c r="QZ1" s="181" t="s">
        <v>1178</v>
      </c>
      <c r="RA1" s="181" t="s">
        <v>1180</v>
      </c>
      <c r="RB1" s="190" t="s">
        <v>356</v>
      </c>
      <c r="RC1" s="181" t="s">
        <v>1182</v>
      </c>
      <c r="RD1" s="181" t="s">
        <v>357</v>
      </c>
      <c r="RE1" s="190" t="s">
        <v>358</v>
      </c>
      <c r="RF1" s="181" t="s">
        <v>359</v>
      </c>
      <c r="RG1" s="181" t="s">
        <v>1212</v>
      </c>
      <c r="RH1" s="181" t="s">
        <v>1214</v>
      </c>
      <c r="RI1" s="190" t="s">
        <v>360</v>
      </c>
      <c r="RJ1" s="181" t="s">
        <v>361</v>
      </c>
      <c r="RK1" s="181" t="s">
        <v>1216</v>
      </c>
      <c r="RL1" s="181" t="s">
        <v>1217</v>
      </c>
      <c r="RM1" s="181" t="s">
        <v>1218</v>
      </c>
      <c r="RN1" s="181" t="s">
        <v>1219</v>
      </c>
      <c r="RO1" s="181" t="s">
        <v>1221</v>
      </c>
      <c r="RP1" s="181" t="s">
        <v>1222</v>
      </c>
      <c r="RQ1" s="181" t="s">
        <v>1224</v>
      </c>
      <c r="RR1" s="181" t="s">
        <v>1225</v>
      </c>
      <c r="RS1" s="178" t="s">
        <v>356</v>
      </c>
      <c r="RT1" s="190" t="s">
        <v>357</v>
      </c>
      <c r="RU1" s="181" t="s">
        <v>364</v>
      </c>
      <c r="RV1" s="181" t="s">
        <v>1184</v>
      </c>
      <c r="RW1" s="181" t="s">
        <v>1186</v>
      </c>
      <c r="RX1" s="181" t="s">
        <v>1188</v>
      </c>
      <c r="RY1" s="181" t="s">
        <v>1190</v>
      </c>
      <c r="RZ1" s="181" t="s">
        <v>1192</v>
      </c>
      <c r="SA1" s="181" t="s">
        <v>1194</v>
      </c>
      <c r="SB1" s="181" t="s">
        <v>1196</v>
      </c>
      <c r="SC1" s="181" t="s">
        <v>1198</v>
      </c>
      <c r="SD1" s="181" t="s">
        <v>1200</v>
      </c>
      <c r="SE1" s="181" t="s">
        <v>1202</v>
      </c>
      <c r="SF1" s="181" t="s">
        <v>1204</v>
      </c>
      <c r="SG1" s="181" t="s">
        <v>1206</v>
      </c>
      <c r="SH1" s="181" t="s">
        <v>1208</v>
      </c>
      <c r="SI1" s="181" t="s">
        <v>1210</v>
      </c>
      <c r="SJ1" s="178" t="s">
        <v>365</v>
      </c>
      <c r="SK1" s="190" t="s">
        <v>366</v>
      </c>
      <c r="SL1" s="181" t="s">
        <v>367</v>
      </c>
      <c r="SM1" s="181" t="s">
        <v>1227</v>
      </c>
      <c r="SN1" s="181" t="s">
        <v>1229</v>
      </c>
      <c r="SO1" s="181" t="s">
        <v>368</v>
      </c>
      <c r="SP1" s="181" t="s">
        <v>1231</v>
      </c>
      <c r="SQ1" s="181" t="s">
        <v>1233</v>
      </c>
      <c r="SR1" s="181" t="s">
        <v>1235</v>
      </c>
      <c r="SS1" s="181" t="s">
        <v>1237</v>
      </c>
      <c r="ST1" s="190" t="s">
        <v>369</v>
      </c>
      <c r="SU1" s="181" t="s">
        <v>370</v>
      </c>
      <c r="SV1" s="181" t="s">
        <v>1239</v>
      </c>
      <c r="SW1" s="181" t="s">
        <v>1241</v>
      </c>
      <c r="SX1" s="181" t="s">
        <v>1243</v>
      </c>
      <c r="SY1" s="181" t="s">
        <v>1245</v>
      </c>
      <c r="SZ1" s="181" t="s">
        <v>1247</v>
      </c>
      <c r="TA1" s="181" t="s">
        <v>1249</v>
      </c>
      <c r="TB1" s="181" t="s">
        <v>1251</v>
      </c>
      <c r="TC1" s="181" t="s">
        <v>1253</v>
      </c>
      <c r="TD1" s="181" t="s">
        <v>1255</v>
      </c>
      <c r="TE1" s="181" t="s">
        <v>1257</v>
      </c>
      <c r="TF1" s="181" t="s">
        <v>1259</v>
      </c>
      <c r="TG1" s="181" t="s">
        <v>1261</v>
      </c>
      <c r="TH1" s="181" t="s">
        <v>1263</v>
      </c>
      <c r="TI1" s="181" t="s">
        <v>1265</v>
      </c>
      <c r="TJ1" s="181" t="s">
        <v>1267</v>
      </c>
      <c r="TK1" s="178" t="s">
        <v>371</v>
      </c>
      <c r="TL1" s="190" t="s">
        <v>372</v>
      </c>
      <c r="TM1" s="181" t="s">
        <v>373</v>
      </c>
      <c r="TN1" s="181" t="s">
        <v>1269</v>
      </c>
      <c r="TO1" s="181" t="s">
        <v>1271</v>
      </c>
      <c r="TP1" s="181" t="s">
        <v>1273</v>
      </c>
      <c r="TQ1" s="181" t="s">
        <v>1275</v>
      </c>
      <c r="TR1" s="181" t="s">
        <v>1277</v>
      </c>
      <c r="TS1" s="181" t="s">
        <v>374</v>
      </c>
      <c r="TT1" s="181" t="s">
        <v>1279</v>
      </c>
      <c r="TU1" s="181" t="s">
        <v>1281</v>
      </c>
      <c r="TV1" s="181" t="s">
        <v>1283</v>
      </c>
      <c r="TW1" s="181" t="s">
        <v>1285</v>
      </c>
      <c r="TX1" s="181" t="s">
        <v>1287</v>
      </c>
      <c r="TY1" s="181" t="s">
        <v>1289</v>
      </c>
      <c r="TZ1" s="190" t="s">
        <v>375</v>
      </c>
      <c r="UA1" s="181" t="s">
        <v>376</v>
      </c>
      <c r="UB1" s="181" t="s">
        <v>377</v>
      </c>
      <c r="UC1" s="181" t="s">
        <v>1291</v>
      </c>
      <c r="UD1" s="181" t="s">
        <v>1293</v>
      </c>
      <c r="UE1" s="181" t="s">
        <v>1294</v>
      </c>
      <c r="UF1" s="181" t="s">
        <v>1296</v>
      </c>
      <c r="UG1" s="181" t="s">
        <v>1298</v>
      </c>
      <c r="UH1" s="181" t="s">
        <v>1300</v>
      </c>
      <c r="UI1" s="181" t="s">
        <v>1302</v>
      </c>
      <c r="UJ1" s="181" t="s">
        <v>1304</v>
      </c>
      <c r="UK1" s="181" t="s">
        <v>1306</v>
      </c>
      <c r="UL1" s="181" t="s">
        <v>1308</v>
      </c>
      <c r="UM1" s="181" t="s">
        <v>1310</v>
      </c>
      <c r="UN1" s="181" t="s">
        <v>1312</v>
      </c>
      <c r="UO1" s="181" t="s">
        <v>1314</v>
      </c>
      <c r="UP1" s="181" t="s">
        <v>1316</v>
      </c>
      <c r="UQ1" s="181" t="s">
        <v>1318</v>
      </c>
      <c r="UR1" s="181" t="s">
        <v>1320</v>
      </c>
      <c r="US1" s="178" t="s">
        <v>1322</v>
      </c>
      <c r="UT1" s="181" t="s">
        <v>1324</v>
      </c>
      <c r="UU1" s="181" t="s">
        <v>1326</v>
      </c>
      <c r="UV1" s="181" t="s">
        <v>1328</v>
      </c>
      <c r="UW1" s="181" t="s">
        <v>1330</v>
      </c>
      <c r="UX1" s="181" t="s">
        <v>1332</v>
      </c>
      <c r="UY1" s="184"/>
    </row>
    <row r="2" spans="1:571" s="122" customFormat="1" hidden="1" x14ac:dyDescent="0.35">
      <c r="K2" s="160"/>
      <c r="Z2" s="438"/>
      <c r="AB2" s="122" t="s">
        <v>127</v>
      </c>
      <c r="AC2" s="122" t="s">
        <v>128</v>
      </c>
    </row>
    <row r="3" spans="1:571" hidden="1" x14ac:dyDescent="0.3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3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3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35">
      <c r="B6" s="88"/>
      <c r="C6" s="89" t="s">
        <v>245</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3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35">
      <c r="B8" s="91"/>
      <c r="C8" s="89" t="s">
        <v>1661</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3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4">
      <c r="K10" s="1158" t="s">
        <v>391</v>
      </c>
      <c r="L10" s="1158"/>
      <c r="M10" s="1158"/>
      <c r="N10" s="1158"/>
      <c r="O10" s="1158"/>
      <c r="P10" s="1158"/>
      <c r="Q10" s="1158"/>
      <c r="R10" s="1158"/>
      <c r="S10" s="1158"/>
      <c r="T10" s="1158"/>
      <c r="U10" s="1158"/>
      <c r="V10" s="1158"/>
      <c r="W10" s="1158"/>
      <c r="X10" s="1158"/>
      <c r="Y10" s="1158"/>
      <c r="Z10" s="1158"/>
      <c r="AA10" s="1158"/>
    </row>
    <row r="11" spans="1:571" ht="78.5" thickBot="1" x14ac:dyDescent="0.4">
      <c r="A11" s="356"/>
      <c r="B11" s="314" t="s">
        <v>131</v>
      </c>
      <c r="C11" s="193" t="s">
        <v>130</v>
      </c>
      <c r="D11" s="194" t="s">
        <v>127</v>
      </c>
      <c r="E11" s="208" t="s">
        <v>1660</v>
      </c>
      <c r="F11" s="194" t="s">
        <v>246</v>
      </c>
      <c r="G11" s="194" t="s">
        <v>458</v>
      </c>
      <c r="H11" s="194" t="s">
        <v>460</v>
      </c>
      <c r="I11" s="208" t="s">
        <v>461</v>
      </c>
      <c r="J11" s="194" t="s">
        <v>459</v>
      </c>
      <c r="K11" s="331" t="s">
        <v>1355</v>
      </c>
      <c r="L11" s="331" t="s">
        <v>1357</v>
      </c>
      <c r="M11" s="331" t="s">
        <v>469</v>
      </c>
      <c r="N11" s="331" t="s">
        <v>1356</v>
      </c>
      <c r="O11" s="331" t="s">
        <v>1358</v>
      </c>
      <c r="P11" s="331" t="s">
        <v>470</v>
      </c>
      <c r="Q11" s="331" t="s">
        <v>1359</v>
      </c>
      <c r="R11" s="331" t="s">
        <v>1360</v>
      </c>
      <c r="S11" s="331" t="s">
        <v>1361</v>
      </c>
      <c r="T11" s="331" t="s">
        <v>1437</v>
      </c>
      <c r="U11" s="331" t="s">
        <v>1362</v>
      </c>
      <c r="V11" s="331" t="s">
        <v>1363</v>
      </c>
      <c r="W11" s="331" t="s">
        <v>1364</v>
      </c>
      <c r="X11" s="331" t="s">
        <v>1365</v>
      </c>
      <c r="Y11" s="331" t="s">
        <v>1366</v>
      </c>
      <c r="Z11" s="331" t="s">
        <v>1457</v>
      </c>
      <c r="AA11" s="331" t="s">
        <v>1492</v>
      </c>
      <c r="AB11" s="330" t="s">
        <v>392</v>
      </c>
      <c r="AC11" s="208" t="s">
        <v>410</v>
      </c>
      <c r="AD11" s="208" t="s">
        <v>393</v>
      </c>
      <c r="AE11" s="208" t="s">
        <v>407</v>
      </c>
      <c r="AF11" s="208" t="s">
        <v>394</v>
      </c>
      <c r="AG11" s="208" t="s">
        <v>395</v>
      </c>
      <c r="AH11" s="208" t="s">
        <v>396</v>
      </c>
      <c r="AI11" s="208" t="s">
        <v>406</v>
      </c>
      <c r="AJ11" s="208" t="s">
        <v>397</v>
      </c>
      <c r="AK11" s="208" t="s">
        <v>398</v>
      </c>
      <c r="AL11" s="208" t="s">
        <v>399</v>
      </c>
      <c r="AM11" s="208" t="s">
        <v>405</v>
      </c>
      <c r="AN11" s="208" t="s">
        <v>400</v>
      </c>
      <c r="AO11" s="208" t="s">
        <v>401</v>
      </c>
      <c r="AP11" s="208" t="s">
        <v>402</v>
      </c>
      <c r="AQ11" s="208" t="s">
        <v>404</v>
      </c>
      <c r="AR11" s="208" t="s">
        <v>403</v>
      </c>
    </row>
    <row r="12" spans="1:571" x14ac:dyDescent="0.35">
      <c r="A12" s="355"/>
      <c r="B12" s="187" t="s">
        <v>249</v>
      </c>
      <c r="C12" s="188" t="s">
        <v>132</v>
      </c>
      <c r="D12" s="189">
        <f>D13+D47+D83+D89+D96</f>
        <v>172500</v>
      </c>
      <c r="E12" s="189">
        <f>E13+E47+E83+E89+E96</f>
        <v>392500</v>
      </c>
      <c r="F12" s="189">
        <f t="shared" ref="F12:F106" si="0">D12+E12</f>
        <v>565000</v>
      </c>
      <c r="G12" s="189">
        <f>G13+G47+G83+G89+G96</f>
        <v>0</v>
      </c>
      <c r="H12" s="189">
        <f>F12-G12</f>
        <v>565000</v>
      </c>
      <c r="I12" s="189">
        <f>I13+I47+I83+I89+I96</f>
        <v>0</v>
      </c>
      <c r="J12" s="189">
        <f>F12-I12</f>
        <v>565000</v>
      </c>
      <c r="K12" s="189">
        <f t="shared" ref="K12:AD12" si="1">K13+K47+K83+K89+K96</f>
        <v>332500</v>
      </c>
      <c r="L12" s="189">
        <f t="shared" si="1"/>
        <v>32500</v>
      </c>
      <c r="M12" s="189">
        <f t="shared" si="1"/>
        <v>100000</v>
      </c>
      <c r="N12" s="189">
        <f t="shared" si="1"/>
        <v>0</v>
      </c>
      <c r="O12" s="189">
        <f t="shared" si="1"/>
        <v>0</v>
      </c>
      <c r="P12" s="189">
        <f t="shared" si="1"/>
        <v>0</v>
      </c>
      <c r="Q12" s="189">
        <f t="shared" si="1"/>
        <v>0</v>
      </c>
      <c r="R12" s="189">
        <f t="shared" si="1"/>
        <v>0</v>
      </c>
      <c r="S12" s="189">
        <f t="shared" si="1"/>
        <v>0</v>
      </c>
      <c r="T12" s="189">
        <f t="shared" ref="T12" si="2">T13+T47+T83+T89+T96</f>
        <v>100000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25000</v>
      </c>
      <c r="AC12" s="189">
        <f t="shared" si="1"/>
        <v>0</v>
      </c>
      <c r="AD12" s="189">
        <f t="shared" si="1"/>
        <v>410000</v>
      </c>
      <c r="AE12" s="189">
        <f>AB12+AC12+AD12</f>
        <v>435000</v>
      </c>
      <c r="AF12" s="189">
        <f>AF13+AF47+AF83+AF89+AF96</f>
        <v>0</v>
      </c>
      <c r="AG12" s="189">
        <f>AG13+AG47+AG83+AG89+AG96</f>
        <v>0</v>
      </c>
      <c r="AH12" s="189">
        <f>AH13+AH47+AH83+AH89+AH96</f>
        <v>100000</v>
      </c>
      <c r="AI12" s="189">
        <f>AF12+AG12+AH12</f>
        <v>100000</v>
      </c>
      <c r="AJ12" s="189">
        <f>AJ13+AJ47+AJ83+AJ89+AJ96</f>
        <v>30000</v>
      </c>
      <c r="AK12" s="189">
        <f>AK13+AK47+AK83+AK89+AK96</f>
        <v>0</v>
      </c>
      <c r="AL12" s="189">
        <f>AL13+AL47+AL83+AL89+AL96</f>
        <v>0</v>
      </c>
      <c r="AM12" s="189">
        <f>AJ12+AK12+AL12</f>
        <v>30000</v>
      </c>
      <c r="AN12" s="189">
        <f>AN13+AN47+AN83+AN89+AN96</f>
        <v>0</v>
      </c>
      <c r="AO12" s="189">
        <f>AO13+AO47+AO83+AO89+AO96</f>
        <v>0</v>
      </c>
      <c r="AP12" s="189">
        <f>AP13+AP47+AP83+AP89+AP96</f>
        <v>0</v>
      </c>
      <c r="AQ12" s="189">
        <f>AN12+AO12+AP12</f>
        <v>0</v>
      </c>
      <c r="AR12" s="189">
        <f>AE12+AI12+AM12+AQ12</f>
        <v>565000</v>
      </c>
    </row>
    <row r="13" spans="1:571" hidden="1" x14ac:dyDescent="0.35">
      <c r="B13" s="190" t="s">
        <v>250</v>
      </c>
      <c r="C13" s="191" t="s">
        <v>133</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hidden="1" x14ac:dyDescent="0.35">
      <c r="B14" s="181" t="s">
        <v>251</v>
      </c>
      <c r="C14" s="182" t="s">
        <v>134</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hidden="1" x14ac:dyDescent="0.35">
      <c r="B15" s="181" t="s">
        <v>494</v>
      </c>
      <c r="C15" s="182" t="s">
        <v>495</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hidden="1" x14ac:dyDescent="0.35">
      <c r="B16" s="181" t="s">
        <v>496</v>
      </c>
      <c r="C16" s="182" t="s">
        <v>497</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hidden="1" x14ac:dyDescent="0.35">
      <c r="B17" s="181" t="s">
        <v>498</v>
      </c>
      <c r="C17" s="182" t="s">
        <v>499</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hidden="1" x14ac:dyDescent="0.35">
      <c r="B18" s="181" t="s">
        <v>500</v>
      </c>
      <c r="C18" s="182" t="s">
        <v>501</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hidden="1" x14ac:dyDescent="0.35">
      <c r="B19" s="181" t="s">
        <v>502</v>
      </c>
      <c r="C19" s="182" t="s">
        <v>503</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hidden="1" x14ac:dyDescent="0.35">
      <c r="B20" s="181" t="s">
        <v>504</v>
      </c>
      <c r="C20" s="182" t="s">
        <v>505</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hidden="1" x14ac:dyDescent="0.35">
      <c r="B21" s="181" t="s">
        <v>252</v>
      </c>
      <c r="C21" s="182" t="s">
        <v>135</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hidden="1" x14ac:dyDescent="0.35">
      <c r="B22" s="181" t="s">
        <v>507</v>
      </c>
      <c r="C22" s="182" t="s">
        <v>506</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hidden="1" x14ac:dyDescent="0.35">
      <c r="B23" s="181" t="s">
        <v>253</v>
      </c>
      <c r="C23" s="182" t="s">
        <v>136</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hidden="1" x14ac:dyDescent="0.35">
      <c r="B24" s="181" t="s">
        <v>509</v>
      </c>
      <c r="C24" s="182" t="s">
        <v>508</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hidden="1" x14ac:dyDescent="0.35">
      <c r="B25" s="181" t="s">
        <v>511</v>
      </c>
      <c r="C25" s="182" t="s">
        <v>510</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hidden="1" x14ac:dyDescent="0.35">
      <c r="B26" s="181" t="s">
        <v>513</v>
      </c>
      <c r="C26" s="182" t="s">
        <v>512</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hidden="1" x14ac:dyDescent="0.35">
      <c r="B27" s="181" t="s">
        <v>254</v>
      </c>
      <c r="C27" s="182" t="s">
        <v>137</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hidden="1" x14ac:dyDescent="0.35">
      <c r="B28" s="181" t="s">
        <v>514</v>
      </c>
      <c r="C28" s="182" t="s">
        <v>515</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hidden="1" x14ac:dyDescent="0.35">
      <c r="B29" s="181" t="s">
        <v>517</v>
      </c>
      <c r="C29" s="182" t="s">
        <v>516</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hidden="1" x14ac:dyDescent="0.35">
      <c r="B30" s="181" t="s">
        <v>255</v>
      </c>
      <c r="C30" s="182" t="s">
        <v>138</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hidden="1" x14ac:dyDescent="0.35">
      <c r="B31" s="181" t="s">
        <v>519</v>
      </c>
      <c r="C31" s="182" t="s">
        <v>518</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hidden="1" x14ac:dyDescent="0.35">
      <c r="B32" s="181" t="s">
        <v>256</v>
      </c>
      <c r="C32" s="182" t="s">
        <v>139</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hidden="1" x14ac:dyDescent="0.35">
      <c r="B33" s="181" t="s">
        <v>520</v>
      </c>
      <c r="C33" s="182" t="s">
        <v>522</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hidden="1" x14ac:dyDescent="0.35">
      <c r="B34" s="181" t="s">
        <v>521</v>
      </c>
      <c r="C34" s="182" t="s">
        <v>523</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hidden="1" x14ac:dyDescent="0.35">
      <c r="B35" s="181" t="s">
        <v>525</v>
      </c>
      <c r="C35" s="182" t="s">
        <v>524</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hidden="1" x14ac:dyDescent="0.35">
      <c r="B36" s="181" t="s">
        <v>272</v>
      </c>
      <c r="C36" s="182" t="s">
        <v>156</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hidden="1" x14ac:dyDescent="0.35">
      <c r="B37" s="181" t="s">
        <v>526</v>
      </c>
      <c r="C37" s="182" t="s">
        <v>527</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hidden="1" x14ac:dyDescent="0.35">
      <c r="B38" s="181" t="s">
        <v>528</v>
      </c>
      <c r="C38" s="182" t="s">
        <v>529</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hidden="1" x14ac:dyDescent="0.35">
      <c r="B39" s="181" t="s">
        <v>530</v>
      </c>
      <c r="C39" s="182" t="s">
        <v>531</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hidden="1" x14ac:dyDescent="0.35">
      <c r="B40" s="181" t="s">
        <v>273</v>
      </c>
      <c r="C40" s="182" t="s">
        <v>157</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hidden="1" x14ac:dyDescent="0.35">
      <c r="B41" s="181" t="s">
        <v>532</v>
      </c>
      <c r="C41" s="182" t="s">
        <v>533</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hidden="1" x14ac:dyDescent="0.35">
      <c r="B42" s="181" t="s">
        <v>534</v>
      </c>
      <c r="C42" s="182" t="s">
        <v>535</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hidden="1" x14ac:dyDescent="0.35">
      <c r="B43" s="181" t="s">
        <v>536</v>
      </c>
      <c r="C43" s="182" t="s">
        <v>537</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hidden="1" x14ac:dyDescent="0.35">
      <c r="B44" s="181" t="s">
        <v>538</v>
      </c>
      <c r="C44" s="182" t="s">
        <v>539</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hidden="1" x14ac:dyDescent="0.35">
      <c r="B45" s="181" t="s">
        <v>248</v>
      </c>
      <c r="C45" s="182" t="s">
        <v>140</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hidden="1" x14ac:dyDescent="0.35">
      <c r="B46" s="181" t="s">
        <v>540</v>
      </c>
      <c r="C46" s="182" t="s">
        <v>541</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35">
      <c r="B47" s="190" t="s">
        <v>257</v>
      </c>
      <c r="C47" s="191" t="s">
        <v>141</v>
      </c>
      <c r="D47" s="192">
        <f>SUM(D48:D82)</f>
        <v>172500</v>
      </c>
      <c r="E47" s="192">
        <f>SUM(E48:E82)</f>
        <v>392500</v>
      </c>
      <c r="F47" s="192">
        <f t="shared" si="0"/>
        <v>565000</v>
      </c>
      <c r="G47" s="192">
        <f>SUM(G48:G82)</f>
        <v>0</v>
      </c>
      <c r="H47" s="192">
        <f t="shared" si="4"/>
        <v>565000</v>
      </c>
      <c r="I47" s="192">
        <f t="shared" ref="I47:AD47" si="102">SUM(I48:I82)</f>
        <v>0</v>
      </c>
      <c r="J47" s="192">
        <f t="shared" si="102"/>
        <v>565000</v>
      </c>
      <c r="K47" s="192">
        <f t="shared" si="102"/>
        <v>332500</v>
      </c>
      <c r="L47" s="192">
        <f t="shared" si="102"/>
        <v>32500</v>
      </c>
      <c r="M47" s="192">
        <f t="shared" si="102"/>
        <v>100000</v>
      </c>
      <c r="N47" s="192">
        <f t="shared" si="102"/>
        <v>0</v>
      </c>
      <c r="O47" s="192">
        <f t="shared" si="102"/>
        <v>0</v>
      </c>
      <c r="P47" s="192">
        <f t="shared" si="102"/>
        <v>0</v>
      </c>
      <c r="Q47" s="192">
        <f t="shared" si="102"/>
        <v>0</v>
      </c>
      <c r="R47" s="192">
        <f t="shared" si="102"/>
        <v>0</v>
      </c>
      <c r="S47" s="192">
        <f t="shared" si="102"/>
        <v>0</v>
      </c>
      <c r="T47" s="192">
        <f t="shared" ref="T47" si="103">SUM(T48:T82)</f>
        <v>100000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25000</v>
      </c>
      <c r="AC47" s="192">
        <f t="shared" si="102"/>
        <v>0</v>
      </c>
      <c r="AD47" s="192">
        <f t="shared" si="102"/>
        <v>410000</v>
      </c>
      <c r="AE47" s="192">
        <f t="shared" si="17"/>
        <v>435000</v>
      </c>
      <c r="AF47" s="192">
        <f>SUM(AF48:AF82)</f>
        <v>0</v>
      </c>
      <c r="AG47" s="192">
        <f>SUM(AG48:AG82)</f>
        <v>0</v>
      </c>
      <c r="AH47" s="192">
        <f>SUM(AH48:AH82)</f>
        <v>100000</v>
      </c>
      <c r="AI47" s="192">
        <f t="shared" si="10"/>
        <v>100000</v>
      </c>
      <c r="AJ47" s="192">
        <f>SUM(AJ48:AJ82)</f>
        <v>30000</v>
      </c>
      <c r="AK47" s="192">
        <f>SUM(AK48:AK82)</f>
        <v>0</v>
      </c>
      <c r="AL47" s="192">
        <f>SUM(AL48:AL82)</f>
        <v>0</v>
      </c>
      <c r="AM47" s="192">
        <f t="shared" si="11"/>
        <v>30000</v>
      </c>
      <c r="AN47" s="192">
        <f>SUM(AN48:AN82)</f>
        <v>0</v>
      </c>
      <c r="AO47" s="192">
        <f>SUM(AO48:AO82)</f>
        <v>0</v>
      </c>
      <c r="AP47" s="192">
        <f>SUM(AP48:AP82)</f>
        <v>0</v>
      </c>
      <c r="AQ47" s="192">
        <f t="shared" si="12"/>
        <v>0</v>
      </c>
      <c r="AR47" s="192">
        <f t="shared" si="13"/>
        <v>565000</v>
      </c>
    </row>
    <row r="48" spans="2:44" hidden="1" x14ac:dyDescent="0.35">
      <c r="B48" s="181" t="s">
        <v>542</v>
      </c>
      <c r="C48" s="182" t="s">
        <v>543</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hidden="1" x14ac:dyDescent="0.35">
      <c r="B49" s="181" t="s">
        <v>258</v>
      </c>
      <c r="C49" s="182" t="s">
        <v>142</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hidden="1" x14ac:dyDescent="0.35">
      <c r="B50" s="181" t="s">
        <v>544</v>
      </c>
      <c r="C50" s="182" t="s">
        <v>545</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hidden="1" x14ac:dyDescent="0.35">
      <c r="B51" s="181" t="s">
        <v>546</v>
      </c>
      <c r="C51" s="182" t="s">
        <v>547</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hidden="1" x14ac:dyDescent="0.35">
      <c r="B52" s="181" t="s">
        <v>259</v>
      </c>
      <c r="C52" s="182" t="s">
        <v>143</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hidden="1" x14ac:dyDescent="0.35">
      <c r="B53" s="181" t="s">
        <v>548</v>
      </c>
      <c r="C53" s="182" t="s">
        <v>549</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hidden="1" x14ac:dyDescent="0.35">
      <c r="B54" s="181" t="s">
        <v>550</v>
      </c>
      <c r="C54" s="182" t="s">
        <v>516</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hidden="1" x14ac:dyDescent="0.35">
      <c r="B55" s="181" t="s">
        <v>260</v>
      </c>
      <c r="C55" s="182" t="s">
        <v>144</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hidden="1" x14ac:dyDescent="0.35">
      <c r="B56" s="181" t="s">
        <v>551</v>
      </c>
      <c r="C56" s="182" t="s">
        <v>552</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hidden="1" x14ac:dyDescent="0.35">
      <c r="B57" s="181" t="s">
        <v>553</v>
      </c>
      <c r="C57" s="182" t="s">
        <v>523</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hidden="1" x14ac:dyDescent="0.35">
      <c r="B58" s="181" t="s">
        <v>554</v>
      </c>
      <c r="C58" s="182" t="s">
        <v>524</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hidden="1" x14ac:dyDescent="0.35">
      <c r="B59" s="181" t="s">
        <v>555</v>
      </c>
      <c r="C59" s="182" t="s">
        <v>556</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hidden="1" x14ac:dyDescent="0.35">
      <c r="B60" s="181" t="s">
        <v>557</v>
      </c>
      <c r="C60" s="182" t="s">
        <v>558</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hidden="1" x14ac:dyDescent="0.35">
      <c r="B61" s="181" t="s">
        <v>559</v>
      </c>
      <c r="C61" s="182" t="s">
        <v>531</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hidden="1" x14ac:dyDescent="0.35">
      <c r="B62" s="181" t="s">
        <v>560</v>
      </c>
      <c r="C62" s="182" t="s">
        <v>561</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hidden="1" x14ac:dyDescent="0.35">
      <c r="B63" s="181" t="s">
        <v>261</v>
      </c>
      <c r="C63" s="182" t="s">
        <v>145</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35">
      <c r="B64" s="181" t="s">
        <v>562</v>
      </c>
      <c r="C64" s="182" t="s">
        <v>563</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132500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392500</v>
      </c>
      <c r="F64" s="183">
        <f t="shared" ref="F64" si="161">D64+E64</f>
        <v>525000</v>
      </c>
      <c r="G64" s="183"/>
      <c r="H64" s="183">
        <f t="shared" ref="H64" si="162">F64-G64</f>
        <v>525000</v>
      </c>
      <c r="I64" s="183"/>
      <c r="J64" s="183">
        <f t="shared" ref="J64" si="163">F64-I64</f>
        <v>525000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332500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32500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370000</v>
      </c>
      <c r="AE64" s="183">
        <f t="shared" ref="AE64" si="164">AB64+AC64+AD64</f>
        <v>395000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I64" s="183">
        <f t="shared" ref="AI64" si="165">AF64+AG64+AH64</f>
        <v>100000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30000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525000</v>
      </c>
    </row>
    <row r="65" spans="2:44" x14ac:dyDescent="0.35">
      <c r="B65" s="181" t="s">
        <v>564</v>
      </c>
      <c r="C65" s="182" t="s">
        <v>565</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40000</v>
      </c>
      <c r="G65" s="183"/>
      <c r="H65" s="183">
        <f t="shared" si="114"/>
        <v>40000</v>
      </c>
      <c r="I65" s="183"/>
      <c r="J65" s="183">
        <f t="shared" si="115"/>
        <v>40000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E65" s="183">
        <f t="shared" si="116"/>
        <v>40000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40000</v>
      </c>
    </row>
    <row r="66" spans="2:44" hidden="1" x14ac:dyDescent="0.35">
      <c r="B66" s="181" t="s">
        <v>566</v>
      </c>
      <c r="C66" s="182" t="s">
        <v>567</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hidden="1" x14ac:dyDescent="0.35">
      <c r="B67" s="181" t="s">
        <v>568</v>
      </c>
      <c r="C67" s="182" t="s">
        <v>569</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hidden="1" x14ac:dyDescent="0.35">
      <c r="B68" s="181" t="s">
        <v>570</v>
      </c>
      <c r="C68" s="182" t="s">
        <v>571</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hidden="1" x14ac:dyDescent="0.35">
      <c r="B69" s="181" t="s">
        <v>572</v>
      </c>
      <c r="C69" s="182" t="s">
        <v>573</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hidden="1" x14ac:dyDescent="0.35">
      <c r="B70" s="181" t="s">
        <v>574</v>
      </c>
      <c r="C70" s="182" t="s">
        <v>575</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hidden="1" x14ac:dyDescent="0.35">
      <c r="B71" s="181" t="s">
        <v>576</v>
      </c>
      <c r="C71" s="182" t="s">
        <v>577</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hidden="1" x14ac:dyDescent="0.35">
      <c r="B72" s="181" t="s">
        <v>274</v>
      </c>
      <c r="C72" s="182" t="s">
        <v>158</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hidden="1" x14ac:dyDescent="0.35">
      <c r="B73" s="181" t="s">
        <v>578</v>
      </c>
      <c r="C73" s="182" t="s">
        <v>579</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hidden="1" x14ac:dyDescent="0.35">
      <c r="B74" s="181" t="s">
        <v>580</v>
      </c>
      <c r="C74" s="182" t="s">
        <v>581</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hidden="1" x14ac:dyDescent="0.35">
      <c r="B75" s="181" t="s">
        <v>582</v>
      </c>
      <c r="C75" s="182" t="s">
        <v>583</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hidden="1" x14ac:dyDescent="0.35">
      <c r="B76" s="181" t="s">
        <v>584</v>
      </c>
      <c r="C76" s="182" t="s">
        <v>585</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hidden="1" x14ac:dyDescent="0.35">
      <c r="B77" s="181" t="s">
        <v>586</v>
      </c>
      <c r="C77" s="182" t="s">
        <v>587</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hidden="1" x14ac:dyDescent="0.35">
      <c r="B78" s="181" t="s">
        <v>588</v>
      </c>
      <c r="C78" s="182" t="s">
        <v>589</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hidden="1" x14ac:dyDescent="0.35">
      <c r="B79" s="181" t="s">
        <v>590</v>
      </c>
      <c r="C79" s="182" t="s">
        <v>591</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hidden="1" x14ac:dyDescent="0.35">
      <c r="B80" s="181" t="s">
        <v>592</v>
      </c>
      <c r="C80" s="182" t="s">
        <v>593</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hidden="1" x14ac:dyDescent="0.35">
      <c r="B81" s="181" t="s">
        <v>594</v>
      </c>
      <c r="C81" s="182" t="s">
        <v>595</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hidden="1" x14ac:dyDescent="0.35">
      <c r="B82" s="181" t="s">
        <v>596</v>
      </c>
      <c r="C82" s="182" t="s">
        <v>597</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hidden="1" x14ac:dyDescent="0.35">
      <c r="B83" s="190" t="s">
        <v>262</v>
      </c>
      <c r="C83" s="191" t="s">
        <v>146</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hidden="1" x14ac:dyDescent="0.35">
      <c r="B84" s="181" t="s">
        <v>263</v>
      </c>
      <c r="C84" s="182" t="s">
        <v>147</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hidden="1" x14ac:dyDescent="0.35">
      <c r="B85" s="181" t="s">
        <v>598</v>
      </c>
      <c r="C85" s="182" t="s">
        <v>599</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hidden="1" x14ac:dyDescent="0.35">
      <c r="B86" s="181" t="s">
        <v>264</v>
      </c>
      <c r="C86" s="182" t="s">
        <v>148</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hidden="1" x14ac:dyDescent="0.35">
      <c r="B87" s="181" t="s">
        <v>600</v>
      </c>
      <c r="C87" s="182" t="s">
        <v>601</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hidden="1" x14ac:dyDescent="0.35">
      <c r="B88" s="181" t="s">
        <v>602</v>
      </c>
      <c r="C88" s="182" t="s">
        <v>603</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hidden="1" x14ac:dyDescent="0.35">
      <c r="B89" s="190" t="s">
        <v>265</v>
      </c>
      <c r="C89" s="191" t="s">
        <v>149</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hidden="1" x14ac:dyDescent="0.35">
      <c r="B90" s="181" t="s">
        <v>266</v>
      </c>
      <c r="C90" s="182" t="s">
        <v>150</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hidden="1" x14ac:dyDescent="0.35">
      <c r="B91" s="181" t="s">
        <v>604</v>
      </c>
      <c r="C91" s="182" t="s">
        <v>605</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hidden="1" x14ac:dyDescent="0.35">
      <c r="B92" s="181" t="s">
        <v>267</v>
      </c>
      <c r="C92" s="182" t="s">
        <v>151</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hidden="1" x14ac:dyDescent="0.35">
      <c r="B93" s="181" t="s">
        <v>606</v>
      </c>
      <c r="C93" s="182" t="s">
        <v>607</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hidden="1" x14ac:dyDescent="0.35">
      <c r="B94" s="181" t="s">
        <v>608</v>
      </c>
      <c r="C94" s="182" t="s">
        <v>609</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hidden="1" x14ac:dyDescent="0.35">
      <c r="B95" s="181" t="s">
        <v>610</v>
      </c>
      <c r="C95" s="182" t="s">
        <v>611</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hidden="1" x14ac:dyDescent="0.35">
      <c r="B96" s="190" t="s">
        <v>268</v>
      </c>
      <c r="C96" s="191" t="s">
        <v>152</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hidden="1" x14ac:dyDescent="0.35">
      <c r="B97" s="181" t="s">
        <v>616</v>
      </c>
      <c r="C97" s="182" t="s">
        <v>617</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hidden="1" x14ac:dyDescent="0.35">
      <c r="B98" s="181" t="s">
        <v>618</v>
      </c>
      <c r="C98" s="182" t="s">
        <v>619</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hidden="1" x14ac:dyDescent="0.35">
      <c r="B99" s="181" t="s">
        <v>269</v>
      </c>
      <c r="C99" s="182" t="s">
        <v>153</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hidden="1" x14ac:dyDescent="0.35">
      <c r="B100" s="181" t="s">
        <v>612</v>
      </c>
      <c r="C100" s="182" t="s">
        <v>613</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hidden="1" x14ac:dyDescent="0.35">
      <c r="B101" s="181" t="s">
        <v>614</v>
      </c>
      <c r="C101" s="182" t="s">
        <v>615</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hidden="1" x14ac:dyDescent="0.35">
      <c r="B102" s="181" t="s">
        <v>270</v>
      </c>
      <c r="C102" s="182" t="s">
        <v>154</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hidden="1" x14ac:dyDescent="0.35">
      <c r="B103" s="181" t="s">
        <v>620</v>
      </c>
      <c r="C103" s="182" t="s">
        <v>617</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hidden="1" x14ac:dyDescent="0.35">
      <c r="B104" s="181" t="s">
        <v>271</v>
      </c>
      <c r="C104" s="182" t="s">
        <v>155</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hidden="1" x14ac:dyDescent="0.35">
      <c r="B105" s="181" t="s">
        <v>621</v>
      </c>
      <c r="C105" s="182" t="s">
        <v>619</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35">
      <c r="B106" s="178" t="s">
        <v>275</v>
      </c>
      <c r="C106" s="179" t="s">
        <v>159</v>
      </c>
      <c r="D106" s="180">
        <f>D107+D118+D133+D149+D164+D190+D207+D214</f>
        <v>3535140.6</v>
      </c>
      <c r="E106" s="180">
        <f>E107+E118+E133+E149+E164+E190+E207+E214</f>
        <v>2175023.36</v>
      </c>
      <c r="F106" s="180">
        <f t="shared" si="0"/>
        <v>5710163.96</v>
      </c>
      <c r="G106" s="180">
        <f>G107+G118+G133+G149+G164+G190+G207+G214</f>
        <v>0</v>
      </c>
      <c r="H106" s="180">
        <f t="shared" si="4"/>
        <v>5710163.96</v>
      </c>
      <c r="I106" s="180">
        <f>I107+I118+I133+I149+I164+I190+I207+I214</f>
        <v>0</v>
      </c>
      <c r="J106" s="180">
        <f t="shared" si="5"/>
        <v>5710163.96</v>
      </c>
      <c r="K106" s="180">
        <f t="shared" ref="K106:AD106" si="297">K107+K118+K133+K149+K164+K190+K207+K214</f>
        <v>335000</v>
      </c>
      <c r="L106" s="180">
        <f t="shared" si="297"/>
        <v>1426362.96</v>
      </c>
      <c r="M106" s="180">
        <f t="shared" si="297"/>
        <v>1144000</v>
      </c>
      <c r="N106" s="180">
        <f t="shared" si="297"/>
        <v>170000</v>
      </c>
      <c r="O106" s="180">
        <f t="shared" si="297"/>
        <v>152500</v>
      </c>
      <c r="P106" s="180">
        <f t="shared" si="297"/>
        <v>1350301</v>
      </c>
      <c r="Q106" s="180">
        <f t="shared" si="297"/>
        <v>60000</v>
      </c>
      <c r="R106" s="180">
        <f t="shared" si="297"/>
        <v>10000</v>
      </c>
      <c r="S106" s="180">
        <f t="shared" si="297"/>
        <v>5000</v>
      </c>
      <c r="T106" s="180">
        <f t="shared" ref="T106" si="298">T107+T118+T133+T149+T164+T190+T207+T214</f>
        <v>130000</v>
      </c>
      <c r="U106" s="180">
        <f t="shared" si="297"/>
        <v>500000</v>
      </c>
      <c r="V106" s="180">
        <f t="shared" si="297"/>
        <v>68000</v>
      </c>
      <c r="W106" s="180">
        <f t="shared" si="297"/>
        <v>35000</v>
      </c>
      <c r="X106" s="180">
        <f t="shared" si="297"/>
        <v>200000</v>
      </c>
      <c r="Y106" s="180">
        <f t="shared" ref="Y106:Z106" si="299">Y107+Y118+Y133+Y149+Y164+Y190+Y207+Y214</f>
        <v>120000</v>
      </c>
      <c r="Z106" s="180">
        <f t="shared" si="299"/>
        <v>0</v>
      </c>
      <c r="AA106" s="180">
        <f t="shared" si="297"/>
        <v>4050</v>
      </c>
      <c r="AB106" s="180">
        <f t="shared" si="297"/>
        <v>1100000</v>
      </c>
      <c r="AC106" s="180">
        <f t="shared" si="297"/>
        <v>2566530.2000000002</v>
      </c>
      <c r="AD106" s="180">
        <f t="shared" si="297"/>
        <v>155000</v>
      </c>
      <c r="AE106" s="180">
        <f t="shared" si="9"/>
        <v>3821530.2</v>
      </c>
      <c r="AF106" s="180">
        <f>AF107+AF118+AF133+AF149+AF164+AF190+AF207+AF214</f>
        <v>226500</v>
      </c>
      <c r="AG106" s="180">
        <f>AG107+AG118+AG133+AG149+AG164+AG190+AG207+AG214</f>
        <v>62000</v>
      </c>
      <c r="AH106" s="180">
        <f>AH107+AH118+AH133+AH149+AH164+AH190+AH207+AH214</f>
        <v>683203.76</v>
      </c>
      <c r="AI106" s="180">
        <f t="shared" si="10"/>
        <v>971703.76</v>
      </c>
      <c r="AJ106" s="180">
        <f>AJ107+AJ118+AJ133+AJ149+AJ164+AJ190+AJ207+AJ214</f>
        <v>335000</v>
      </c>
      <c r="AK106" s="180">
        <f>AK107+AK118+AK133+AK149+AK164+AK190+AK207+AK214</f>
        <v>340000</v>
      </c>
      <c r="AL106" s="180">
        <f>AL107+AL118+AL133+AL149+AL164+AL190+AL207+AL214</f>
        <v>241980</v>
      </c>
      <c r="AM106" s="180">
        <f t="shared" si="11"/>
        <v>916980</v>
      </c>
      <c r="AN106" s="180">
        <f>AN107+AN118+AN133+AN149+AN164+AN190+AN207+AN214</f>
        <v>0</v>
      </c>
      <c r="AO106" s="180">
        <f>AO107+AO118+AO133+AO149+AO164+AO190+AO207+AO214</f>
        <v>0</v>
      </c>
      <c r="AP106" s="180">
        <f>AP107+AP118+AP133+AP149+AP164+AP190+AP207+AP214</f>
        <v>0</v>
      </c>
      <c r="AQ106" s="180">
        <f t="shared" si="12"/>
        <v>0</v>
      </c>
      <c r="AR106" s="180">
        <f t="shared" si="13"/>
        <v>5710213.96</v>
      </c>
    </row>
    <row r="107" spans="2:44" hidden="1" x14ac:dyDescent="0.35">
      <c r="B107" s="190" t="s">
        <v>276</v>
      </c>
      <c r="C107" s="191" t="s">
        <v>160</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hidden="1" x14ac:dyDescent="0.35">
      <c r="B108" s="181" t="s">
        <v>622</v>
      </c>
      <c r="C108" s="182" t="s">
        <v>122</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hidden="1" x14ac:dyDescent="0.35">
      <c r="B109" s="181" t="s">
        <v>623</v>
      </c>
      <c r="C109" s="182" t="s">
        <v>624</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hidden="1" x14ac:dyDescent="0.35">
      <c r="B110" s="181" t="s">
        <v>625</v>
      </c>
      <c r="C110" s="182" t="s">
        <v>626</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hidden="1" x14ac:dyDescent="0.35">
      <c r="B111" s="181" t="s">
        <v>277</v>
      </c>
      <c r="C111" s="182" t="s">
        <v>161</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hidden="1" x14ac:dyDescent="0.35">
      <c r="B112" s="181" t="s">
        <v>627</v>
      </c>
      <c r="C112" s="182" t="s">
        <v>628</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hidden="1" x14ac:dyDescent="0.35">
      <c r="B113" s="181" t="s">
        <v>629</v>
      </c>
      <c r="C113" s="182" t="s">
        <v>630</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hidden="1" x14ac:dyDescent="0.35">
      <c r="B114" s="181" t="s">
        <v>631</v>
      </c>
      <c r="C114" s="182" t="s">
        <v>632</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hidden="1" x14ac:dyDescent="0.35">
      <c r="B115" s="181" t="s">
        <v>633</v>
      </c>
      <c r="C115" s="182" t="s">
        <v>634</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hidden="1" x14ac:dyDescent="0.35">
      <c r="B116" s="181" t="s">
        <v>635</v>
      </c>
      <c r="C116" s="182" t="s">
        <v>636</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hidden="1" x14ac:dyDescent="0.35">
      <c r="B117" s="181" t="s">
        <v>637</v>
      </c>
      <c r="C117" s="182" t="s">
        <v>638</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hidden="1" x14ac:dyDescent="0.35">
      <c r="B118" s="190" t="s">
        <v>278</v>
      </c>
      <c r="C118" s="191" t="s">
        <v>162</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hidden="1" x14ac:dyDescent="0.35">
      <c r="B119" s="181" t="s">
        <v>279</v>
      </c>
      <c r="C119" s="182" t="s">
        <v>163</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hidden="1" x14ac:dyDescent="0.35">
      <c r="B120" s="181" t="s">
        <v>639</v>
      </c>
      <c r="C120" s="182" t="s">
        <v>640</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hidden="1" x14ac:dyDescent="0.35">
      <c r="B121" s="181" t="s">
        <v>280</v>
      </c>
      <c r="C121" s="182" t="s">
        <v>164</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hidden="1" x14ac:dyDescent="0.35">
      <c r="B122" s="181" t="s">
        <v>641</v>
      </c>
      <c r="C122" s="182" t="s">
        <v>642</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hidden="1" x14ac:dyDescent="0.35">
      <c r="B123" s="181" t="s">
        <v>643</v>
      </c>
      <c r="C123" s="182" t="s">
        <v>644</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hidden="1" x14ac:dyDescent="0.35">
      <c r="B124" s="181" t="s">
        <v>645</v>
      </c>
      <c r="C124" s="182" t="s">
        <v>646</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hidden="1" x14ac:dyDescent="0.35">
      <c r="B125" s="181" t="s">
        <v>647</v>
      </c>
      <c r="C125" s="182" t="s">
        <v>648</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hidden="1" x14ac:dyDescent="0.35">
      <c r="B126" s="181" t="s">
        <v>649</v>
      </c>
      <c r="C126" s="182" t="s">
        <v>650</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hidden="1" x14ac:dyDescent="0.35">
      <c r="B127" s="181" t="s">
        <v>651</v>
      </c>
      <c r="C127" s="182" t="s">
        <v>652</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hidden="1" x14ac:dyDescent="0.35">
      <c r="B128" s="181" t="s">
        <v>653</v>
      </c>
      <c r="C128" s="182" t="s">
        <v>654</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hidden="1" x14ac:dyDescent="0.35">
      <c r="B129" s="181" t="s">
        <v>281</v>
      </c>
      <c r="C129" s="182" t="s">
        <v>165</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hidden="1" x14ac:dyDescent="0.35">
      <c r="B130" s="181" t="s">
        <v>655</v>
      </c>
      <c r="C130" s="182" t="s">
        <v>656</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hidden="1" x14ac:dyDescent="0.35">
      <c r="B131" s="181" t="s">
        <v>657</v>
      </c>
      <c r="C131" s="182" t="s">
        <v>658</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hidden="1" x14ac:dyDescent="0.35">
      <c r="B132" s="181" t="s">
        <v>659</v>
      </c>
      <c r="C132" s="182" t="s">
        <v>660</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35">
      <c r="B133" s="190" t="s">
        <v>282</v>
      </c>
      <c r="C133" s="191" t="s">
        <v>166</v>
      </c>
      <c r="D133" s="192">
        <f>SUM(D134:D148)</f>
        <v>500000</v>
      </c>
      <c r="E133" s="192">
        <f>SUM(E134:E148)</f>
        <v>0</v>
      </c>
      <c r="F133" s="192">
        <f t="shared" si="300"/>
        <v>500000</v>
      </c>
      <c r="G133" s="192">
        <f t="shared" ref="G133:I133" si="374">SUM(G134:G148)</f>
        <v>0</v>
      </c>
      <c r="H133" s="192">
        <f t="shared" si="4"/>
        <v>500000</v>
      </c>
      <c r="I133" s="192">
        <f t="shared" si="374"/>
        <v>0</v>
      </c>
      <c r="J133" s="192">
        <f t="shared" si="5"/>
        <v>500000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500000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500000</v>
      </c>
      <c r="AC133" s="192">
        <f t="shared" si="375"/>
        <v>0</v>
      </c>
      <c r="AD133" s="192">
        <f t="shared" si="375"/>
        <v>0</v>
      </c>
      <c r="AE133" s="192">
        <f t="shared" si="9"/>
        <v>500000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500000</v>
      </c>
    </row>
    <row r="134" spans="2:44" x14ac:dyDescent="0.35">
      <c r="B134" s="181" t="s">
        <v>661</v>
      </c>
      <c r="C134" s="182" t="s">
        <v>662</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500000</v>
      </c>
      <c r="G134" s="183"/>
      <c r="H134" s="183">
        <f t="shared" ref="H134:H148" si="380">F134-G134</f>
        <v>500000</v>
      </c>
      <c r="I134" s="183"/>
      <c r="J134" s="183">
        <f t="shared" ref="J134:J148" si="381">F134-I134</f>
        <v>500000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500000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500000</v>
      </c>
    </row>
    <row r="135" spans="2:44" hidden="1" x14ac:dyDescent="0.35">
      <c r="B135" s="181" t="s">
        <v>283</v>
      </c>
      <c r="C135" s="182" t="s">
        <v>167</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hidden="1" x14ac:dyDescent="0.35">
      <c r="B136" s="181" t="s">
        <v>663</v>
      </c>
      <c r="C136" s="182" t="s">
        <v>664</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hidden="1" x14ac:dyDescent="0.35">
      <c r="B137" s="181" t="s">
        <v>284</v>
      </c>
      <c r="C137" s="182" t="s">
        <v>168</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hidden="1" x14ac:dyDescent="0.35">
      <c r="B138" s="181" t="s">
        <v>665</v>
      </c>
      <c r="C138" s="182" t="s">
        <v>666</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hidden="1" x14ac:dyDescent="0.35">
      <c r="B139" s="181" t="s">
        <v>667</v>
      </c>
      <c r="C139" s="182" t="s">
        <v>668</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hidden="1" x14ac:dyDescent="0.35">
      <c r="B140" s="181" t="s">
        <v>669</v>
      </c>
      <c r="C140" s="182" t="s">
        <v>670</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hidden="1" x14ac:dyDescent="0.35">
      <c r="B141" s="181" t="s">
        <v>671</v>
      </c>
      <c r="C141" s="182" t="s">
        <v>672</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hidden="1" x14ac:dyDescent="0.35">
      <c r="B142" s="181" t="s">
        <v>673</v>
      </c>
      <c r="C142" s="182" t="s">
        <v>674</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hidden="1" x14ac:dyDescent="0.35">
      <c r="B143" s="181" t="s">
        <v>675</v>
      </c>
      <c r="C143" s="182" t="s">
        <v>676</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hidden="1" x14ac:dyDescent="0.35">
      <c r="B144" s="181" t="s">
        <v>677</v>
      </c>
      <c r="C144" s="182" t="s">
        <v>678</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hidden="1" x14ac:dyDescent="0.35">
      <c r="B145" s="181" t="s">
        <v>679</v>
      </c>
      <c r="C145" s="182" t="s">
        <v>680</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hidden="1" x14ac:dyDescent="0.35">
      <c r="B146" s="181" t="s">
        <v>681</v>
      </c>
      <c r="C146" s="182" t="s">
        <v>682</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hidden="1" x14ac:dyDescent="0.35">
      <c r="B147" s="181" t="s">
        <v>683</v>
      </c>
      <c r="C147" s="182" t="s">
        <v>684</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hidden="1" x14ac:dyDescent="0.35">
      <c r="B148" s="181" t="s">
        <v>685</v>
      </c>
      <c r="C148" s="182" t="s">
        <v>686</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35">
      <c r="B149" s="190" t="s">
        <v>285</v>
      </c>
      <c r="C149" s="191" t="s">
        <v>169</v>
      </c>
      <c r="D149" s="192">
        <f>SUM(D150:D163)</f>
        <v>587000</v>
      </c>
      <c r="E149" s="192">
        <f>SUM(E150:E163)</f>
        <v>490000</v>
      </c>
      <c r="F149" s="192">
        <f t="shared" si="300"/>
        <v>1077000</v>
      </c>
      <c r="G149" s="192">
        <f>SUM(G150:G163)</f>
        <v>0</v>
      </c>
      <c r="H149" s="192">
        <f t="shared" si="4"/>
        <v>1077000</v>
      </c>
      <c r="I149" s="192">
        <f>SUM(I150:I163)</f>
        <v>0</v>
      </c>
      <c r="J149" s="192">
        <f t="shared" si="5"/>
        <v>1077000</v>
      </c>
      <c r="K149" s="192">
        <f t="shared" ref="K149:AD149" si="419">SUM(K150:K163)</f>
        <v>200000</v>
      </c>
      <c r="L149" s="192">
        <f t="shared" si="419"/>
        <v>90000</v>
      </c>
      <c r="M149" s="192">
        <f t="shared" si="419"/>
        <v>250000</v>
      </c>
      <c r="N149" s="192">
        <f t="shared" si="419"/>
        <v>12000</v>
      </c>
      <c r="O149" s="192">
        <f t="shared" si="419"/>
        <v>35000</v>
      </c>
      <c r="P149" s="192">
        <f t="shared" ref="P149:Q149" si="420">SUM(P150:P163)</f>
        <v>250000</v>
      </c>
      <c r="Q149" s="192">
        <f t="shared" si="420"/>
        <v>30000</v>
      </c>
      <c r="R149" s="192">
        <f t="shared" si="419"/>
        <v>0</v>
      </c>
      <c r="S149" s="192">
        <f t="shared" si="419"/>
        <v>0</v>
      </c>
      <c r="T149" s="192">
        <f t="shared" ref="T149" si="421">SUM(T150:T163)</f>
        <v>60000</v>
      </c>
      <c r="U149" s="192">
        <f t="shared" si="419"/>
        <v>0</v>
      </c>
      <c r="V149" s="192">
        <f t="shared" si="419"/>
        <v>60000</v>
      </c>
      <c r="W149" s="192">
        <f t="shared" ref="W149" si="422">SUM(W150:W163)</f>
        <v>0</v>
      </c>
      <c r="X149" s="192">
        <f t="shared" si="419"/>
        <v>30000</v>
      </c>
      <c r="Y149" s="192">
        <f t="shared" ref="Y149:Z149" si="423">SUM(Y150:Y163)</f>
        <v>60000</v>
      </c>
      <c r="Z149" s="192">
        <f t="shared" si="423"/>
        <v>0</v>
      </c>
      <c r="AA149" s="192">
        <f t="shared" si="419"/>
        <v>0</v>
      </c>
      <c r="AB149" s="192">
        <f t="shared" si="419"/>
        <v>600000</v>
      </c>
      <c r="AC149" s="192">
        <f t="shared" si="419"/>
        <v>0</v>
      </c>
      <c r="AD149" s="192">
        <f t="shared" si="419"/>
        <v>90000</v>
      </c>
      <c r="AE149" s="192">
        <f t="shared" si="9"/>
        <v>690000</v>
      </c>
      <c r="AF149" s="192">
        <f>SUM(AF150:AF163)</f>
        <v>200000</v>
      </c>
      <c r="AG149" s="192">
        <f>SUM(AG150:AG163)</f>
        <v>12000</v>
      </c>
      <c r="AH149" s="192">
        <f>SUM(AH150:AH163)</f>
        <v>35000</v>
      </c>
      <c r="AI149" s="192">
        <f t="shared" si="10"/>
        <v>247000</v>
      </c>
      <c r="AJ149" s="192">
        <f>SUM(AJ150:AJ163)</f>
        <v>0</v>
      </c>
      <c r="AK149" s="192">
        <f>SUM(AK150:AK163)</f>
        <v>140000</v>
      </c>
      <c r="AL149" s="192">
        <f>SUM(AL150:AL163)</f>
        <v>0</v>
      </c>
      <c r="AM149" s="192">
        <f t="shared" si="11"/>
        <v>140000</v>
      </c>
      <c r="AN149" s="192">
        <f>SUM(AN150:AN163)</f>
        <v>0</v>
      </c>
      <c r="AO149" s="192">
        <f>SUM(AO150:AO163)</f>
        <v>0</v>
      </c>
      <c r="AP149" s="192">
        <f>SUM(AP150:AP163)</f>
        <v>0</v>
      </c>
      <c r="AQ149" s="192">
        <f t="shared" si="12"/>
        <v>0</v>
      </c>
      <c r="AR149" s="192">
        <f t="shared" si="13"/>
        <v>1077000</v>
      </c>
    </row>
    <row r="150" spans="2:44" hidden="1" x14ac:dyDescent="0.35">
      <c r="B150" s="181" t="s">
        <v>687</v>
      </c>
      <c r="C150" s="182" t="s">
        <v>688</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hidden="1" x14ac:dyDescent="0.35">
      <c r="B151" s="181" t="s">
        <v>286</v>
      </c>
      <c r="C151" s="182" t="s">
        <v>170</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hidden="1" x14ac:dyDescent="0.35">
      <c r="B152" s="181" t="s">
        <v>689</v>
      </c>
      <c r="C152" s="182" t="s">
        <v>690</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hidden="1" x14ac:dyDescent="0.35">
      <c r="B153" s="181" t="s">
        <v>691</v>
      </c>
      <c r="C153" s="182" t="s">
        <v>692</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hidden="1" x14ac:dyDescent="0.35">
      <c r="B154" s="181" t="s">
        <v>287</v>
      </c>
      <c r="C154" s="182" t="s">
        <v>171</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hidden="1" x14ac:dyDescent="0.35">
      <c r="B155" s="181" t="s">
        <v>693</v>
      </c>
      <c r="C155" s="182" t="s">
        <v>694</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hidden="1" x14ac:dyDescent="0.35">
      <c r="B156" s="181" t="s">
        <v>695</v>
      </c>
      <c r="C156" s="182" t="s">
        <v>696</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hidden="1" x14ac:dyDescent="0.35">
      <c r="B157" s="181" t="s">
        <v>288</v>
      </c>
      <c r="C157" s="182" t="s">
        <v>172</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35">
      <c r="B158" s="181" t="s">
        <v>697</v>
      </c>
      <c r="C158" s="182" t="s">
        <v>698</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587000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290000</v>
      </c>
      <c r="F158" s="183">
        <f t="shared" si="431"/>
        <v>877000</v>
      </c>
      <c r="G158" s="183"/>
      <c r="H158" s="183">
        <f t="shared" si="432"/>
        <v>877000</v>
      </c>
      <c r="I158" s="183"/>
      <c r="J158" s="183">
        <f t="shared" si="433"/>
        <v>877000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E158" s="183">
        <f t="shared" si="434"/>
        <v>690000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I158" s="183">
        <f t="shared" si="435"/>
        <v>47000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140000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877000</v>
      </c>
    </row>
    <row r="159" spans="2:44" hidden="1" x14ac:dyDescent="0.35">
      <c r="B159" s="181" t="s">
        <v>699</v>
      </c>
      <c r="C159" s="182" t="s">
        <v>700</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hidden="1" x14ac:dyDescent="0.35">
      <c r="B160" s="181" t="s">
        <v>701</v>
      </c>
      <c r="C160" s="182" t="s">
        <v>702</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hidden="1" x14ac:dyDescent="0.35">
      <c r="B161" s="181" t="s">
        <v>289</v>
      </c>
      <c r="C161" s="182" t="s">
        <v>173</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35">
      <c r="B162" s="181" t="s">
        <v>703</v>
      </c>
      <c r="C162" s="182" t="s">
        <v>704</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F162" s="183">
        <f t="shared" si="300"/>
        <v>200000</v>
      </c>
      <c r="G162" s="183"/>
      <c r="H162" s="183">
        <f t="shared" si="424"/>
        <v>200000</v>
      </c>
      <c r="I162" s="183"/>
      <c r="J162" s="183">
        <f t="shared" si="425"/>
        <v>200000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200000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200000</v>
      </c>
    </row>
    <row r="163" spans="2:44" hidden="1" x14ac:dyDescent="0.35">
      <c r="B163" s="181" t="s">
        <v>705</v>
      </c>
      <c r="C163" s="182" t="s">
        <v>706</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35">
      <c r="B164" s="190" t="s">
        <v>290</v>
      </c>
      <c r="C164" s="191" t="s">
        <v>174</v>
      </c>
      <c r="D164" s="192">
        <f>SUM(D165:D189)</f>
        <v>259900</v>
      </c>
      <c r="E164" s="192">
        <f>SUM(E165:E189)</f>
        <v>321000</v>
      </c>
      <c r="F164" s="192">
        <f t="shared" si="300"/>
        <v>580900</v>
      </c>
      <c r="G164" s="192">
        <f>SUM(G165:G189)</f>
        <v>0</v>
      </c>
      <c r="H164" s="192">
        <f t="shared" si="4"/>
        <v>580900</v>
      </c>
      <c r="I164" s="192">
        <f>SUM(I165:I189)</f>
        <v>0</v>
      </c>
      <c r="J164" s="192">
        <f t="shared" si="5"/>
        <v>580900</v>
      </c>
      <c r="K164" s="192">
        <f t="shared" ref="K164:AD164" si="447">SUM(K165:K189)</f>
        <v>35000</v>
      </c>
      <c r="L164" s="192">
        <f t="shared" si="447"/>
        <v>72000</v>
      </c>
      <c r="M164" s="192">
        <f t="shared" si="447"/>
        <v>136000</v>
      </c>
      <c r="N164" s="192">
        <f t="shared" si="447"/>
        <v>18000</v>
      </c>
      <c r="O164" s="192">
        <f t="shared" si="447"/>
        <v>57500</v>
      </c>
      <c r="P164" s="192">
        <f t="shared" ref="P164:Q164" si="448">SUM(P165:P189)</f>
        <v>205000</v>
      </c>
      <c r="Q164" s="192">
        <f t="shared" si="448"/>
        <v>10000</v>
      </c>
      <c r="R164" s="192">
        <f t="shared" si="447"/>
        <v>10000</v>
      </c>
      <c r="S164" s="192">
        <f t="shared" si="447"/>
        <v>5000</v>
      </c>
      <c r="T164" s="192">
        <f t="shared" ref="T164" si="449">SUM(T165:T189)</f>
        <v>20000</v>
      </c>
      <c r="U164" s="192">
        <f t="shared" si="447"/>
        <v>0</v>
      </c>
      <c r="V164" s="192">
        <f t="shared" si="447"/>
        <v>8000</v>
      </c>
      <c r="W164" s="192">
        <f t="shared" ref="W164" si="450">SUM(W165:W189)</f>
        <v>400</v>
      </c>
      <c r="X164" s="192">
        <f t="shared" si="447"/>
        <v>0</v>
      </c>
      <c r="Y164" s="192">
        <f t="shared" ref="Y164:Z164" si="451">SUM(Y165:Y189)</f>
        <v>0</v>
      </c>
      <c r="Z164" s="192">
        <f t="shared" si="451"/>
        <v>0</v>
      </c>
      <c r="AA164" s="192">
        <f t="shared" si="447"/>
        <v>4050</v>
      </c>
      <c r="AB164" s="192">
        <f t="shared" si="447"/>
        <v>0</v>
      </c>
      <c r="AC164" s="192">
        <f t="shared" si="447"/>
        <v>331950</v>
      </c>
      <c r="AD164" s="192">
        <f t="shared" si="447"/>
        <v>7500</v>
      </c>
      <c r="AE164" s="192">
        <f t="shared" si="9"/>
        <v>339450</v>
      </c>
      <c r="AF164" s="192">
        <f>SUM(AF165:AF189)</f>
        <v>26500</v>
      </c>
      <c r="AG164" s="192">
        <f>SUM(AG165:AG189)</f>
        <v>30000</v>
      </c>
      <c r="AH164" s="192">
        <f>SUM(AH165:AH189)</f>
        <v>127500</v>
      </c>
      <c r="AI164" s="192">
        <f t="shared" si="10"/>
        <v>184000</v>
      </c>
      <c r="AJ164" s="192">
        <f>SUM(AJ165:AJ189)</f>
        <v>5000</v>
      </c>
      <c r="AK164" s="192">
        <f>SUM(AK165:AK189)</f>
        <v>40000</v>
      </c>
      <c r="AL164" s="192">
        <f>SUM(AL165:AL189)</f>
        <v>12500</v>
      </c>
      <c r="AM164" s="192">
        <f t="shared" si="11"/>
        <v>57500</v>
      </c>
      <c r="AN164" s="192">
        <f>SUM(AN165:AN189)</f>
        <v>0</v>
      </c>
      <c r="AO164" s="192">
        <f>SUM(AO165:AO189)</f>
        <v>0</v>
      </c>
      <c r="AP164" s="192">
        <f>SUM(AP165:AP189)</f>
        <v>0</v>
      </c>
      <c r="AQ164" s="192">
        <f t="shared" si="12"/>
        <v>0</v>
      </c>
      <c r="AR164" s="192">
        <f t="shared" si="13"/>
        <v>580950</v>
      </c>
    </row>
    <row r="165" spans="2:44" hidden="1" x14ac:dyDescent="0.35">
      <c r="B165" s="181" t="s">
        <v>291</v>
      </c>
      <c r="C165" s="182" t="s">
        <v>175</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hidden="1" x14ac:dyDescent="0.35">
      <c r="B166" s="181" t="s">
        <v>707</v>
      </c>
      <c r="C166" s="182" t="s">
        <v>708</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hidden="1" x14ac:dyDescent="0.35">
      <c r="B167" s="181" t="s">
        <v>709</v>
      </c>
      <c r="C167" s="182" t="s">
        <v>710</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hidden="1" x14ac:dyDescent="0.35">
      <c r="B168" s="181" t="s">
        <v>711</v>
      </c>
      <c r="C168" s="182" t="s">
        <v>712</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hidden="1" x14ac:dyDescent="0.35">
      <c r="B169" s="181" t="s">
        <v>713</v>
      </c>
      <c r="C169" s="182" t="s">
        <v>714</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hidden="1" x14ac:dyDescent="0.35">
      <c r="B170" s="181" t="s">
        <v>292</v>
      </c>
      <c r="C170" s="182" t="s">
        <v>176</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35">
      <c r="B171" s="181" t="s">
        <v>715</v>
      </c>
      <c r="C171" s="182" t="s">
        <v>716</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238900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321000</v>
      </c>
      <c r="F171" s="183">
        <f t="shared" si="467"/>
        <v>559900</v>
      </c>
      <c r="G171" s="183"/>
      <c r="H171" s="183">
        <f t="shared" si="468"/>
        <v>559900</v>
      </c>
      <c r="I171" s="183"/>
      <c r="J171" s="183">
        <f t="shared" si="469"/>
        <v>559900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115000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57500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205000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4050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310950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E171" s="183">
        <f t="shared" si="470"/>
        <v>318450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26500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127500</v>
      </c>
      <c r="AI171" s="183">
        <f t="shared" si="471"/>
        <v>184000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v>
      </c>
      <c r="AM171" s="183">
        <f t="shared" si="472"/>
        <v>57500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559950</v>
      </c>
    </row>
    <row r="172" spans="2:44" hidden="1" x14ac:dyDescent="0.35">
      <c r="B172" s="181" t="s">
        <v>717</v>
      </c>
      <c r="C172" s="182" t="s">
        <v>718</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hidden="1" x14ac:dyDescent="0.35">
      <c r="B173" s="181" t="s">
        <v>719</v>
      </c>
      <c r="C173" s="182" t="s">
        <v>720</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hidden="1" x14ac:dyDescent="0.35">
      <c r="B174" s="181" t="s">
        <v>721</v>
      </c>
      <c r="C174" s="182" t="s">
        <v>722</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hidden="1" x14ac:dyDescent="0.35">
      <c r="B175" s="181" t="s">
        <v>723</v>
      </c>
      <c r="C175" s="182" t="s">
        <v>724</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hidden="1" x14ac:dyDescent="0.35">
      <c r="B176" s="181" t="s">
        <v>293</v>
      </c>
      <c r="C176" s="182" t="s">
        <v>725</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hidden="1" x14ac:dyDescent="0.35">
      <c r="B177" s="181" t="s">
        <v>726</v>
      </c>
      <c r="C177" s="182" t="s">
        <v>727</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hidden="1" x14ac:dyDescent="0.35">
      <c r="B178" s="181" t="s">
        <v>294</v>
      </c>
      <c r="C178" s="182" t="s">
        <v>728</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hidden="1" x14ac:dyDescent="0.35">
      <c r="B179" s="181" t="s">
        <v>729</v>
      </c>
      <c r="C179" s="182" t="s">
        <v>728</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hidden="1" x14ac:dyDescent="0.35">
      <c r="B180" s="181" t="s">
        <v>730</v>
      </c>
      <c r="C180" s="182" t="s">
        <v>731</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hidden="1" x14ac:dyDescent="0.35">
      <c r="B181" s="181" t="s">
        <v>732</v>
      </c>
      <c r="C181" s="182" t="s">
        <v>733</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hidden="1" x14ac:dyDescent="0.35">
      <c r="B182" s="181" t="s">
        <v>295</v>
      </c>
      <c r="C182" s="182" t="s">
        <v>734</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35">
      <c r="B183" s="181" t="s">
        <v>735</v>
      </c>
      <c r="C183" s="182" t="s">
        <v>734</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21000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21000</v>
      </c>
      <c r="G183" s="183"/>
      <c r="H183" s="183">
        <f t="shared" si="476"/>
        <v>21000</v>
      </c>
      <c r="I183" s="183"/>
      <c r="J183" s="183">
        <f t="shared" si="477"/>
        <v>21000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21000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21000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21000</v>
      </c>
    </row>
    <row r="184" spans="2:44" hidden="1" x14ac:dyDescent="0.35">
      <c r="B184" s="181" t="s">
        <v>736</v>
      </c>
      <c r="C184" s="182" t="s">
        <v>737</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hidden="1" x14ac:dyDescent="0.35">
      <c r="B185" s="181" t="s">
        <v>738</v>
      </c>
      <c r="C185" s="182" t="s">
        <v>739</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hidden="1" x14ac:dyDescent="0.35">
      <c r="B186" s="181" t="s">
        <v>296</v>
      </c>
      <c r="C186" s="182" t="s">
        <v>740</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hidden="1" x14ac:dyDescent="0.35">
      <c r="B187" s="181" t="s">
        <v>741</v>
      </c>
      <c r="C187" s="182" t="s">
        <v>742</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hidden="1" x14ac:dyDescent="0.35">
      <c r="B188" s="181" t="s">
        <v>743</v>
      </c>
      <c r="C188" s="182" t="s">
        <v>744</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hidden="1" x14ac:dyDescent="0.35">
      <c r="B189" s="181" t="s">
        <v>745</v>
      </c>
      <c r="C189" s="182" t="s">
        <v>746</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35">
      <c r="B190" s="190" t="s">
        <v>297</v>
      </c>
      <c r="C190" s="191" t="s">
        <v>177</v>
      </c>
      <c r="D190" s="192">
        <f>D191+D199</f>
        <v>2188240.6</v>
      </c>
      <c r="E190" s="192">
        <f>E191+E199</f>
        <v>1364023.3599999999</v>
      </c>
      <c r="F190" s="192">
        <f t="shared" si="300"/>
        <v>3552263.96</v>
      </c>
      <c r="G190" s="192">
        <f>G191+G199</f>
        <v>0</v>
      </c>
      <c r="H190" s="192">
        <f t="shared" si="4"/>
        <v>3552263.96</v>
      </c>
      <c r="I190" s="192">
        <f>I191+I199</f>
        <v>0</v>
      </c>
      <c r="J190" s="192">
        <f t="shared" si="5"/>
        <v>3552263.96</v>
      </c>
      <c r="K190" s="192">
        <f>K191+K199</f>
        <v>100000</v>
      </c>
      <c r="L190" s="192">
        <f t="shared" ref="L190:AA190" si="491">L191+L199</f>
        <v>1264362.96</v>
      </c>
      <c r="M190" s="192">
        <f t="shared" si="491"/>
        <v>758000</v>
      </c>
      <c r="N190" s="192">
        <f t="shared" si="491"/>
        <v>140000</v>
      </c>
      <c r="O190" s="192">
        <f t="shared" si="491"/>
        <v>60000</v>
      </c>
      <c r="P190" s="192">
        <f t="shared" si="491"/>
        <v>895301</v>
      </c>
      <c r="Q190" s="192">
        <f t="shared" si="491"/>
        <v>20000</v>
      </c>
      <c r="R190" s="192">
        <f t="shared" si="491"/>
        <v>0</v>
      </c>
      <c r="S190" s="192">
        <f t="shared" si="491"/>
        <v>0</v>
      </c>
      <c r="T190" s="192">
        <f t="shared" si="491"/>
        <v>50000</v>
      </c>
      <c r="U190" s="192">
        <f t="shared" si="491"/>
        <v>0</v>
      </c>
      <c r="V190" s="192">
        <f t="shared" si="491"/>
        <v>0</v>
      </c>
      <c r="W190" s="192">
        <f t="shared" si="491"/>
        <v>34600</v>
      </c>
      <c r="X190" s="192">
        <f t="shared" si="491"/>
        <v>170000</v>
      </c>
      <c r="Y190" s="192">
        <f t="shared" ref="Y190:Z190" si="492">Y191+Y199</f>
        <v>60000</v>
      </c>
      <c r="Z190" s="192">
        <f t="shared" si="492"/>
        <v>0</v>
      </c>
      <c r="AA190" s="192">
        <f t="shared" si="491"/>
        <v>0</v>
      </c>
      <c r="AB190" s="192">
        <f t="shared" ref="AB190" si="493">AB191+AB199</f>
        <v>0</v>
      </c>
      <c r="AC190" s="192">
        <f t="shared" ref="AC190" si="494">AC191+AC199</f>
        <v>2234580.2000000002</v>
      </c>
      <c r="AD190" s="192">
        <f t="shared" ref="AD190" si="495">AD191+AD199</f>
        <v>57500</v>
      </c>
      <c r="AE190" s="192">
        <f t="shared" si="9"/>
        <v>2292080.2000000002</v>
      </c>
      <c r="AF190" s="192">
        <f t="shared" ref="AF190" si="496">AF191+AF199</f>
        <v>0</v>
      </c>
      <c r="AG190" s="192">
        <f t="shared" ref="AG190" si="497">AG191+AG199</f>
        <v>20000</v>
      </c>
      <c r="AH190" s="192">
        <f t="shared" ref="AH190" si="498">AH191+AH199</f>
        <v>520703.76</v>
      </c>
      <c r="AI190" s="192">
        <f t="shared" si="10"/>
        <v>540703.76</v>
      </c>
      <c r="AJ190" s="192">
        <f t="shared" ref="AJ190" si="499">AJ191+AJ199</f>
        <v>330000</v>
      </c>
      <c r="AK190" s="192">
        <f t="shared" ref="AK190" si="500">AK191+AK199</f>
        <v>160000</v>
      </c>
      <c r="AL190" s="192">
        <f t="shared" ref="AL190" si="501">AL191+AL199</f>
        <v>229480</v>
      </c>
      <c r="AM190" s="192">
        <f t="shared" si="11"/>
        <v>719480</v>
      </c>
      <c r="AN190" s="192">
        <f t="shared" ref="AN190" si="502">AN191+AN199</f>
        <v>0</v>
      </c>
      <c r="AO190" s="192">
        <f t="shared" ref="AO190" si="503">AO191+AO199</f>
        <v>0</v>
      </c>
      <c r="AP190" s="192">
        <f t="shared" ref="AP190" si="504">AP191+AP199</f>
        <v>0</v>
      </c>
      <c r="AQ190" s="192">
        <f t="shared" si="12"/>
        <v>0</v>
      </c>
      <c r="AR190" s="192">
        <f t="shared" si="13"/>
        <v>3552263.96</v>
      </c>
    </row>
    <row r="191" spans="2:44" x14ac:dyDescent="0.35">
      <c r="B191" s="190" t="s">
        <v>298</v>
      </c>
      <c r="C191" s="191" t="s">
        <v>178</v>
      </c>
      <c r="D191" s="192">
        <f>SUM(D192:D198)</f>
        <v>1109000</v>
      </c>
      <c r="E191" s="192">
        <f>SUM(E192:E198)</f>
        <v>825000</v>
      </c>
      <c r="F191" s="192">
        <f>D191+E191</f>
        <v>1934000</v>
      </c>
      <c r="G191" s="192">
        <f>SUM(G192:G198)</f>
        <v>0</v>
      </c>
      <c r="H191" s="192">
        <f>F191-G191</f>
        <v>1934000</v>
      </c>
      <c r="I191" s="192">
        <f>SUM(I192:I198)</f>
        <v>0</v>
      </c>
      <c r="J191" s="192">
        <f>F191-I191</f>
        <v>1934000</v>
      </c>
      <c r="K191" s="192">
        <f t="shared" ref="K191:AD191" si="505">SUM(K192:K198)</f>
        <v>100000</v>
      </c>
      <c r="L191" s="192">
        <f t="shared" si="505"/>
        <v>690000</v>
      </c>
      <c r="M191" s="192">
        <f t="shared" si="505"/>
        <v>374000</v>
      </c>
      <c r="N191" s="192">
        <f t="shared" si="505"/>
        <v>40000</v>
      </c>
      <c r="O191" s="192">
        <f t="shared" si="505"/>
        <v>60000</v>
      </c>
      <c r="P191" s="192">
        <f t="shared" ref="P191:Q191" si="506">SUM(P192:P198)</f>
        <v>395000</v>
      </c>
      <c r="Q191" s="192">
        <f t="shared" si="506"/>
        <v>20000</v>
      </c>
      <c r="R191" s="192">
        <f t="shared" si="505"/>
        <v>0</v>
      </c>
      <c r="S191" s="192">
        <f t="shared" si="505"/>
        <v>0</v>
      </c>
      <c r="T191" s="192">
        <f t="shared" ref="T191" si="507">SUM(T192:T198)</f>
        <v>50000</v>
      </c>
      <c r="U191" s="192">
        <f t="shared" si="505"/>
        <v>0</v>
      </c>
      <c r="V191" s="192">
        <f t="shared" si="505"/>
        <v>0</v>
      </c>
      <c r="W191" s="192">
        <f t="shared" ref="W191" si="508">SUM(W192:W198)</f>
        <v>30000</v>
      </c>
      <c r="X191" s="192">
        <f t="shared" si="505"/>
        <v>115000</v>
      </c>
      <c r="Y191" s="192">
        <f t="shared" ref="Y191:Z191" si="509">SUM(Y192:Y198)</f>
        <v>60000</v>
      </c>
      <c r="Z191" s="192">
        <f t="shared" si="509"/>
        <v>0</v>
      </c>
      <c r="AA191" s="192">
        <f t="shared" si="505"/>
        <v>0</v>
      </c>
      <c r="AB191" s="192">
        <f t="shared" si="505"/>
        <v>0</v>
      </c>
      <c r="AC191" s="192">
        <f t="shared" si="505"/>
        <v>1304000</v>
      </c>
      <c r="AD191" s="192">
        <f t="shared" si="505"/>
        <v>30000</v>
      </c>
      <c r="AE191" s="192">
        <f>AB191+AC191+AD191</f>
        <v>1334000</v>
      </c>
      <c r="AF191" s="192">
        <f>SUM(AF192:AF198)</f>
        <v>0</v>
      </c>
      <c r="AG191" s="192">
        <f>SUM(AG192:AG198)</f>
        <v>20000</v>
      </c>
      <c r="AH191" s="192">
        <f>SUM(AH192:AH198)</f>
        <v>240000</v>
      </c>
      <c r="AI191" s="192">
        <f>AF191+AG191+AH191</f>
        <v>260000</v>
      </c>
      <c r="AJ191" s="192">
        <f>SUM(AJ192:AJ198)</f>
        <v>100000</v>
      </c>
      <c r="AK191" s="192">
        <f>SUM(AK192:AK198)</f>
        <v>160000</v>
      </c>
      <c r="AL191" s="192">
        <f>SUM(AL192:AL198)</f>
        <v>80000</v>
      </c>
      <c r="AM191" s="192">
        <f>AJ191+AK191+AL191</f>
        <v>340000</v>
      </c>
      <c r="AN191" s="192">
        <f>SUM(AN192:AN198)</f>
        <v>0</v>
      </c>
      <c r="AO191" s="192">
        <f>SUM(AO192:AO198)</f>
        <v>0</v>
      </c>
      <c r="AP191" s="192">
        <f>SUM(AP192:AP198)</f>
        <v>0</v>
      </c>
      <c r="AQ191" s="192">
        <f>AN191+AO191+AP191</f>
        <v>0</v>
      </c>
      <c r="AR191" s="192">
        <f>AE191+AI191+AM191+AQ191</f>
        <v>1934000</v>
      </c>
    </row>
    <row r="192" spans="2:44" x14ac:dyDescent="0.35">
      <c r="B192" s="181" t="s">
        <v>304</v>
      </c>
      <c r="C192" s="182" t="s">
        <v>184</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192" s="183">
        <f t="shared" ref="F192:F194" si="510">D192+E192</f>
        <v>100000</v>
      </c>
      <c r="G192" s="183"/>
      <c r="H192" s="183">
        <f>F192-G192</f>
        <v>100000</v>
      </c>
      <c r="I192" s="183"/>
      <c r="J192" s="183">
        <f>F192-I192</f>
        <v>100000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100000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100000</v>
      </c>
    </row>
    <row r="193" spans="2:44" x14ac:dyDescent="0.35">
      <c r="B193" s="181" t="s">
        <v>747</v>
      </c>
      <c r="C193" s="182" t="s">
        <v>748</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634000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490000</v>
      </c>
      <c r="F193" s="183">
        <f t="shared" ref="F193" si="511">D193+E193</f>
        <v>1124000</v>
      </c>
      <c r="G193" s="183"/>
      <c r="H193" s="183">
        <f t="shared" ref="H193" si="512">F193-G193</f>
        <v>1124000</v>
      </c>
      <c r="I193" s="183"/>
      <c r="J193" s="183">
        <f t="shared" ref="J193" si="513">F193-I193</f>
        <v>1124000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370000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299000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235000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734000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E193" s="183">
        <f t="shared" ref="AE193" si="514">AB193+AC193+AD193</f>
        <v>764000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v>
      </c>
      <c r="AI193" s="183">
        <f t="shared" ref="AI193" si="515">AF193+AG193+AH193</f>
        <v>200000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M193" s="183">
        <f t="shared" ref="AM193" si="516">AJ193+AK193+AL193</f>
        <v>160000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1124000</v>
      </c>
    </row>
    <row r="194" spans="2:44" x14ac:dyDescent="0.35">
      <c r="B194" s="181" t="s">
        <v>749</v>
      </c>
      <c r="C194" s="182" t="s">
        <v>750</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60000</v>
      </c>
      <c r="G194" s="183"/>
      <c r="H194" s="183">
        <f>F194-G194</f>
        <v>60000</v>
      </c>
      <c r="I194" s="183"/>
      <c r="J194" s="183">
        <f>F194-I194</f>
        <v>60000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60000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60000</v>
      </c>
    </row>
    <row r="195" spans="2:44" hidden="1" x14ac:dyDescent="0.35">
      <c r="B195" s="181" t="s">
        <v>751</v>
      </c>
      <c r="C195" s="182" t="s">
        <v>752</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35">
      <c r="B196" s="181" t="s">
        <v>753</v>
      </c>
      <c r="C196" s="182" t="s">
        <v>754</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415000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235000</v>
      </c>
      <c r="F196" s="183">
        <f t="shared" ref="F196" si="526">D196+E196</f>
        <v>650000</v>
      </c>
      <c r="G196" s="183"/>
      <c r="H196" s="183">
        <f t="shared" si="519"/>
        <v>650000</v>
      </c>
      <c r="I196" s="183"/>
      <c r="J196" s="183">
        <f t="shared" si="520"/>
        <v>650000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320000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510000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510000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I196" s="183">
        <f t="shared" si="522"/>
        <v>60000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80000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650000</v>
      </c>
    </row>
    <row r="197" spans="2:44" hidden="1" x14ac:dyDescent="0.35">
      <c r="B197" s="181" t="s">
        <v>755</v>
      </c>
      <c r="C197" s="182" t="s">
        <v>756</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hidden="1" x14ac:dyDescent="0.35">
      <c r="B198" s="181" t="s">
        <v>757</v>
      </c>
      <c r="C198" s="182" t="s">
        <v>758</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35">
      <c r="B199" s="190" t="s">
        <v>299</v>
      </c>
      <c r="C199" s="191" t="s">
        <v>179</v>
      </c>
      <c r="D199" s="192">
        <f>SUM(D200:D206)</f>
        <v>1079240.6000000001</v>
      </c>
      <c r="E199" s="192">
        <f>SUM(E200:E206)</f>
        <v>539023.35999999999</v>
      </c>
      <c r="F199" s="192">
        <f>D199+E199</f>
        <v>1618263.96</v>
      </c>
      <c r="G199" s="192">
        <f t="shared" ref="G199:I199" si="535">SUM(G200:G206)</f>
        <v>0</v>
      </c>
      <c r="H199" s="192">
        <f>F199-G199</f>
        <v>1618263.96</v>
      </c>
      <c r="I199" s="192">
        <f t="shared" si="535"/>
        <v>0</v>
      </c>
      <c r="J199" s="192">
        <f>F199-I199</f>
        <v>1618263.96</v>
      </c>
      <c r="K199" s="192">
        <f t="shared" ref="K199:AP199" si="536">SUM(K200:K206)</f>
        <v>0</v>
      </c>
      <c r="L199" s="192">
        <f t="shared" si="536"/>
        <v>574362.96</v>
      </c>
      <c r="M199" s="192">
        <f t="shared" si="536"/>
        <v>384000</v>
      </c>
      <c r="N199" s="192">
        <f t="shared" si="536"/>
        <v>100000</v>
      </c>
      <c r="O199" s="192">
        <f t="shared" si="536"/>
        <v>0</v>
      </c>
      <c r="P199" s="192">
        <f t="shared" ref="P199:Q199" si="537">SUM(P200:P206)</f>
        <v>500301</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4600</v>
      </c>
      <c r="X199" s="192">
        <f t="shared" si="536"/>
        <v>55000</v>
      </c>
      <c r="Y199" s="192">
        <f t="shared" ref="Y199:Z199" si="540">SUM(Y200:Y206)</f>
        <v>0</v>
      </c>
      <c r="Z199" s="192">
        <f t="shared" si="540"/>
        <v>0</v>
      </c>
      <c r="AA199" s="192">
        <f t="shared" si="536"/>
        <v>0</v>
      </c>
      <c r="AB199" s="192">
        <f t="shared" si="536"/>
        <v>0</v>
      </c>
      <c r="AC199" s="192">
        <f t="shared" si="536"/>
        <v>930580.2</v>
      </c>
      <c r="AD199" s="192">
        <f t="shared" si="536"/>
        <v>27500</v>
      </c>
      <c r="AE199" s="192">
        <f>AB199+AC199+AD199</f>
        <v>958080.2</v>
      </c>
      <c r="AF199" s="192">
        <f t="shared" si="536"/>
        <v>0</v>
      </c>
      <c r="AG199" s="192">
        <f t="shared" si="536"/>
        <v>0</v>
      </c>
      <c r="AH199" s="192">
        <f t="shared" si="536"/>
        <v>280703.76</v>
      </c>
      <c r="AI199" s="192">
        <f>AF199+AG199+AH199</f>
        <v>280703.76</v>
      </c>
      <c r="AJ199" s="192">
        <f t="shared" si="536"/>
        <v>230000</v>
      </c>
      <c r="AK199" s="192">
        <f t="shared" si="536"/>
        <v>0</v>
      </c>
      <c r="AL199" s="192">
        <f t="shared" si="536"/>
        <v>149480</v>
      </c>
      <c r="AM199" s="192">
        <f>AJ199+AK199+AL199</f>
        <v>379480</v>
      </c>
      <c r="AN199" s="192">
        <f t="shared" si="536"/>
        <v>0</v>
      </c>
      <c r="AO199" s="192">
        <f t="shared" si="536"/>
        <v>0</v>
      </c>
      <c r="AP199" s="192">
        <f t="shared" si="536"/>
        <v>0</v>
      </c>
      <c r="AQ199" s="192">
        <f>AN199+AO199+AP199</f>
        <v>0</v>
      </c>
      <c r="AR199" s="192">
        <f>AE199+AI199+AM199+AQ199</f>
        <v>1618263.96</v>
      </c>
    </row>
    <row r="200" spans="2:44" hidden="1" x14ac:dyDescent="0.35">
      <c r="B200" s="181" t="s">
        <v>305</v>
      </c>
      <c r="C200" s="182" t="s">
        <v>185</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35">
      <c r="B201" s="181" t="s">
        <v>759</v>
      </c>
      <c r="C201" s="182" t="s">
        <v>760</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441600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69000</v>
      </c>
      <c r="F201" s="183">
        <f>D201+E201</f>
        <v>510600</v>
      </c>
      <c r="G201" s="183"/>
      <c r="H201" s="183">
        <f t="shared" si="541"/>
        <v>510600</v>
      </c>
      <c r="I201" s="183"/>
      <c r="J201" s="183">
        <f t="shared" si="542"/>
        <v>510600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69000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356500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80500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4600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131100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131100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126500</v>
      </c>
      <c r="AI201" s="183">
        <f t="shared" si="544"/>
        <v>126500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230000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23000</v>
      </c>
      <c r="AM201" s="183">
        <f t="shared" si="545"/>
        <v>253000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510600</v>
      </c>
    </row>
    <row r="202" spans="2:44" x14ac:dyDescent="0.35">
      <c r="B202" s="181" t="s">
        <v>761</v>
      </c>
      <c r="C202" s="182" t="s">
        <v>760</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218950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218950</v>
      </c>
      <c r="G202" s="183"/>
      <c r="H202" s="183">
        <f t="shared" ref="H202:H204" si="549">F202-G202</f>
        <v>218950</v>
      </c>
      <c r="I202" s="183"/>
      <c r="J202" s="183">
        <f t="shared" ref="J202:J204" si="550">F202-I202</f>
        <v>218950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27500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91450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91450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27500</v>
      </c>
      <c r="AE202" s="183">
        <f t="shared" ref="AE202:AE204" si="551">AB202+AC202+AD202</f>
        <v>118950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I202" s="183">
        <f t="shared" ref="AI202:AI204" si="552">AF202+AG202+AH202</f>
        <v>100000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218950</v>
      </c>
    </row>
    <row r="203" spans="2:44" hidden="1" x14ac:dyDescent="0.35">
      <c r="B203" s="181" t="s">
        <v>762</v>
      </c>
      <c r="C203" s="182" t="s">
        <v>763</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hidden="1" x14ac:dyDescent="0.35">
      <c r="B204" s="181" t="s">
        <v>306</v>
      </c>
      <c r="C204" s="182" t="s">
        <v>764</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35">
      <c r="B205" s="181" t="s">
        <v>765</v>
      </c>
      <c r="C205" s="182" t="s">
        <v>764</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418690.6</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470023.36</v>
      </c>
      <c r="F205" s="183">
        <f t="shared" ref="F205" si="556">D205+E205</f>
        <v>888713.96</v>
      </c>
      <c r="G205" s="183"/>
      <c r="H205" s="183">
        <f t="shared" ref="H205" si="557">F205-G205</f>
        <v>888713.96</v>
      </c>
      <c r="I205" s="183"/>
      <c r="J205" s="183">
        <f t="shared" ref="J205" si="558">F205-I205</f>
        <v>888713.96</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505362.95999999996</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328351</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55000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708030.2</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708030.2</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54203.76</v>
      </c>
      <c r="AI205" s="183">
        <f t="shared" ref="AI205" si="560">AF205+AG205+AH205</f>
        <v>54203.76</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126480</v>
      </c>
      <c r="AM205" s="183">
        <f t="shared" ref="AM205" si="561">AJ205+AK205+AL205</f>
        <v>126480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888713.96</v>
      </c>
    </row>
    <row r="206" spans="2:44" hidden="1" x14ac:dyDescent="0.35">
      <c r="B206" s="181" t="s">
        <v>766</v>
      </c>
      <c r="C206" s="182" t="s">
        <v>767</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hidden="1" x14ac:dyDescent="0.35">
      <c r="B207" s="190" t="s">
        <v>300</v>
      </c>
      <c r="C207" s="191" t="s">
        <v>180</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hidden="1" x14ac:dyDescent="0.35">
      <c r="B208" s="181" t="s">
        <v>301</v>
      </c>
      <c r="C208" s="182" t="s">
        <v>181</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hidden="1" x14ac:dyDescent="0.35">
      <c r="B209" s="181" t="s">
        <v>768</v>
      </c>
      <c r="C209" s="182" t="s">
        <v>769</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hidden="1" x14ac:dyDescent="0.35">
      <c r="B210" s="181" t="s">
        <v>770</v>
      </c>
      <c r="C210" s="182" t="s">
        <v>771</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hidden="1" x14ac:dyDescent="0.35">
      <c r="B211" s="181" t="s">
        <v>772</v>
      </c>
      <c r="C211" s="182" t="s">
        <v>773</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hidden="1" x14ac:dyDescent="0.35">
      <c r="B212" s="181" t="s">
        <v>774</v>
      </c>
      <c r="C212" s="182" t="s">
        <v>775</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hidden="1" x14ac:dyDescent="0.35">
      <c r="B213" s="181" t="s">
        <v>776</v>
      </c>
      <c r="C213" s="182" t="s">
        <v>777</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hidden="1" x14ac:dyDescent="0.35">
      <c r="B214" s="190" t="s">
        <v>302</v>
      </c>
      <c r="C214" s="191" t="s">
        <v>182</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hidden="1" x14ac:dyDescent="0.35">
      <c r="B215" s="181" t="s">
        <v>303</v>
      </c>
      <c r="C215" s="182" t="s">
        <v>183</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hidden="1" x14ac:dyDescent="0.35">
      <c r="B216" s="181" t="s">
        <v>778</v>
      </c>
      <c r="C216" s="182" t="s">
        <v>779</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hidden="1" x14ac:dyDescent="0.35">
      <c r="B217" s="181" t="s">
        <v>780</v>
      </c>
      <c r="C217" s="182" t="s">
        <v>781</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hidden="1" x14ac:dyDescent="0.35">
      <c r="B218" s="181" t="s">
        <v>782</v>
      </c>
      <c r="C218" s="182" t="s">
        <v>783</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hidden="1" x14ac:dyDescent="0.35">
      <c r="B219" s="181" t="s">
        <v>784</v>
      </c>
      <c r="C219" s="182" t="s">
        <v>785</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hidden="1" x14ac:dyDescent="0.35">
      <c r="B220" s="181" t="s">
        <v>786</v>
      </c>
      <c r="C220" s="182" t="s">
        <v>787</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hidden="1" x14ac:dyDescent="0.35">
      <c r="B221" s="181" t="s">
        <v>788</v>
      </c>
      <c r="C221" s="182" t="s">
        <v>789</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35">
      <c r="B222" s="178" t="s">
        <v>307</v>
      </c>
      <c r="C222" s="179" t="s">
        <v>186</v>
      </c>
      <c r="D222" s="180">
        <f>D223+D235+D243+D260+D267+D312</f>
        <v>1255300</v>
      </c>
      <c r="E222" s="180">
        <f>E223+E235+E243+E260+E267+E312</f>
        <v>1001062</v>
      </c>
      <c r="F222" s="180">
        <f t="shared" ref="F222:F382" si="622">D222+E222</f>
        <v>2256362</v>
      </c>
      <c r="G222" s="180">
        <f>G223+G235+G243+G260+G267+G312</f>
        <v>0</v>
      </c>
      <c r="H222" s="180">
        <f t="shared" ref="H222:H498" si="623">F222-G222</f>
        <v>2256362</v>
      </c>
      <c r="I222" s="180">
        <f>I223+I235+I243+I260+I267+I312</f>
        <v>0</v>
      </c>
      <c r="J222" s="180">
        <f t="shared" ref="J222:J498" si="624">F222-I222</f>
        <v>2256362</v>
      </c>
      <c r="K222" s="180">
        <f t="shared" ref="K222:AD222" si="625">K223+K235+K243+K260+K267+K312</f>
        <v>62300</v>
      </c>
      <c r="L222" s="180">
        <f t="shared" si="625"/>
        <v>455562</v>
      </c>
      <c r="M222" s="180">
        <f t="shared" si="625"/>
        <v>616000</v>
      </c>
      <c r="N222" s="180">
        <f t="shared" si="625"/>
        <v>60000</v>
      </c>
      <c r="O222" s="180">
        <f t="shared" si="625"/>
        <v>227500</v>
      </c>
      <c r="P222" s="180">
        <f t="shared" si="625"/>
        <v>408000</v>
      </c>
      <c r="Q222" s="180">
        <f t="shared" si="625"/>
        <v>70000</v>
      </c>
      <c r="R222" s="180">
        <f t="shared" si="625"/>
        <v>42000</v>
      </c>
      <c r="S222" s="180">
        <f t="shared" si="625"/>
        <v>10000</v>
      </c>
      <c r="T222" s="180">
        <f t="shared" ref="T222" si="626">T223+T235+T243+T260+T267+T312</f>
        <v>15000</v>
      </c>
      <c r="U222" s="180">
        <f t="shared" si="625"/>
        <v>200000</v>
      </c>
      <c r="V222" s="180">
        <f t="shared" si="625"/>
        <v>39000</v>
      </c>
      <c r="W222" s="180">
        <f t="shared" si="625"/>
        <v>15000</v>
      </c>
      <c r="X222" s="180">
        <f t="shared" si="625"/>
        <v>13.916666666666666</v>
      </c>
      <c r="Y222" s="180">
        <f t="shared" ref="Y222:Z222" si="627">Y223+Y235+Y243+Y260+Y267+Y312</f>
        <v>30000</v>
      </c>
      <c r="Z222" s="180">
        <f t="shared" si="627"/>
        <v>0</v>
      </c>
      <c r="AA222" s="180">
        <f t="shared" si="625"/>
        <v>6150</v>
      </c>
      <c r="AB222" s="180">
        <f t="shared" si="625"/>
        <v>0</v>
      </c>
      <c r="AC222" s="180">
        <f t="shared" si="625"/>
        <v>885775.91666666663</v>
      </c>
      <c r="AD222" s="180">
        <f t="shared" si="625"/>
        <v>31500</v>
      </c>
      <c r="AE222" s="180">
        <f t="shared" ref="AE222:AE498" si="628">AB222+AC222+AD222</f>
        <v>917275.91666666663</v>
      </c>
      <c r="AF222" s="180">
        <f>AF223+AF235+AF243+AF260+AF267+AF312</f>
        <v>836550</v>
      </c>
      <c r="AG222" s="180">
        <f>AG223+AG235+AG243+AG260+AG267+AG312</f>
        <v>89000</v>
      </c>
      <c r="AH222" s="180">
        <f>AH223+AH235+AH243+AH260+AH267+AH312</f>
        <v>129500</v>
      </c>
      <c r="AI222" s="180">
        <f t="shared" ref="AI222:AI498" si="629">AF222+AG222+AH222</f>
        <v>1055050</v>
      </c>
      <c r="AJ222" s="180">
        <f>AJ223+AJ235+AJ243+AJ260+AJ267+AJ312</f>
        <v>48300</v>
      </c>
      <c r="AK222" s="180">
        <f>AK223+AK235+AK243+AK260+AK267+AK312</f>
        <v>151900</v>
      </c>
      <c r="AL222" s="180">
        <f>AL223+AL235+AL243+AL260+AL267+AL312</f>
        <v>57500</v>
      </c>
      <c r="AM222" s="180">
        <f t="shared" ref="AM222:AM498" si="630">AJ222+AK222+AL222</f>
        <v>257700</v>
      </c>
      <c r="AN222" s="180">
        <f>AN223+AN235+AN243+AN260+AN267+AN312</f>
        <v>1500</v>
      </c>
      <c r="AO222" s="180">
        <f>AO223+AO235+AO243+AO260+AO267+AO312</f>
        <v>25000</v>
      </c>
      <c r="AP222" s="180">
        <f>AP223+AP235+AP243+AP260+AP267+AP312</f>
        <v>0</v>
      </c>
      <c r="AQ222" s="180">
        <f t="shared" ref="AQ222:AQ498" si="631">AN222+AO222+AP222</f>
        <v>26500</v>
      </c>
      <c r="AR222" s="180">
        <f t="shared" ref="AR222:AR498" si="632">AE222+AI222+AM222+AQ222</f>
        <v>2256525.9166666665</v>
      </c>
    </row>
    <row r="223" spans="2:44" x14ac:dyDescent="0.35">
      <c r="B223" s="190" t="s">
        <v>308</v>
      </c>
      <c r="C223" s="191" t="s">
        <v>187</v>
      </c>
      <c r="D223" s="192">
        <f>SUM(D224:D234)</f>
        <v>682500</v>
      </c>
      <c r="E223" s="192">
        <f>SUM(E224:E234)</f>
        <v>368900</v>
      </c>
      <c r="F223" s="192">
        <f t="shared" si="622"/>
        <v>1051400</v>
      </c>
      <c r="G223" s="192">
        <f>SUM(G224:G234)</f>
        <v>0</v>
      </c>
      <c r="H223" s="192">
        <f t="shared" si="623"/>
        <v>1051400</v>
      </c>
      <c r="I223" s="192">
        <f>SUM(I224:I234)</f>
        <v>0</v>
      </c>
      <c r="J223" s="192">
        <f t="shared" si="624"/>
        <v>1051400</v>
      </c>
      <c r="K223" s="192">
        <f t="shared" ref="K223:AD223" si="633">SUM(K224:K234)</f>
        <v>38000</v>
      </c>
      <c r="L223" s="192">
        <f t="shared" si="633"/>
        <v>156900</v>
      </c>
      <c r="M223" s="192">
        <f t="shared" si="633"/>
        <v>156000</v>
      </c>
      <c r="N223" s="192">
        <f t="shared" si="633"/>
        <v>30000</v>
      </c>
      <c r="O223" s="192">
        <f t="shared" si="633"/>
        <v>181000</v>
      </c>
      <c r="P223" s="192">
        <f t="shared" si="633"/>
        <v>280000</v>
      </c>
      <c r="Q223" s="192">
        <f t="shared" si="633"/>
        <v>65000</v>
      </c>
      <c r="R223" s="192">
        <f t="shared" si="633"/>
        <v>42000</v>
      </c>
      <c r="S223" s="192">
        <f t="shared" si="633"/>
        <v>10000</v>
      </c>
      <c r="T223" s="192">
        <f t="shared" ref="T223" si="634">SUM(T224:T234)</f>
        <v>10000</v>
      </c>
      <c r="U223" s="192">
        <f t="shared" si="633"/>
        <v>0</v>
      </c>
      <c r="V223" s="192">
        <f t="shared" si="633"/>
        <v>31500</v>
      </c>
      <c r="W223" s="192">
        <f t="shared" si="633"/>
        <v>15000</v>
      </c>
      <c r="X223" s="192">
        <f t="shared" si="633"/>
        <v>0</v>
      </c>
      <c r="Y223" s="192">
        <f t="shared" ref="Y223:Z223" si="635">SUM(Y224:Y234)</f>
        <v>30000</v>
      </c>
      <c r="Z223" s="192">
        <f t="shared" si="635"/>
        <v>0</v>
      </c>
      <c r="AA223" s="192">
        <f t="shared" si="633"/>
        <v>6150</v>
      </c>
      <c r="AB223" s="192">
        <f t="shared" si="633"/>
        <v>0</v>
      </c>
      <c r="AC223" s="192">
        <f t="shared" si="633"/>
        <v>0</v>
      </c>
      <c r="AD223" s="192">
        <f t="shared" si="633"/>
        <v>20000</v>
      </c>
      <c r="AE223" s="192">
        <f t="shared" si="628"/>
        <v>20000</v>
      </c>
      <c r="AF223" s="192">
        <f>SUM(AF224:AF234)</f>
        <v>811550</v>
      </c>
      <c r="AG223" s="192">
        <f>SUM(AG224:AG234)</f>
        <v>46500</v>
      </c>
      <c r="AH223" s="192">
        <f>SUM(AH224:AH234)</f>
        <v>21000</v>
      </c>
      <c r="AI223" s="192">
        <f t="shared" si="629"/>
        <v>879050</v>
      </c>
      <c r="AJ223" s="192">
        <f>SUM(AJ224:AJ234)</f>
        <v>7500</v>
      </c>
      <c r="AK223" s="192">
        <f>SUM(AK224:AK234)</f>
        <v>90000</v>
      </c>
      <c r="AL223" s="192">
        <f>SUM(AL224:AL234)</f>
        <v>30000</v>
      </c>
      <c r="AM223" s="192">
        <f t="shared" si="630"/>
        <v>127500</v>
      </c>
      <c r="AN223" s="192">
        <f>SUM(AN224:AN234)</f>
        <v>0</v>
      </c>
      <c r="AO223" s="192">
        <f>SUM(AO224:AO234)</f>
        <v>25000</v>
      </c>
      <c r="AP223" s="192">
        <f>SUM(AP224:AP234)</f>
        <v>0</v>
      </c>
      <c r="AQ223" s="192">
        <f t="shared" si="631"/>
        <v>25000</v>
      </c>
      <c r="AR223" s="192">
        <f t="shared" si="632"/>
        <v>1051550</v>
      </c>
    </row>
    <row r="224" spans="2:44" hidden="1" x14ac:dyDescent="0.35">
      <c r="B224" s="181" t="s">
        <v>309</v>
      </c>
      <c r="C224" s="182" t="s">
        <v>188</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224" s="183">
        <f t="shared" si="622"/>
        <v>30000</v>
      </c>
      <c r="G224" s="183"/>
      <c r="H224" s="183">
        <f t="shared" si="623"/>
        <v>30000</v>
      </c>
      <c r="I224" s="183"/>
      <c r="J224" s="183">
        <f t="shared" si="624"/>
        <v>30000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30000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30000</v>
      </c>
    </row>
    <row r="225" spans="2:44" x14ac:dyDescent="0.35">
      <c r="B225" s="181" t="s">
        <v>790</v>
      </c>
      <c r="C225" s="182" t="s">
        <v>791</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682500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338900</v>
      </c>
      <c r="F225" s="183">
        <f t="shared" si="622"/>
        <v>1021400</v>
      </c>
      <c r="G225" s="183"/>
      <c r="H225" s="183">
        <f t="shared" si="623"/>
        <v>1021400</v>
      </c>
      <c r="I225" s="183"/>
      <c r="J225" s="183">
        <f t="shared" si="624"/>
        <v>1021400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38000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156900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156000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181000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65000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42000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31500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6150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E225" s="183">
        <f t="shared" si="628"/>
        <v>20000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811550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46500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v>
      </c>
      <c r="AI225" s="183">
        <f t="shared" si="629"/>
        <v>879050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M225" s="183">
        <f t="shared" si="630"/>
        <v>97500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25000</v>
      </c>
      <c r="AR225" s="183">
        <f t="shared" si="632"/>
        <v>1021550</v>
      </c>
    </row>
    <row r="226" spans="2:44" hidden="1" x14ac:dyDescent="0.35">
      <c r="B226" s="181" t="s">
        <v>792</v>
      </c>
      <c r="C226" s="182" t="s">
        <v>793</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hidden="1" x14ac:dyDescent="0.35">
      <c r="B227" s="181" t="s">
        <v>794</v>
      </c>
      <c r="C227" s="182" t="s">
        <v>795</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hidden="1" x14ac:dyDescent="0.35">
      <c r="B228" s="181" t="s">
        <v>796</v>
      </c>
      <c r="C228" s="182" t="s">
        <v>797</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hidden="1" x14ac:dyDescent="0.35">
      <c r="B229" s="181" t="s">
        <v>310</v>
      </c>
      <c r="C229" s="182" t="s">
        <v>798</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hidden="1" x14ac:dyDescent="0.35">
      <c r="B230" s="181" t="s">
        <v>799</v>
      </c>
      <c r="C230" s="182" t="s">
        <v>800</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hidden="1" x14ac:dyDescent="0.35">
      <c r="B231" s="181" t="s">
        <v>327</v>
      </c>
      <c r="C231" s="182" t="s">
        <v>199</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hidden="1" x14ac:dyDescent="0.35">
      <c r="B232" s="181" t="s">
        <v>837</v>
      </c>
      <c r="C232" s="182" t="s">
        <v>838</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hidden="1" x14ac:dyDescent="0.35">
      <c r="B233" s="181" t="s">
        <v>839</v>
      </c>
      <c r="C233" s="182" t="s">
        <v>840</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hidden="1" x14ac:dyDescent="0.35">
      <c r="B234" s="181" t="s">
        <v>841</v>
      </c>
      <c r="C234" s="182" t="s">
        <v>842</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35">
      <c r="B235" s="190" t="s">
        <v>311</v>
      </c>
      <c r="C235" s="191" t="s">
        <v>189</v>
      </c>
      <c r="D235" s="192">
        <f>SUM(D236:D242)</f>
        <v>20000</v>
      </c>
      <c r="E235" s="192">
        <f>SUM(E236:E242)</f>
        <v>0</v>
      </c>
      <c r="F235" s="192">
        <f t="shared" si="622"/>
        <v>20000</v>
      </c>
      <c r="G235" s="192">
        <f>SUM(G236:G242)</f>
        <v>0</v>
      </c>
      <c r="H235" s="192">
        <f t="shared" si="623"/>
        <v>20000</v>
      </c>
      <c r="I235" s="192">
        <f>SUM(I236:I242)</f>
        <v>0</v>
      </c>
      <c r="J235" s="192">
        <f t="shared" si="624"/>
        <v>20000</v>
      </c>
      <c r="K235" s="192">
        <f t="shared" ref="K235:AD235" si="660">SUM(K236:K242)</f>
        <v>0</v>
      </c>
      <c r="L235" s="192">
        <f t="shared" si="660"/>
        <v>0</v>
      </c>
      <c r="M235" s="192">
        <f t="shared" si="660"/>
        <v>0</v>
      </c>
      <c r="N235" s="192">
        <f t="shared" si="660"/>
        <v>0</v>
      </c>
      <c r="O235" s="192">
        <f t="shared" si="660"/>
        <v>20000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20000</v>
      </c>
      <c r="AD235" s="192">
        <f t="shared" si="660"/>
        <v>0</v>
      </c>
      <c r="AE235" s="192">
        <f t="shared" si="628"/>
        <v>20000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20000</v>
      </c>
    </row>
    <row r="236" spans="2:44" hidden="1" x14ac:dyDescent="0.35">
      <c r="B236" s="181" t="s">
        <v>801</v>
      </c>
      <c r="C236" s="182" t="s">
        <v>802</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hidden="1" x14ac:dyDescent="0.35">
      <c r="B237" s="181" t="s">
        <v>803</v>
      </c>
      <c r="C237" s="182" t="s">
        <v>804</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hidden="1" x14ac:dyDescent="0.35">
      <c r="B238" s="181" t="s">
        <v>312</v>
      </c>
      <c r="C238" s="182" t="s">
        <v>805</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35">
      <c r="B239" s="181" t="s">
        <v>806</v>
      </c>
      <c r="C239" s="182" t="s">
        <v>807</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20000</v>
      </c>
      <c r="G239" s="183"/>
      <c r="H239" s="183">
        <f t="shared" si="666"/>
        <v>20000</v>
      </c>
      <c r="I239" s="183"/>
      <c r="J239" s="183">
        <f t="shared" si="667"/>
        <v>20000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20000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20000</v>
      </c>
    </row>
    <row r="240" spans="2:44" hidden="1" x14ac:dyDescent="0.35">
      <c r="B240" s="181" t="s">
        <v>808</v>
      </c>
      <c r="C240" s="182" t="s">
        <v>805</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hidden="1" x14ac:dyDescent="0.35">
      <c r="B241" s="181" t="s">
        <v>809</v>
      </c>
      <c r="C241" s="182" t="s">
        <v>810</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hidden="1" x14ac:dyDescent="0.35">
      <c r="B242" s="181" t="s">
        <v>811</v>
      </c>
      <c r="C242" s="182" t="s">
        <v>812</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35">
      <c r="B243" s="190" t="s">
        <v>313</v>
      </c>
      <c r="C243" s="191" t="s">
        <v>190</v>
      </c>
      <c r="D243" s="192">
        <f>SUM(D244:D259)</f>
        <v>452300</v>
      </c>
      <c r="E243" s="192">
        <f>SUM(E244:E259)</f>
        <v>601790</v>
      </c>
      <c r="F243" s="192">
        <f t="shared" si="622"/>
        <v>1054090</v>
      </c>
      <c r="G243" s="192">
        <f>SUM(G244:G259)</f>
        <v>0</v>
      </c>
      <c r="H243" s="192">
        <f t="shared" si="623"/>
        <v>1054090</v>
      </c>
      <c r="I243" s="192">
        <f>SUM(I244:I259)</f>
        <v>0</v>
      </c>
      <c r="J243" s="192">
        <f t="shared" si="624"/>
        <v>1054090</v>
      </c>
      <c r="K243" s="192">
        <f t="shared" ref="K243:AD243" si="689">SUM(K244:K259)</f>
        <v>17000</v>
      </c>
      <c r="L243" s="192">
        <f t="shared" si="689"/>
        <v>275590</v>
      </c>
      <c r="M243" s="192">
        <f t="shared" si="689"/>
        <v>359500</v>
      </c>
      <c r="N243" s="192">
        <f t="shared" si="689"/>
        <v>30000</v>
      </c>
      <c r="O243" s="192">
        <f t="shared" si="689"/>
        <v>26500</v>
      </c>
      <c r="P243" s="192">
        <f t="shared" ref="P243:Q243" si="690">SUM(P244:P259)</f>
        <v>128000</v>
      </c>
      <c r="Q243" s="192">
        <f t="shared" si="690"/>
        <v>5000</v>
      </c>
      <c r="R243" s="192">
        <f t="shared" si="689"/>
        <v>0</v>
      </c>
      <c r="S243" s="192">
        <f t="shared" si="689"/>
        <v>0</v>
      </c>
      <c r="T243" s="192">
        <f t="shared" ref="T243" si="691">SUM(T244:T259)</f>
        <v>5000</v>
      </c>
      <c r="U243" s="192">
        <f t="shared" si="689"/>
        <v>200000</v>
      </c>
      <c r="V243" s="192">
        <f t="shared" si="689"/>
        <v>7500</v>
      </c>
      <c r="W243" s="192">
        <f t="shared" ref="W243" si="692">SUM(W244:W259)</f>
        <v>0</v>
      </c>
      <c r="X243" s="192">
        <f t="shared" si="689"/>
        <v>4.25</v>
      </c>
      <c r="Y243" s="192">
        <f t="shared" ref="Y243:Z243" si="693">SUM(Y244:Y259)</f>
        <v>0</v>
      </c>
      <c r="Z243" s="192">
        <f t="shared" si="693"/>
        <v>0</v>
      </c>
      <c r="AA243" s="192">
        <f t="shared" si="689"/>
        <v>0</v>
      </c>
      <c r="AB243" s="192">
        <f t="shared" si="689"/>
        <v>0</v>
      </c>
      <c r="AC243" s="192">
        <f t="shared" si="689"/>
        <v>786794.25</v>
      </c>
      <c r="AD243" s="192">
        <f t="shared" si="689"/>
        <v>11500</v>
      </c>
      <c r="AE243" s="192">
        <f t="shared" si="628"/>
        <v>798294.25</v>
      </c>
      <c r="AF243" s="192">
        <f>SUM(AF244:AF259)</f>
        <v>25000</v>
      </c>
      <c r="AG243" s="192">
        <f>SUM(AG244:AG259)</f>
        <v>42500</v>
      </c>
      <c r="AH243" s="192">
        <f>SUM(AH244:AH259)</f>
        <v>78500</v>
      </c>
      <c r="AI243" s="192">
        <f t="shared" si="629"/>
        <v>146000</v>
      </c>
      <c r="AJ243" s="192">
        <f>SUM(AJ244:AJ259)</f>
        <v>36000</v>
      </c>
      <c r="AK243" s="192">
        <f>SUM(AK244:AK259)</f>
        <v>54300</v>
      </c>
      <c r="AL243" s="192">
        <f>SUM(AL244:AL259)</f>
        <v>19500</v>
      </c>
      <c r="AM243" s="192">
        <f t="shared" si="630"/>
        <v>109800</v>
      </c>
      <c r="AN243" s="192">
        <f>SUM(AN244:AN259)</f>
        <v>0</v>
      </c>
      <c r="AO243" s="192">
        <f>SUM(AO244:AO259)</f>
        <v>0</v>
      </c>
      <c r="AP243" s="192">
        <f>SUM(AP244:AP259)</f>
        <v>0</v>
      </c>
      <c r="AQ243" s="192">
        <f t="shared" si="631"/>
        <v>0</v>
      </c>
      <c r="AR243" s="192">
        <f t="shared" si="632"/>
        <v>1054094.25</v>
      </c>
    </row>
    <row r="244" spans="2:44" hidden="1" x14ac:dyDescent="0.35">
      <c r="B244" s="181" t="s">
        <v>813</v>
      </c>
      <c r="C244" s="182" t="s">
        <v>814</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hidden="1" x14ac:dyDescent="0.35">
      <c r="B245" s="181" t="s">
        <v>815</v>
      </c>
      <c r="C245" s="182" t="s">
        <v>816</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hidden="1" x14ac:dyDescent="0.35">
      <c r="B246" s="181" t="s">
        <v>817</v>
      </c>
      <c r="C246" s="182" t="s">
        <v>818</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hidden="1" x14ac:dyDescent="0.35">
      <c r="B247" s="181" t="s">
        <v>314</v>
      </c>
      <c r="C247" s="182" t="s">
        <v>191</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35">
      <c r="B248" s="181" t="s">
        <v>819</v>
      </c>
      <c r="C248" s="182" t="s">
        <v>820</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452300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401790</v>
      </c>
      <c r="F248" s="183">
        <f t="shared" si="694"/>
        <v>854090</v>
      </c>
      <c r="G248" s="183"/>
      <c r="H248" s="183">
        <f t="shared" si="695"/>
        <v>854090</v>
      </c>
      <c r="I248" s="183"/>
      <c r="J248" s="183">
        <f t="shared" si="696"/>
        <v>854090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17000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275590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359500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26500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128000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4.25</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586794.25</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11500</v>
      </c>
      <c r="AE248" s="183">
        <f t="shared" si="697"/>
        <v>598294.25</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42500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78500</v>
      </c>
      <c r="AI248" s="183">
        <f t="shared" si="698"/>
        <v>146000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54300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19500</v>
      </c>
      <c r="AM248" s="183">
        <f t="shared" si="699"/>
        <v>109800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854094.25</v>
      </c>
    </row>
    <row r="249" spans="2:44" hidden="1" x14ac:dyDescent="0.35">
      <c r="B249" s="181" t="s">
        <v>821</v>
      </c>
      <c r="C249" s="182" t="s">
        <v>822</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hidden="1" x14ac:dyDescent="0.35">
      <c r="B250" s="181" t="s">
        <v>315</v>
      </c>
      <c r="C250" s="182" t="s">
        <v>192</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hidden="1" x14ac:dyDescent="0.35">
      <c r="B251" s="181" t="s">
        <v>823</v>
      </c>
      <c r="C251" s="182" t="s">
        <v>824</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hidden="1" x14ac:dyDescent="0.35">
      <c r="B252" s="181" t="s">
        <v>825</v>
      </c>
      <c r="C252" s="182" t="s">
        <v>826</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hidden="1" x14ac:dyDescent="0.35">
      <c r="B253" s="181" t="s">
        <v>316</v>
      </c>
      <c r="C253" s="182" t="s">
        <v>193</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35">
      <c r="B254" s="181" t="s">
        <v>827</v>
      </c>
      <c r="C254" s="182" t="s">
        <v>828</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F254" s="183">
        <f t="shared" si="622"/>
        <v>200000</v>
      </c>
      <c r="G254" s="183"/>
      <c r="H254" s="183">
        <f t="shared" si="623"/>
        <v>200000</v>
      </c>
      <c r="I254" s="183"/>
      <c r="J254" s="183">
        <f t="shared" si="624"/>
        <v>200000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200000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200000</v>
      </c>
    </row>
    <row r="255" spans="2:44" hidden="1" x14ac:dyDescent="0.35">
      <c r="B255" s="181" t="s">
        <v>829</v>
      </c>
      <c r="C255" s="182" t="s">
        <v>830</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hidden="1" x14ac:dyDescent="0.35">
      <c r="B256" s="181" t="s">
        <v>831</v>
      </c>
      <c r="C256" s="182" t="s">
        <v>832</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hidden="1" x14ac:dyDescent="0.35">
      <c r="B257" s="181" t="s">
        <v>833</v>
      </c>
      <c r="C257" s="182" t="s">
        <v>834</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hidden="1" x14ac:dyDescent="0.35">
      <c r="B258" s="181" t="s">
        <v>317</v>
      </c>
      <c r="C258" s="182" t="s">
        <v>194</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hidden="1" x14ac:dyDescent="0.35">
      <c r="B259" s="181" t="s">
        <v>835</v>
      </c>
      <c r="C259" s="182" t="s">
        <v>836</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hidden="1" x14ac:dyDescent="0.35">
      <c r="B260" s="190" t="s">
        <v>318</v>
      </c>
      <c r="C260" s="191" t="s">
        <v>195</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hidden="1" x14ac:dyDescent="0.35">
      <c r="B261" s="181" t="s">
        <v>843</v>
      </c>
      <c r="C261" s="182" t="s">
        <v>844</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hidden="1" x14ac:dyDescent="0.35">
      <c r="B262" s="181" t="s">
        <v>845</v>
      </c>
      <c r="C262" s="182" t="s">
        <v>846</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hidden="1" x14ac:dyDescent="0.35">
      <c r="B263" s="181" t="s">
        <v>319</v>
      </c>
      <c r="C263" s="182" t="s">
        <v>196</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hidden="1" x14ac:dyDescent="0.35">
      <c r="B264" s="181" t="s">
        <v>847</v>
      </c>
      <c r="C264" s="182" t="s">
        <v>848</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hidden="1" x14ac:dyDescent="0.35">
      <c r="B265" s="181" t="s">
        <v>849</v>
      </c>
      <c r="C265" s="182" t="s">
        <v>850</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hidden="1" x14ac:dyDescent="0.35">
      <c r="B266" s="181" t="s">
        <v>851</v>
      </c>
      <c r="C266" s="182" t="s">
        <v>852</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hidden="1" x14ac:dyDescent="0.35">
      <c r="B267" s="190" t="s">
        <v>320</v>
      </c>
      <c r="C267" s="191" t="s">
        <v>197</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hidden="1" x14ac:dyDescent="0.35">
      <c r="B268" s="181" t="s">
        <v>853</v>
      </c>
      <c r="C268" s="182" t="s">
        <v>854</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hidden="1" x14ac:dyDescent="0.35">
      <c r="B269" s="181" t="s">
        <v>321</v>
      </c>
      <c r="C269" s="182" t="s">
        <v>855</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hidden="1" x14ac:dyDescent="0.35">
      <c r="B270" s="181" t="s">
        <v>856</v>
      </c>
      <c r="C270" s="182" t="s">
        <v>857</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hidden="1" x14ac:dyDescent="0.35">
      <c r="B271" s="181" t="s">
        <v>858</v>
      </c>
      <c r="C271" s="182" t="s">
        <v>859</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hidden="1" x14ac:dyDescent="0.35">
      <c r="B272" s="181" t="s">
        <v>860</v>
      </c>
      <c r="C272" s="182" t="s">
        <v>861</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hidden="1" x14ac:dyDescent="0.35">
      <c r="B273" s="181" t="s">
        <v>862</v>
      </c>
      <c r="C273" s="182" t="s">
        <v>863</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hidden="1" x14ac:dyDescent="0.35">
      <c r="B274" s="181" t="s">
        <v>864</v>
      </c>
      <c r="C274" s="182" t="s">
        <v>865</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hidden="1" x14ac:dyDescent="0.35">
      <c r="B275" s="181" t="s">
        <v>866</v>
      </c>
      <c r="C275" s="182" t="s">
        <v>867</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hidden="1" x14ac:dyDescent="0.35">
      <c r="B276" s="181" t="s">
        <v>322</v>
      </c>
      <c r="C276" s="182" t="s">
        <v>868</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hidden="1" x14ac:dyDescent="0.35">
      <c r="B277" s="181" t="s">
        <v>869</v>
      </c>
      <c r="C277" s="182" t="s">
        <v>870</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hidden="1" x14ac:dyDescent="0.35">
      <c r="B278" s="181" t="s">
        <v>871</v>
      </c>
      <c r="C278" s="182" t="s">
        <v>872</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hidden="1" x14ac:dyDescent="0.35">
      <c r="B279" s="181" t="s">
        <v>873</v>
      </c>
      <c r="C279" s="182" t="s">
        <v>874</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hidden="1" x14ac:dyDescent="0.35">
      <c r="B280" s="181" t="s">
        <v>875</v>
      </c>
      <c r="C280" s="182" t="s">
        <v>876</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hidden="1" x14ac:dyDescent="0.35">
      <c r="B281" s="181" t="s">
        <v>877</v>
      </c>
      <c r="C281" s="182" t="s">
        <v>878</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hidden="1" x14ac:dyDescent="0.35">
      <c r="B282" s="181" t="s">
        <v>879</v>
      </c>
      <c r="C282" s="182" t="s">
        <v>880</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hidden="1" x14ac:dyDescent="0.35">
      <c r="B283" s="181" t="s">
        <v>881</v>
      </c>
      <c r="C283" s="182" t="s">
        <v>882</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hidden="1" x14ac:dyDescent="0.35">
      <c r="B284" s="181" t="s">
        <v>883</v>
      </c>
      <c r="C284" s="182" t="s">
        <v>884</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hidden="1" x14ac:dyDescent="0.35">
      <c r="B285" s="181" t="s">
        <v>323</v>
      </c>
      <c r="C285" s="182" t="s">
        <v>885</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hidden="1" x14ac:dyDescent="0.35">
      <c r="B286" s="181" t="s">
        <v>886</v>
      </c>
      <c r="C286" s="182" t="s">
        <v>887</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hidden="1" x14ac:dyDescent="0.35">
      <c r="B287" s="181" t="s">
        <v>888</v>
      </c>
      <c r="C287" s="182" t="s">
        <v>889</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hidden="1" x14ac:dyDescent="0.35">
      <c r="B288" s="181" t="s">
        <v>890</v>
      </c>
      <c r="C288" s="182" t="s">
        <v>891</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hidden="1" x14ac:dyDescent="0.35">
      <c r="B289" s="181" t="s">
        <v>892</v>
      </c>
      <c r="C289" s="182" t="s">
        <v>885</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hidden="1" x14ac:dyDescent="0.35">
      <c r="B290" s="181" t="s">
        <v>893</v>
      </c>
      <c r="C290" s="182" t="s">
        <v>894</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hidden="1" x14ac:dyDescent="0.35">
      <c r="B291" s="181" t="s">
        <v>895</v>
      </c>
      <c r="C291" s="182" t="s">
        <v>896</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hidden="1" x14ac:dyDescent="0.35">
      <c r="B292" s="181" t="s">
        <v>897</v>
      </c>
      <c r="C292" s="182" t="s">
        <v>898</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hidden="1" x14ac:dyDescent="0.35">
      <c r="B293" s="181" t="s">
        <v>899</v>
      </c>
      <c r="C293" s="182" t="s">
        <v>900</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hidden="1" x14ac:dyDescent="0.35">
      <c r="B294" s="181" t="s">
        <v>901</v>
      </c>
      <c r="C294" s="182" t="s">
        <v>902</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hidden="1" x14ac:dyDescent="0.35">
      <c r="B295" s="181" t="s">
        <v>903</v>
      </c>
      <c r="C295" s="182" t="s">
        <v>904</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hidden="1" x14ac:dyDescent="0.35">
      <c r="B296" s="181" t="s">
        <v>905</v>
      </c>
      <c r="C296" s="182" t="s">
        <v>906</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hidden="1" x14ac:dyDescent="0.35">
      <c r="B297" s="181" t="s">
        <v>907</v>
      </c>
      <c r="C297" s="182" t="s">
        <v>908</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hidden="1" x14ac:dyDescent="0.35">
      <c r="B298" s="181" t="s">
        <v>909</v>
      </c>
      <c r="C298" s="182" t="s">
        <v>910</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hidden="1" x14ac:dyDescent="0.35">
      <c r="B299" s="181" t="s">
        <v>911</v>
      </c>
      <c r="C299" s="182" t="s">
        <v>912</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hidden="1" x14ac:dyDescent="0.35">
      <c r="B300" s="181" t="s">
        <v>913</v>
      </c>
      <c r="C300" s="182" t="s">
        <v>914</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hidden="1" x14ac:dyDescent="0.35">
      <c r="B301" s="181" t="s">
        <v>915</v>
      </c>
      <c r="C301" s="182" t="s">
        <v>916</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hidden="1" x14ac:dyDescent="0.35">
      <c r="B302" s="181" t="s">
        <v>917</v>
      </c>
      <c r="C302" s="182" t="s">
        <v>918</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hidden="1" x14ac:dyDescent="0.35">
      <c r="B303" s="181" t="s">
        <v>919</v>
      </c>
      <c r="C303" s="182" t="s">
        <v>920</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hidden="1" x14ac:dyDescent="0.35">
      <c r="B304" s="181" t="s">
        <v>921</v>
      </c>
      <c r="C304" s="182" t="s">
        <v>922</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hidden="1" x14ac:dyDescent="0.35">
      <c r="B305" s="181" t="s">
        <v>923</v>
      </c>
      <c r="C305" s="182" t="s">
        <v>924</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hidden="1" x14ac:dyDescent="0.35">
      <c r="B306" s="181" t="s">
        <v>925</v>
      </c>
      <c r="C306" s="182" t="s">
        <v>926</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hidden="1" x14ac:dyDescent="0.35">
      <c r="B307" s="181" t="s">
        <v>927</v>
      </c>
      <c r="C307" s="182" t="s">
        <v>928</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hidden="1" x14ac:dyDescent="0.35">
      <c r="B308" s="181" t="s">
        <v>929</v>
      </c>
      <c r="C308" s="182" t="s">
        <v>930</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hidden="1" x14ac:dyDescent="0.35">
      <c r="B309" s="181" t="s">
        <v>931</v>
      </c>
      <c r="C309" s="182" t="s">
        <v>932</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hidden="1" x14ac:dyDescent="0.35">
      <c r="B310" s="181" t="s">
        <v>933</v>
      </c>
      <c r="C310" s="182" t="s">
        <v>934</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hidden="1" x14ac:dyDescent="0.35">
      <c r="B311" s="181" t="s">
        <v>935</v>
      </c>
      <c r="C311" s="182" t="s">
        <v>936</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35">
      <c r="B312" s="190" t="s">
        <v>324</v>
      </c>
      <c r="C312" s="191" t="s">
        <v>198</v>
      </c>
      <c r="D312" s="192">
        <f>SUM(D313:D326)</f>
        <v>100500</v>
      </c>
      <c r="E312" s="192">
        <f>SUM(E313:E326)</f>
        <v>30372</v>
      </c>
      <c r="F312" s="192">
        <f t="shared" si="622"/>
        <v>130872</v>
      </c>
      <c r="G312" s="192">
        <f>SUM(G313:G326)</f>
        <v>0</v>
      </c>
      <c r="H312" s="192">
        <f t="shared" si="623"/>
        <v>130872</v>
      </c>
      <c r="I312" s="192">
        <f>SUM(I313:I326)</f>
        <v>0</v>
      </c>
      <c r="J312" s="192">
        <f t="shared" si="624"/>
        <v>130872</v>
      </c>
      <c r="K312" s="192">
        <f t="shared" ref="K312:AD312" si="744">SUM(K313:K326)</f>
        <v>7300</v>
      </c>
      <c r="L312" s="192">
        <f t="shared" si="744"/>
        <v>23072</v>
      </c>
      <c r="M312" s="192">
        <f t="shared" si="744"/>
        <v>100500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9.6666666666666661</v>
      </c>
      <c r="Y312" s="192">
        <f t="shared" ref="Y312:Z312" si="748">SUM(Y313:Y326)</f>
        <v>0</v>
      </c>
      <c r="Z312" s="192">
        <f t="shared" si="748"/>
        <v>0</v>
      </c>
      <c r="AA312" s="192">
        <f t="shared" si="744"/>
        <v>0</v>
      </c>
      <c r="AB312" s="192">
        <f t="shared" si="744"/>
        <v>0</v>
      </c>
      <c r="AC312" s="192">
        <f t="shared" si="744"/>
        <v>78981.666666666672</v>
      </c>
      <c r="AD312" s="192">
        <f t="shared" si="744"/>
        <v>0</v>
      </c>
      <c r="AE312" s="192">
        <f t="shared" si="628"/>
        <v>78981.666666666672</v>
      </c>
      <c r="AF312" s="192">
        <f>SUM(AF313:AF326)</f>
        <v>0</v>
      </c>
      <c r="AG312" s="192">
        <f>SUM(AG313:AG326)</f>
        <v>0</v>
      </c>
      <c r="AH312" s="192">
        <f>SUM(AH313:AH326)</f>
        <v>30000</v>
      </c>
      <c r="AI312" s="192">
        <f t="shared" si="629"/>
        <v>30000</v>
      </c>
      <c r="AJ312" s="192">
        <f>SUM(AJ313:AJ326)</f>
        <v>4800</v>
      </c>
      <c r="AK312" s="192">
        <f>SUM(AK313:AK326)</f>
        <v>7600</v>
      </c>
      <c r="AL312" s="192">
        <f>SUM(AL313:AL326)</f>
        <v>8000</v>
      </c>
      <c r="AM312" s="192">
        <f t="shared" si="630"/>
        <v>20400</v>
      </c>
      <c r="AN312" s="192">
        <f>SUM(AN313:AN326)</f>
        <v>1500</v>
      </c>
      <c r="AO312" s="192">
        <f>SUM(AO313:AO326)</f>
        <v>0</v>
      </c>
      <c r="AP312" s="192">
        <f>SUM(AP313:AP326)</f>
        <v>0</v>
      </c>
      <c r="AQ312" s="192">
        <f t="shared" si="631"/>
        <v>1500</v>
      </c>
      <c r="AR312" s="192">
        <f t="shared" si="632"/>
        <v>130881.66666666667</v>
      </c>
    </row>
    <row r="313" spans="2:44" hidden="1" x14ac:dyDescent="0.35">
      <c r="B313" s="181" t="s">
        <v>937</v>
      </c>
      <c r="C313" s="182" t="s">
        <v>938</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hidden="1" x14ac:dyDescent="0.35">
      <c r="B314" s="181" t="s">
        <v>325</v>
      </c>
      <c r="C314" s="182" t="s">
        <v>939</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35">
      <c r="B315" s="181" t="s">
        <v>940</v>
      </c>
      <c r="C315" s="182" t="s">
        <v>941</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100500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30372</v>
      </c>
      <c r="F315" s="183">
        <f t="shared" si="622"/>
        <v>130872</v>
      </c>
      <c r="G315" s="183"/>
      <c r="H315" s="183">
        <f t="shared" si="623"/>
        <v>130872</v>
      </c>
      <c r="I315" s="183"/>
      <c r="J315" s="183">
        <f t="shared" si="624"/>
        <v>130872</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7300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23072</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100500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9.6666666666666661</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78981.666666666672</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78981.666666666672</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I315" s="183">
        <f t="shared" si="629"/>
        <v>30000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7600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M315" s="183">
        <f t="shared" si="630"/>
        <v>20400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1500</v>
      </c>
      <c r="AR315" s="183">
        <f t="shared" si="632"/>
        <v>130881.66666666667</v>
      </c>
    </row>
    <row r="316" spans="2:44" hidden="1" x14ac:dyDescent="0.35">
      <c r="B316" s="181" t="s">
        <v>942</v>
      </c>
      <c r="C316" s="182" t="s">
        <v>943</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hidden="1" x14ac:dyDescent="0.35">
      <c r="B317" s="181" t="s">
        <v>944</v>
      </c>
      <c r="C317" s="182" t="s">
        <v>945</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hidden="1" x14ac:dyDescent="0.35">
      <c r="B318" s="181" t="s">
        <v>946</v>
      </c>
      <c r="C318" s="182" t="s">
        <v>947</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hidden="1" x14ac:dyDescent="0.35">
      <c r="B319" s="181" t="s">
        <v>326</v>
      </c>
      <c r="C319" s="182" t="s">
        <v>948</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hidden="1" x14ac:dyDescent="0.35">
      <c r="B320" s="181" t="s">
        <v>949</v>
      </c>
      <c r="C320" s="182" t="s">
        <v>950</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hidden="1" x14ac:dyDescent="0.35">
      <c r="B321" s="181" t="s">
        <v>951</v>
      </c>
      <c r="C321" s="182" t="s">
        <v>952</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hidden="1" x14ac:dyDescent="0.35">
      <c r="B322" s="181" t="s">
        <v>953</v>
      </c>
      <c r="C322" s="182" t="s">
        <v>954</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0</v>
      </c>
      <c r="G322" s="183"/>
      <c r="H322" s="183">
        <f t="shared" si="758"/>
        <v>0</v>
      </c>
      <c r="I322" s="183"/>
      <c r="J322" s="183">
        <f t="shared" si="759"/>
        <v>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0</v>
      </c>
    </row>
    <row r="323" spans="2:44" hidden="1" x14ac:dyDescent="0.35">
      <c r="B323" s="181" t="s">
        <v>955</v>
      </c>
      <c r="C323" s="182" t="s">
        <v>956</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hidden="1" x14ac:dyDescent="0.35">
      <c r="B324" s="181" t="s">
        <v>957</v>
      </c>
      <c r="C324" s="182" t="s">
        <v>958</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hidden="1" x14ac:dyDescent="0.35">
      <c r="B325" s="181" t="s">
        <v>959</v>
      </c>
      <c r="C325" s="182" t="s">
        <v>960</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hidden="1" x14ac:dyDescent="0.35">
      <c r="B326" s="181" t="s">
        <v>961</v>
      </c>
      <c r="C326" s="182" t="s">
        <v>962</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35">
      <c r="B327" s="178" t="s">
        <v>328</v>
      </c>
      <c r="C327" s="179" t="s">
        <v>200</v>
      </c>
      <c r="D327" s="180">
        <f>D328+D345+D383+D389</f>
        <v>0</v>
      </c>
      <c r="E327" s="180">
        <f>E328+E345+E383+E389</f>
        <v>1137000</v>
      </c>
      <c r="F327" s="180">
        <f t="shared" si="622"/>
        <v>1137000</v>
      </c>
      <c r="G327" s="180">
        <f>G328+G345+G383+G389</f>
        <v>0</v>
      </c>
      <c r="H327" s="180">
        <f t="shared" si="623"/>
        <v>1137000</v>
      </c>
      <c r="I327" s="180">
        <f>I328+I345+I383+I389</f>
        <v>0</v>
      </c>
      <c r="J327" s="180">
        <f t="shared" si="624"/>
        <v>1137000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1137000</v>
      </c>
      <c r="V327" s="180">
        <f t="shared" si="781"/>
        <v>0</v>
      </c>
      <c r="W327" s="180">
        <f t="shared" si="781"/>
        <v>0</v>
      </c>
      <c r="X327" s="180">
        <f t="shared" si="781"/>
        <v>0</v>
      </c>
      <c r="Y327" s="180">
        <f t="shared" ref="Y327:Z327" si="783">Y328+Y345+Y383+Y389</f>
        <v>0</v>
      </c>
      <c r="Z327" s="180">
        <f t="shared" si="783"/>
        <v>0</v>
      </c>
      <c r="AA327" s="180">
        <f t="shared" si="781"/>
        <v>0</v>
      </c>
      <c r="AB327" s="180">
        <f t="shared" si="781"/>
        <v>365000</v>
      </c>
      <c r="AC327" s="180">
        <f t="shared" si="781"/>
        <v>374000</v>
      </c>
      <c r="AD327" s="180">
        <f t="shared" si="781"/>
        <v>310000</v>
      </c>
      <c r="AE327" s="180">
        <f t="shared" si="628"/>
        <v>1049000</v>
      </c>
      <c r="AF327" s="180">
        <f>AF328+AF345+AF383+AF389</f>
        <v>0</v>
      </c>
      <c r="AG327" s="180">
        <f>AG328+AG345+AG383+AG389</f>
        <v>0</v>
      </c>
      <c r="AH327" s="180">
        <f>AH328+AH345+AH383+AH389</f>
        <v>0</v>
      </c>
      <c r="AI327" s="180">
        <f t="shared" si="629"/>
        <v>0</v>
      </c>
      <c r="AJ327" s="180">
        <f>AJ328+AJ345+AJ383+AJ389</f>
        <v>40000</v>
      </c>
      <c r="AK327" s="180">
        <f>AK328+AK345+AK383+AK389</f>
        <v>0</v>
      </c>
      <c r="AL327" s="180">
        <f>AL328+AL345+AL383+AL389</f>
        <v>0</v>
      </c>
      <c r="AM327" s="180">
        <f t="shared" si="630"/>
        <v>40000</v>
      </c>
      <c r="AN327" s="180">
        <f>AN328+AN345+AN383+AN389</f>
        <v>0</v>
      </c>
      <c r="AO327" s="180">
        <f>AO328+AO345+AO383+AO389</f>
        <v>20000</v>
      </c>
      <c r="AP327" s="180">
        <f>AP328+AP345+AP383+AP389</f>
        <v>28000</v>
      </c>
      <c r="AQ327" s="180">
        <f t="shared" si="631"/>
        <v>48000</v>
      </c>
      <c r="AR327" s="180">
        <f t="shared" si="632"/>
        <v>1137000</v>
      </c>
    </row>
    <row r="328" spans="2:44" hidden="1" x14ac:dyDescent="0.35">
      <c r="B328" s="190" t="s">
        <v>329</v>
      </c>
      <c r="C328" s="191" t="s">
        <v>201</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hidden="1" x14ac:dyDescent="0.35">
      <c r="B329" s="181" t="s">
        <v>330</v>
      </c>
      <c r="C329" s="182" t="s">
        <v>202</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hidden="1" x14ac:dyDescent="0.35">
      <c r="B330" s="181" t="s">
        <v>344</v>
      </c>
      <c r="C330" s="182" t="s">
        <v>212</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hidden="1" x14ac:dyDescent="0.35">
      <c r="B331" s="181" t="s">
        <v>963</v>
      </c>
      <c r="C331" s="182" t="s">
        <v>964</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hidden="1" x14ac:dyDescent="0.35">
      <c r="B332" s="181" t="s">
        <v>965</v>
      </c>
      <c r="C332" s="182" t="s">
        <v>966</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hidden="1" x14ac:dyDescent="0.35">
      <c r="B333" s="181" t="s">
        <v>967</v>
      </c>
      <c r="C333" s="182" t="s">
        <v>968</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hidden="1" x14ac:dyDescent="0.35">
      <c r="B334" s="181" t="s">
        <v>969</v>
      </c>
      <c r="C334" s="182" t="s">
        <v>970</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hidden="1" x14ac:dyDescent="0.35">
      <c r="B335" s="181" t="s">
        <v>345</v>
      </c>
      <c r="C335" s="182" t="s">
        <v>213</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hidden="1" x14ac:dyDescent="0.35">
      <c r="B336" s="181" t="s">
        <v>971</v>
      </c>
      <c r="C336" s="182" t="s">
        <v>972</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hidden="1" x14ac:dyDescent="0.35">
      <c r="B337" s="181" t="s">
        <v>346</v>
      </c>
      <c r="C337" s="182" t="s">
        <v>214</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hidden="1" x14ac:dyDescent="0.35">
      <c r="B338" s="181" t="s">
        <v>973</v>
      </c>
      <c r="C338" s="182" t="s">
        <v>974</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hidden="1" x14ac:dyDescent="0.35">
      <c r="B339" s="181" t="s">
        <v>331</v>
      </c>
      <c r="C339" s="182" t="s">
        <v>203</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hidden="1" x14ac:dyDescent="0.35">
      <c r="B340" s="181" t="s">
        <v>975</v>
      </c>
      <c r="C340" s="182" t="s">
        <v>976</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hidden="1" x14ac:dyDescent="0.35">
      <c r="B341" s="181" t="s">
        <v>347</v>
      </c>
      <c r="C341" s="182" t="s">
        <v>215</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hidden="1" x14ac:dyDescent="0.35">
      <c r="B342" s="181" t="s">
        <v>977</v>
      </c>
      <c r="C342" s="182" t="s">
        <v>978</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hidden="1" x14ac:dyDescent="0.35">
      <c r="B343" s="181" t="s">
        <v>979</v>
      </c>
      <c r="C343" s="182" t="s">
        <v>980</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hidden="1" x14ac:dyDescent="0.35">
      <c r="B344" s="181" t="s">
        <v>348</v>
      </c>
      <c r="C344" s="182" t="s">
        <v>216</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35">
      <c r="B345" s="190" t="s">
        <v>332</v>
      </c>
      <c r="C345" s="191" t="s">
        <v>204</v>
      </c>
      <c r="D345" s="192">
        <f>SUM(D346:D382)</f>
        <v>0</v>
      </c>
      <c r="E345" s="192">
        <f>SUM(E346:E382)</f>
        <v>1137000</v>
      </c>
      <c r="F345" s="192">
        <f t="shared" si="622"/>
        <v>1137000</v>
      </c>
      <c r="G345" s="192">
        <f>SUM(G346:G382)</f>
        <v>0</v>
      </c>
      <c r="H345" s="192">
        <f t="shared" si="623"/>
        <v>1137000</v>
      </c>
      <c r="I345" s="192">
        <f>SUM(I346:I382)</f>
        <v>0</v>
      </c>
      <c r="J345" s="192">
        <f t="shared" si="624"/>
        <v>1137000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1137000</v>
      </c>
      <c r="V345" s="192">
        <f t="shared" si="819"/>
        <v>0</v>
      </c>
      <c r="W345" s="192">
        <f t="shared" si="819"/>
        <v>0</v>
      </c>
      <c r="X345" s="192">
        <f t="shared" si="819"/>
        <v>0</v>
      </c>
      <c r="Y345" s="192">
        <f t="shared" ref="Y345:Z345" si="821">SUM(Y346:Y382)</f>
        <v>0</v>
      </c>
      <c r="Z345" s="192">
        <f t="shared" si="821"/>
        <v>0</v>
      </c>
      <c r="AA345" s="192">
        <f t="shared" si="819"/>
        <v>0</v>
      </c>
      <c r="AB345" s="192">
        <f t="shared" si="819"/>
        <v>365000</v>
      </c>
      <c r="AC345" s="192">
        <f t="shared" si="819"/>
        <v>374000</v>
      </c>
      <c r="AD345" s="192">
        <f t="shared" si="819"/>
        <v>310000</v>
      </c>
      <c r="AE345" s="192">
        <f t="shared" si="628"/>
        <v>1049000</v>
      </c>
      <c r="AF345" s="192">
        <f>SUM(AF346:AF382)</f>
        <v>0</v>
      </c>
      <c r="AG345" s="192">
        <f>SUM(AG346:AG382)</f>
        <v>0</v>
      </c>
      <c r="AH345" s="192">
        <f>SUM(AH346:AH382)</f>
        <v>0</v>
      </c>
      <c r="AI345" s="192">
        <f t="shared" si="629"/>
        <v>0</v>
      </c>
      <c r="AJ345" s="192">
        <f>SUM(AJ346:AJ382)</f>
        <v>40000</v>
      </c>
      <c r="AK345" s="192">
        <f>SUM(AK346:AK382)</f>
        <v>0</v>
      </c>
      <c r="AL345" s="192">
        <f>SUM(AL346:AL382)</f>
        <v>0</v>
      </c>
      <c r="AM345" s="192">
        <f t="shared" si="630"/>
        <v>40000</v>
      </c>
      <c r="AN345" s="192">
        <f>SUM(AN346:AN382)</f>
        <v>0</v>
      </c>
      <c r="AO345" s="192">
        <f>SUM(AO346:AO382)</f>
        <v>20000</v>
      </c>
      <c r="AP345" s="192">
        <f>SUM(AP346:AP382)</f>
        <v>28000</v>
      </c>
      <c r="AQ345" s="192">
        <f t="shared" si="631"/>
        <v>48000</v>
      </c>
      <c r="AR345" s="192">
        <f t="shared" si="632"/>
        <v>1137000</v>
      </c>
    </row>
    <row r="346" spans="2:44" hidden="1" x14ac:dyDescent="0.35">
      <c r="B346" s="181" t="s">
        <v>333</v>
      </c>
      <c r="C346" s="182" t="s">
        <v>205</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hidden="1" x14ac:dyDescent="0.35">
      <c r="B347" s="181" t="s">
        <v>981</v>
      </c>
      <c r="C347" s="182" t="s">
        <v>982</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35">
      <c r="B348" s="181" t="s">
        <v>983</v>
      </c>
      <c r="C348" s="182" t="s">
        <v>982</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282000</v>
      </c>
      <c r="F348" s="183">
        <f t="shared" si="622"/>
        <v>282000</v>
      </c>
      <c r="G348" s="183"/>
      <c r="H348" s="183">
        <f t="shared" si="623"/>
        <v>282000</v>
      </c>
      <c r="I348" s="183"/>
      <c r="J348" s="183">
        <f t="shared" si="624"/>
        <v>282000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282000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230000</v>
      </c>
      <c r="AE348" s="183">
        <f t="shared" si="628"/>
        <v>254000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28000</v>
      </c>
      <c r="AQ348" s="183">
        <f t="shared" si="631"/>
        <v>28000</v>
      </c>
      <c r="AR348" s="183">
        <f t="shared" si="632"/>
        <v>282000</v>
      </c>
    </row>
    <row r="349" spans="2:44" hidden="1" x14ac:dyDescent="0.35">
      <c r="B349" s="181" t="s">
        <v>984</v>
      </c>
      <c r="C349" s="182" t="s">
        <v>985</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35">
      <c r="B350" s="181" t="s">
        <v>986</v>
      </c>
      <c r="C350" s="182" t="s">
        <v>985</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280000</v>
      </c>
      <c r="F350" s="183">
        <f t="shared" si="622"/>
        <v>280000</v>
      </c>
      <c r="G350" s="183"/>
      <c r="H350" s="183">
        <f t="shared" si="623"/>
        <v>280000</v>
      </c>
      <c r="I350" s="183"/>
      <c r="J350" s="183">
        <f t="shared" si="624"/>
        <v>280000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280000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E350" s="183">
        <f t="shared" si="628"/>
        <v>220000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40000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20000</v>
      </c>
      <c r="AR350" s="183">
        <f t="shared" si="632"/>
        <v>280000</v>
      </c>
    </row>
    <row r="351" spans="2:44" hidden="1" x14ac:dyDescent="0.35">
      <c r="B351" s="181" t="s">
        <v>987</v>
      </c>
      <c r="C351" s="182" t="s">
        <v>988</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hidden="1" x14ac:dyDescent="0.35">
      <c r="B352" s="181" t="s">
        <v>989</v>
      </c>
      <c r="C352" s="182" t="s">
        <v>990</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hidden="1" x14ac:dyDescent="0.35">
      <c r="B353" s="181" t="s">
        <v>991</v>
      </c>
      <c r="C353" s="182" t="s">
        <v>992</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hidden="1" x14ac:dyDescent="0.35">
      <c r="B354" s="181" t="s">
        <v>993</v>
      </c>
      <c r="C354" s="182" t="s">
        <v>994</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hidden="1" x14ac:dyDescent="0.35">
      <c r="B355" s="181" t="s">
        <v>995</v>
      </c>
      <c r="C355" s="182" t="s">
        <v>996</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hidden="1" x14ac:dyDescent="0.35">
      <c r="B356" s="181" t="s">
        <v>334</v>
      </c>
      <c r="C356" s="182" t="s">
        <v>997</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hidden="1" x14ac:dyDescent="0.35">
      <c r="B357" s="181" t="s">
        <v>998</v>
      </c>
      <c r="C357" s="182" t="s">
        <v>997</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hidden="1" x14ac:dyDescent="0.35">
      <c r="B358" s="181" t="s">
        <v>999</v>
      </c>
      <c r="C358" s="182" t="s">
        <v>1000</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hidden="1" x14ac:dyDescent="0.35">
      <c r="B359" s="181" t="s">
        <v>1001</v>
      </c>
      <c r="C359" s="182" t="s">
        <v>1002</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hidden="1" x14ac:dyDescent="0.35">
      <c r="B360" s="181" t="s">
        <v>335</v>
      </c>
      <c r="C360" s="182" t="s">
        <v>1003</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hidden="1" x14ac:dyDescent="0.35">
      <c r="B361" s="181" t="s">
        <v>1004</v>
      </c>
      <c r="C361" s="182" t="s">
        <v>1003</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hidden="1" x14ac:dyDescent="0.35">
      <c r="B362" s="181" t="s">
        <v>1005</v>
      </c>
      <c r="C362" s="182" t="s">
        <v>1006</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hidden="1" x14ac:dyDescent="0.35">
      <c r="B363" s="181" t="s">
        <v>1007</v>
      </c>
      <c r="C363" s="182" t="s">
        <v>1008</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hidden="1" x14ac:dyDescent="0.35">
      <c r="B364" s="181" t="s">
        <v>1009</v>
      </c>
      <c r="C364" s="182" t="s">
        <v>1010</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hidden="1" x14ac:dyDescent="0.35">
      <c r="B365" s="181" t="s">
        <v>336</v>
      </c>
      <c r="C365" s="182" t="s">
        <v>1011</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35">
      <c r="B366" s="181" t="s">
        <v>1012</v>
      </c>
      <c r="C366" s="182" t="s">
        <v>1013</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575000</v>
      </c>
      <c r="F366" s="183">
        <f t="shared" si="822"/>
        <v>575000</v>
      </c>
      <c r="G366" s="183"/>
      <c r="H366" s="183">
        <f t="shared" si="823"/>
        <v>575000</v>
      </c>
      <c r="I366" s="183"/>
      <c r="J366" s="183">
        <f t="shared" si="824"/>
        <v>575000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575000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225000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575000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575000</v>
      </c>
    </row>
    <row r="367" spans="2:44" hidden="1" x14ac:dyDescent="0.35">
      <c r="B367" s="181" t="s">
        <v>1014</v>
      </c>
      <c r="C367" s="182" t="s">
        <v>1015</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hidden="1" x14ac:dyDescent="0.35">
      <c r="B368" s="181" t="s">
        <v>1016</v>
      </c>
      <c r="C368" s="182" t="s">
        <v>1017</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hidden="1" x14ac:dyDescent="0.35">
      <c r="B369" s="181" t="s">
        <v>1018</v>
      </c>
      <c r="C369" s="182" t="s">
        <v>1019</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hidden="1" x14ac:dyDescent="0.35">
      <c r="B370" s="181" t="s">
        <v>337</v>
      </c>
      <c r="C370" s="182" t="s">
        <v>1020</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hidden="1" x14ac:dyDescent="0.35">
      <c r="B371" s="181" t="s">
        <v>1021</v>
      </c>
      <c r="C371" s="182" t="s">
        <v>1022</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hidden="1" x14ac:dyDescent="0.35">
      <c r="B372" s="181" t="s">
        <v>1023</v>
      </c>
      <c r="C372" s="182" t="s">
        <v>1024</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hidden="1" x14ac:dyDescent="0.35">
      <c r="B373" s="181" t="s">
        <v>1025</v>
      </c>
      <c r="C373" s="182" t="s">
        <v>1026</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hidden="1" x14ac:dyDescent="0.35">
      <c r="B374" s="181" t="s">
        <v>1027</v>
      </c>
      <c r="C374" s="182" t="s">
        <v>1028</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hidden="1" x14ac:dyDescent="0.35">
      <c r="B375" s="181" t="s">
        <v>1029</v>
      </c>
      <c r="C375" s="182" t="s">
        <v>1030</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hidden="1" x14ac:dyDescent="0.35">
      <c r="B376" s="181" t="s">
        <v>1031</v>
      </c>
      <c r="C376" s="182" t="s">
        <v>1032</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hidden="1" x14ac:dyDescent="0.35">
      <c r="B377" s="181" t="s">
        <v>1033</v>
      </c>
      <c r="C377" s="182" t="s">
        <v>1034</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hidden="1" x14ac:dyDescent="0.35">
      <c r="B378" s="181" t="s">
        <v>1035</v>
      </c>
      <c r="C378" s="182" t="s">
        <v>1036</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hidden="1" x14ac:dyDescent="0.35">
      <c r="B379" s="181" t="s">
        <v>1037</v>
      </c>
      <c r="C379" s="182" t="s">
        <v>1038</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hidden="1" x14ac:dyDescent="0.35">
      <c r="B380" s="181" t="s">
        <v>1039</v>
      </c>
      <c r="C380" s="182" t="s">
        <v>1040</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hidden="1" x14ac:dyDescent="0.35">
      <c r="B381" s="181" t="s">
        <v>1041</v>
      </c>
      <c r="C381" s="182" t="s">
        <v>1040</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hidden="1" x14ac:dyDescent="0.35">
      <c r="B382" s="181" t="s">
        <v>1042</v>
      </c>
      <c r="C382" s="182" t="s">
        <v>1043</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hidden="1" x14ac:dyDescent="0.35">
      <c r="B383" s="190" t="s">
        <v>338</v>
      </c>
      <c r="C383" s="191" t="s">
        <v>206</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hidden="1" x14ac:dyDescent="0.35">
      <c r="B384" s="181" t="s">
        <v>339</v>
      </c>
      <c r="C384" s="182" t="s">
        <v>207</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hidden="1" x14ac:dyDescent="0.35">
      <c r="B385" s="181" t="s">
        <v>1044</v>
      </c>
      <c r="C385" s="182" t="s">
        <v>1045</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hidden="1" x14ac:dyDescent="0.35">
      <c r="B386" s="181" t="s">
        <v>1046</v>
      </c>
      <c r="C386" s="182" t="s">
        <v>1047</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hidden="1" x14ac:dyDescent="0.35">
      <c r="A387" s="111"/>
      <c r="B387" s="181" t="s">
        <v>1048</v>
      </c>
      <c r="C387" s="182" t="s">
        <v>1370</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hidden="1" x14ac:dyDescent="0.35">
      <c r="A388" s="111"/>
      <c r="B388" s="181" t="s">
        <v>1050</v>
      </c>
      <c r="C388" s="182" t="s">
        <v>1049</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hidden="1" x14ac:dyDescent="0.35">
      <c r="B389" s="190" t="s">
        <v>340</v>
      </c>
      <c r="C389" s="191" t="s">
        <v>208</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hidden="1" x14ac:dyDescent="0.35">
      <c r="B390" s="181" t="s">
        <v>341</v>
      </c>
      <c r="C390" s="182" t="s">
        <v>209</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hidden="1" x14ac:dyDescent="0.35">
      <c r="B391" s="181" t="s">
        <v>1051</v>
      </c>
      <c r="C391" s="182" t="s">
        <v>1052</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hidden="1" x14ac:dyDescent="0.35">
      <c r="B392" s="181" t="s">
        <v>342</v>
      </c>
      <c r="C392" s="182" t="s">
        <v>210</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hidden="1" x14ac:dyDescent="0.35">
      <c r="B393" s="181" t="s">
        <v>1053</v>
      </c>
      <c r="C393" s="182" t="s">
        <v>1054</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hidden="1" x14ac:dyDescent="0.35">
      <c r="B394" s="181" t="s">
        <v>1055</v>
      </c>
      <c r="C394" s="182" t="s">
        <v>1056</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hidden="1" x14ac:dyDescent="0.35">
      <c r="B395" s="181" t="s">
        <v>343</v>
      </c>
      <c r="C395" s="182" t="s">
        <v>211</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hidden="1" x14ac:dyDescent="0.35">
      <c r="B396" s="181" t="s">
        <v>1057</v>
      </c>
      <c r="C396" s="182" t="s">
        <v>1058</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hidden="1" x14ac:dyDescent="0.35">
      <c r="B397" s="178" t="s">
        <v>349</v>
      </c>
      <c r="C397" s="179" t="s">
        <v>217</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hidden="1" x14ac:dyDescent="0.35">
      <c r="B398" s="190" t="s">
        <v>350</v>
      </c>
      <c r="C398" s="191" t="s">
        <v>218</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hidden="1" x14ac:dyDescent="0.35">
      <c r="B399" s="181" t="s">
        <v>351</v>
      </c>
      <c r="C399" s="182" t="s">
        <v>219</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hidden="1" x14ac:dyDescent="0.35">
      <c r="B400" s="181" t="s">
        <v>1060</v>
      </c>
      <c r="C400" s="182" t="s">
        <v>1061</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hidden="1" x14ac:dyDescent="0.35">
      <c r="B401" s="181" t="s">
        <v>1062</v>
      </c>
      <c r="C401" s="182" t="s">
        <v>1063</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hidden="1" x14ac:dyDescent="0.35">
      <c r="B402" s="181" t="s">
        <v>352</v>
      </c>
      <c r="C402" s="182" t="s">
        <v>220</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hidden="1" x14ac:dyDescent="0.35">
      <c r="B403" s="181" t="s">
        <v>362</v>
      </c>
      <c r="C403" s="182" t="s">
        <v>229</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hidden="1" x14ac:dyDescent="0.35">
      <c r="B404" s="181" t="s">
        <v>1064</v>
      </c>
      <c r="C404" s="182" t="s">
        <v>1065</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hidden="1" x14ac:dyDescent="0.35">
      <c r="B405" s="181" t="s">
        <v>1066</v>
      </c>
      <c r="C405" s="182" t="s">
        <v>1067</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hidden="1" x14ac:dyDescent="0.35">
      <c r="B406" s="181" t="s">
        <v>1068</v>
      </c>
      <c r="C406" s="182" t="s">
        <v>1069</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hidden="1" x14ac:dyDescent="0.35">
      <c r="B407" s="181" t="s">
        <v>1070</v>
      </c>
      <c r="C407" s="182" t="s">
        <v>1071</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hidden="1" x14ac:dyDescent="0.35">
      <c r="B408" s="181" t="s">
        <v>1072</v>
      </c>
      <c r="C408" s="182" t="s">
        <v>1073</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hidden="1" x14ac:dyDescent="0.35">
      <c r="B409" s="181" t="s">
        <v>1074</v>
      </c>
      <c r="C409" s="182" t="s">
        <v>1075</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hidden="1" x14ac:dyDescent="0.35">
      <c r="B410" s="181" t="s">
        <v>1076</v>
      </c>
      <c r="C410" s="182" t="s">
        <v>1077</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hidden="1" x14ac:dyDescent="0.35">
      <c r="B411" s="181" t="s">
        <v>1078</v>
      </c>
      <c r="C411" s="182" t="s">
        <v>1079</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hidden="1" x14ac:dyDescent="0.35">
      <c r="B412" s="181" t="s">
        <v>1080</v>
      </c>
      <c r="C412" s="182" t="s">
        <v>1081</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hidden="1" x14ac:dyDescent="0.35">
      <c r="B413" s="181" t="s">
        <v>1082</v>
      </c>
      <c r="C413" s="182" t="s">
        <v>1083</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hidden="1" x14ac:dyDescent="0.35">
      <c r="B414" s="181" t="s">
        <v>1084</v>
      </c>
      <c r="C414" s="182" t="s">
        <v>1085</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hidden="1" x14ac:dyDescent="0.35">
      <c r="B415" s="181" t="s">
        <v>1086</v>
      </c>
      <c r="C415" s="182" t="s">
        <v>1087</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hidden="1" x14ac:dyDescent="0.35">
      <c r="B416" s="181" t="s">
        <v>1088</v>
      </c>
      <c r="C416" s="182" t="s">
        <v>1089</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hidden="1" x14ac:dyDescent="0.35">
      <c r="B417" s="181" t="s">
        <v>1090</v>
      </c>
      <c r="C417" s="182" t="s">
        <v>1091</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hidden="1" x14ac:dyDescent="0.35">
      <c r="B418" s="181" t="s">
        <v>1092</v>
      </c>
      <c r="C418" s="182" t="s">
        <v>1093</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hidden="1" x14ac:dyDescent="0.35">
      <c r="B419" s="181" t="s">
        <v>1094</v>
      </c>
      <c r="C419" s="182" t="s">
        <v>1095</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hidden="1" x14ac:dyDescent="0.35">
      <c r="B420" s="181" t="s">
        <v>1096</v>
      </c>
      <c r="C420" s="182" t="s">
        <v>1097</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hidden="1" x14ac:dyDescent="0.35">
      <c r="B421" s="181" t="s">
        <v>1098</v>
      </c>
      <c r="C421" s="182" t="s">
        <v>1099</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hidden="1" x14ac:dyDescent="0.35">
      <c r="B422" s="181" t="s">
        <v>1100</v>
      </c>
      <c r="C422" s="182" t="s">
        <v>1101</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hidden="1" x14ac:dyDescent="0.35">
      <c r="B423" s="181" t="s">
        <v>1102</v>
      </c>
      <c r="C423" s="182" t="s">
        <v>1103</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hidden="1" x14ac:dyDescent="0.35">
      <c r="B424" s="181" t="s">
        <v>1104</v>
      </c>
      <c r="C424" s="182" t="s">
        <v>1105</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hidden="1" x14ac:dyDescent="0.35">
      <c r="B425" s="181" t="s">
        <v>1106</v>
      </c>
      <c r="C425" s="182" t="s">
        <v>1107</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hidden="1" x14ac:dyDescent="0.35">
      <c r="B426" s="181" t="s">
        <v>363</v>
      </c>
      <c r="C426" s="182" t="s">
        <v>1108</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hidden="1" x14ac:dyDescent="0.35">
      <c r="B427" s="181" t="s">
        <v>1109</v>
      </c>
      <c r="C427" s="182" t="s">
        <v>1110</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hidden="1" x14ac:dyDescent="0.35">
      <c r="B428" s="181" t="s">
        <v>1111</v>
      </c>
      <c r="C428" s="182" t="s">
        <v>1101</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hidden="1" x14ac:dyDescent="0.35">
      <c r="B429" s="181" t="s">
        <v>1112</v>
      </c>
      <c r="C429" s="182" t="s">
        <v>1113</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hidden="1" x14ac:dyDescent="0.35">
      <c r="B430" s="181" t="s">
        <v>1114</v>
      </c>
      <c r="C430" s="182" t="s">
        <v>1115</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hidden="1" x14ac:dyDescent="0.35">
      <c r="B431" s="181" t="s">
        <v>1116</v>
      </c>
      <c r="C431" s="182" t="s">
        <v>1117</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hidden="1" x14ac:dyDescent="0.35">
      <c r="B432" s="181" t="s">
        <v>1118</v>
      </c>
      <c r="C432" s="182" t="s">
        <v>1119</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hidden="1" x14ac:dyDescent="0.35">
      <c r="B433" s="181" t="s">
        <v>1120</v>
      </c>
      <c r="C433" s="182" t="s">
        <v>1121</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hidden="1" x14ac:dyDescent="0.35">
      <c r="B434" s="181" t="s">
        <v>1122</v>
      </c>
      <c r="C434" s="182" t="s">
        <v>1123</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hidden="1" x14ac:dyDescent="0.35">
      <c r="B435" s="181" t="s">
        <v>1124</v>
      </c>
      <c r="C435" s="182" t="s">
        <v>1125</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hidden="1" x14ac:dyDescent="0.35">
      <c r="B436" s="181" t="s">
        <v>1126</v>
      </c>
      <c r="C436" s="182" t="s">
        <v>1127</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hidden="1" x14ac:dyDescent="0.35">
      <c r="B437" s="181" t="s">
        <v>1128</v>
      </c>
      <c r="C437" s="182" t="s">
        <v>1129</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hidden="1" x14ac:dyDescent="0.35">
      <c r="B438" s="181" t="s">
        <v>1130</v>
      </c>
      <c r="C438" s="182" t="s">
        <v>1131</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hidden="1" x14ac:dyDescent="0.35">
      <c r="B439" s="181" t="s">
        <v>1132</v>
      </c>
      <c r="C439" s="182" t="s">
        <v>1133</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hidden="1" x14ac:dyDescent="0.35">
      <c r="B440" s="181" t="s">
        <v>1134</v>
      </c>
      <c r="C440" s="182" t="s">
        <v>1135</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hidden="1" x14ac:dyDescent="0.35">
      <c r="B441" s="181" t="s">
        <v>1136</v>
      </c>
      <c r="C441" s="182" t="s">
        <v>1137</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hidden="1" x14ac:dyDescent="0.35">
      <c r="B442" s="181" t="s">
        <v>1138</v>
      </c>
      <c r="C442" s="182" t="s">
        <v>1139</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hidden="1" x14ac:dyDescent="0.35">
      <c r="B443" s="181" t="s">
        <v>1140</v>
      </c>
      <c r="C443" s="182" t="s">
        <v>1141</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hidden="1" x14ac:dyDescent="0.35">
      <c r="B444" s="181" t="s">
        <v>1142</v>
      </c>
      <c r="C444" s="182" t="s">
        <v>1143</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hidden="1" x14ac:dyDescent="0.35">
      <c r="B445" s="181" t="s">
        <v>1144</v>
      </c>
      <c r="C445" s="182" t="s">
        <v>1145</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hidden="1" x14ac:dyDescent="0.35">
      <c r="B446" s="181" t="s">
        <v>1146</v>
      </c>
      <c r="C446" s="182" t="s">
        <v>1147</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hidden="1" x14ac:dyDescent="0.35">
      <c r="B447" s="181" t="s">
        <v>1148</v>
      </c>
      <c r="C447" s="182" t="s">
        <v>1149</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hidden="1" x14ac:dyDescent="0.35">
      <c r="B448" s="181" t="s">
        <v>1150</v>
      </c>
      <c r="C448" s="182" t="s">
        <v>1151</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hidden="1" x14ac:dyDescent="0.35">
      <c r="B449" s="181" t="s">
        <v>1152</v>
      </c>
      <c r="C449" s="182" t="s">
        <v>1153</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hidden="1" x14ac:dyDescent="0.35">
      <c r="B450" s="181" t="s">
        <v>1154</v>
      </c>
      <c r="C450" s="182" t="s">
        <v>1155</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hidden="1" x14ac:dyDescent="0.35">
      <c r="B451" s="181" t="s">
        <v>1156</v>
      </c>
      <c r="C451" s="182" t="s">
        <v>1157</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hidden="1" x14ac:dyDescent="0.35">
      <c r="B452" s="181" t="s">
        <v>1158</v>
      </c>
      <c r="C452" s="182" t="s">
        <v>1159</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hidden="1" x14ac:dyDescent="0.35">
      <c r="B453" s="181" t="s">
        <v>353</v>
      </c>
      <c r="C453" s="182" t="s">
        <v>221</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hidden="1" x14ac:dyDescent="0.35">
      <c r="B454" s="181" t="s">
        <v>1160</v>
      </c>
      <c r="C454" s="182" t="s">
        <v>1161</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hidden="1" x14ac:dyDescent="0.35">
      <c r="B455" s="181" t="s">
        <v>1162</v>
      </c>
      <c r="C455" s="182" t="s">
        <v>1163</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hidden="1" x14ac:dyDescent="0.35">
      <c r="B456" s="181" t="s">
        <v>1164</v>
      </c>
      <c r="C456" s="182" t="s">
        <v>1165</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hidden="1" x14ac:dyDescent="0.35">
      <c r="B457" s="181" t="s">
        <v>1166</v>
      </c>
      <c r="C457" s="182" t="s">
        <v>1167</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hidden="1" x14ac:dyDescent="0.35">
      <c r="B458" s="181" t="s">
        <v>1168</v>
      </c>
      <c r="C458" s="182" t="s">
        <v>1169</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hidden="1" x14ac:dyDescent="0.35">
      <c r="B459" s="190" t="s">
        <v>354</v>
      </c>
      <c r="C459" s="191" t="s">
        <v>222</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hidden="1" x14ac:dyDescent="0.35">
      <c r="B460" s="181" t="s">
        <v>355</v>
      </c>
      <c r="C460" s="182" t="s">
        <v>223</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hidden="1" x14ac:dyDescent="0.35">
      <c r="B461" s="181" t="s">
        <v>1170</v>
      </c>
      <c r="C461" s="182" t="s">
        <v>1171</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hidden="1" x14ac:dyDescent="0.35">
      <c r="B462" s="181" t="s">
        <v>1172</v>
      </c>
      <c r="C462" s="182" t="s">
        <v>1173</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hidden="1" x14ac:dyDescent="0.35">
      <c r="B463" s="181" t="s">
        <v>1174</v>
      </c>
      <c r="C463" s="182" t="s">
        <v>1175</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hidden="1" x14ac:dyDescent="0.35">
      <c r="B464" s="181" t="s">
        <v>1176</v>
      </c>
      <c r="C464" s="182" t="s">
        <v>1177</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hidden="1" x14ac:dyDescent="0.35">
      <c r="B465" s="181" t="s">
        <v>1178</v>
      </c>
      <c r="C465" s="182" t="s">
        <v>1179</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hidden="1" x14ac:dyDescent="0.35">
      <c r="B466" s="181" t="s">
        <v>1180</v>
      </c>
      <c r="C466" s="182" t="s">
        <v>1181</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hidden="1" x14ac:dyDescent="0.35">
      <c r="B467" s="190" t="s">
        <v>356</v>
      </c>
      <c r="C467" s="191" t="s">
        <v>224</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hidden="1" x14ac:dyDescent="0.35">
      <c r="B468" s="181" t="s">
        <v>1182</v>
      </c>
      <c r="C468" s="182" t="s">
        <v>1183</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hidden="1" x14ac:dyDescent="0.35">
      <c r="B469" s="181" t="s">
        <v>357</v>
      </c>
      <c r="C469" s="182" t="s">
        <v>225</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hidden="1" x14ac:dyDescent="0.35">
      <c r="B470" s="181" t="s">
        <v>364</v>
      </c>
      <c r="C470" s="182" t="s">
        <v>230</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hidden="1" x14ac:dyDescent="0.35">
      <c r="B471" s="181" t="s">
        <v>1184</v>
      </c>
      <c r="C471" s="182" t="s">
        <v>1185</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hidden="1" x14ac:dyDescent="0.35">
      <c r="B472" s="181" t="s">
        <v>1186</v>
      </c>
      <c r="C472" s="182" t="s">
        <v>1187</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hidden="1" x14ac:dyDescent="0.35">
      <c r="B473" s="181" t="s">
        <v>1188</v>
      </c>
      <c r="C473" s="182" t="s">
        <v>1189</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hidden="1" x14ac:dyDescent="0.35">
      <c r="B474" s="181" t="s">
        <v>1190</v>
      </c>
      <c r="C474" s="182" t="s">
        <v>1191</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hidden="1" x14ac:dyDescent="0.35">
      <c r="B475" s="181" t="s">
        <v>1192</v>
      </c>
      <c r="C475" s="182" t="s">
        <v>1193</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hidden="1" x14ac:dyDescent="0.35">
      <c r="B476" s="181" t="s">
        <v>1194</v>
      </c>
      <c r="C476" s="182" t="s">
        <v>1195</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hidden="1" x14ac:dyDescent="0.35">
      <c r="B477" s="181" t="s">
        <v>1196</v>
      </c>
      <c r="C477" s="182" t="s">
        <v>1197</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hidden="1" x14ac:dyDescent="0.35">
      <c r="B478" s="181" t="s">
        <v>1198</v>
      </c>
      <c r="C478" s="182" t="s">
        <v>1199</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hidden="1" x14ac:dyDescent="0.35">
      <c r="B479" s="181" t="s">
        <v>1200</v>
      </c>
      <c r="C479" s="182" t="s">
        <v>1201</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hidden="1" x14ac:dyDescent="0.35">
      <c r="B480" s="181" t="s">
        <v>1202</v>
      </c>
      <c r="C480" s="182" t="s">
        <v>1203</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hidden="1" x14ac:dyDescent="0.35">
      <c r="B481" s="181" t="s">
        <v>1204</v>
      </c>
      <c r="C481" s="182" t="s">
        <v>1205</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hidden="1" x14ac:dyDescent="0.35">
      <c r="B482" s="181" t="s">
        <v>1206</v>
      </c>
      <c r="C482" s="182" t="s">
        <v>1207</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hidden="1" x14ac:dyDescent="0.35">
      <c r="B483" s="181" t="s">
        <v>1208</v>
      </c>
      <c r="C483" s="182" t="s">
        <v>1209</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hidden="1" x14ac:dyDescent="0.35">
      <c r="B484" s="181" t="s">
        <v>1210</v>
      </c>
      <c r="C484" s="182" t="s">
        <v>1211</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hidden="1" x14ac:dyDescent="0.35">
      <c r="B485" s="190" t="s">
        <v>358</v>
      </c>
      <c r="C485" s="191" t="s">
        <v>226</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hidden="1" x14ac:dyDescent="0.35">
      <c r="B486" s="181" t="s">
        <v>359</v>
      </c>
      <c r="C486" s="182" t="s">
        <v>227</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hidden="1" x14ac:dyDescent="0.35">
      <c r="B487" s="181" t="s">
        <v>1212</v>
      </c>
      <c r="C487" s="182" t="s">
        <v>1213</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hidden="1" x14ac:dyDescent="0.35">
      <c r="B488" s="181" t="s">
        <v>1214</v>
      </c>
      <c r="C488" s="182" t="s">
        <v>1215</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hidden="1" x14ac:dyDescent="0.35">
      <c r="B489" s="190" t="s">
        <v>360</v>
      </c>
      <c r="C489" s="191" t="s">
        <v>228</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hidden="1" x14ac:dyDescent="0.35">
      <c r="B490" s="181" t="s">
        <v>361</v>
      </c>
      <c r="C490" s="182" t="s">
        <v>223</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hidden="1" x14ac:dyDescent="0.35">
      <c r="B491" s="181" t="s">
        <v>1216</v>
      </c>
      <c r="C491" s="182" t="s">
        <v>1171</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hidden="1" x14ac:dyDescent="0.35">
      <c r="B492" s="181" t="s">
        <v>1217</v>
      </c>
      <c r="C492" s="182" t="s">
        <v>1173</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hidden="1" x14ac:dyDescent="0.35">
      <c r="B493" s="181" t="s">
        <v>1218</v>
      </c>
      <c r="C493" s="182" t="s">
        <v>1177</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hidden="1" x14ac:dyDescent="0.35">
      <c r="B494" s="181" t="s">
        <v>1219</v>
      </c>
      <c r="C494" s="182" t="s">
        <v>1220</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hidden="1" x14ac:dyDescent="0.35">
      <c r="B495" s="181" t="s">
        <v>1221</v>
      </c>
      <c r="C495" s="182" t="s">
        <v>1181</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hidden="1" x14ac:dyDescent="0.35">
      <c r="B496" s="181" t="s">
        <v>1222</v>
      </c>
      <c r="C496" s="182" t="s">
        <v>1223</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hidden="1" x14ac:dyDescent="0.35">
      <c r="B497" s="181" t="s">
        <v>1224</v>
      </c>
      <c r="C497" s="182" t="s">
        <v>1183</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hidden="1" x14ac:dyDescent="0.35">
      <c r="B498" s="181" t="s">
        <v>1225</v>
      </c>
      <c r="C498" s="182" t="s">
        <v>1226</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hidden="1" x14ac:dyDescent="0.35">
      <c r="B499" s="178" t="s">
        <v>365</v>
      </c>
      <c r="C499" s="179" t="s">
        <v>231</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hidden="1" x14ac:dyDescent="0.35">
      <c r="B500" s="190" t="s">
        <v>366</v>
      </c>
      <c r="C500" s="191" t="s">
        <v>232</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hidden="1" x14ac:dyDescent="0.35">
      <c r="B501" s="181" t="s">
        <v>367</v>
      </c>
      <c r="C501" s="182" t="s">
        <v>233</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hidden="1" x14ac:dyDescent="0.35">
      <c r="B502" s="181" t="s">
        <v>1227</v>
      </c>
      <c r="C502" s="182" t="s">
        <v>1228</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hidden="1" x14ac:dyDescent="0.35">
      <c r="B503" s="181" t="s">
        <v>1229</v>
      </c>
      <c r="C503" s="182" t="s">
        <v>1230</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hidden="1" x14ac:dyDescent="0.35">
      <c r="B504" s="181" t="s">
        <v>368</v>
      </c>
      <c r="C504" s="182" t="s">
        <v>234</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hidden="1" x14ac:dyDescent="0.35">
      <c r="B505" s="181" t="s">
        <v>1231</v>
      </c>
      <c r="C505" s="182" t="s">
        <v>1232</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hidden="1" x14ac:dyDescent="0.35">
      <c r="B506" s="181" t="s">
        <v>1233</v>
      </c>
      <c r="C506" s="182" t="s">
        <v>1234</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hidden="1" x14ac:dyDescent="0.35">
      <c r="B507" s="181" t="s">
        <v>1235</v>
      </c>
      <c r="C507" s="182" t="s">
        <v>1236</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hidden="1" x14ac:dyDescent="0.35">
      <c r="B508" s="181" t="s">
        <v>1237</v>
      </c>
      <c r="C508" s="182" t="s">
        <v>1238</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hidden="1" x14ac:dyDescent="0.35">
      <c r="B509" s="190" t="s">
        <v>369</v>
      </c>
      <c r="C509" s="191" t="s">
        <v>235</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hidden="1" x14ac:dyDescent="0.35">
      <c r="B510" s="181" t="s">
        <v>370</v>
      </c>
      <c r="C510" s="182" t="s">
        <v>236</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hidden="1" x14ac:dyDescent="0.35">
      <c r="B511" s="181" t="s">
        <v>1239</v>
      </c>
      <c r="C511" s="182" t="s">
        <v>1240</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hidden="1" x14ac:dyDescent="0.35">
      <c r="B512" s="181" t="s">
        <v>1241</v>
      </c>
      <c r="C512" s="182" t="s">
        <v>1242</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hidden="1" x14ac:dyDescent="0.35">
      <c r="B513" s="181" t="s">
        <v>1243</v>
      </c>
      <c r="C513" s="182" t="s">
        <v>1244</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hidden="1" x14ac:dyDescent="0.35">
      <c r="B514" s="181" t="s">
        <v>1245</v>
      </c>
      <c r="C514" s="182" t="s">
        <v>1246</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hidden="1" x14ac:dyDescent="0.35">
      <c r="B515" s="181" t="s">
        <v>1247</v>
      </c>
      <c r="C515" s="182" t="s">
        <v>1248</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hidden="1" x14ac:dyDescent="0.35">
      <c r="B516" s="181" t="s">
        <v>1249</v>
      </c>
      <c r="C516" s="182" t="s">
        <v>1250</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hidden="1" x14ac:dyDescent="0.35">
      <c r="B517" s="181" t="s">
        <v>1251</v>
      </c>
      <c r="C517" s="182" t="s">
        <v>1252</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hidden="1" x14ac:dyDescent="0.35">
      <c r="B518" s="181" t="s">
        <v>1253</v>
      </c>
      <c r="C518" s="182" t="s">
        <v>1254</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hidden="1" x14ac:dyDescent="0.35">
      <c r="B519" s="181" t="s">
        <v>1255</v>
      </c>
      <c r="C519" s="182" t="s">
        <v>1256</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hidden="1" x14ac:dyDescent="0.35">
      <c r="B520" s="181" t="s">
        <v>1257</v>
      </c>
      <c r="C520" s="182" t="s">
        <v>1258</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hidden="1" x14ac:dyDescent="0.35">
      <c r="B521" s="181" t="s">
        <v>1259</v>
      </c>
      <c r="C521" s="182" t="s">
        <v>1260</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hidden="1" x14ac:dyDescent="0.35">
      <c r="B522" s="181" t="s">
        <v>1261</v>
      </c>
      <c r="C522" s="182" t="s">
        <v>1262</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hidden="1" x14ac:dyDescent="0.35">
      <c r="B523" s="181" t="s">
        <v>1263</v>
      </c>
      <c r="C523" s="182" t="s">
        <v>1264</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hidden="1" x14ac:dyDescent="0.35">
      <c r="B524" s="181" t="s">
        <v>1265</v>
      </c>
      <c r="C524" s="182" t="s">
        <v>1266</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hidden="1" x14ac:dyDescent="0.35">
      <c r="B525" s="181" t="s">
        <v>1267</v>
      </c>
      <c r="C525" s="182" t="s">
        <v>1268</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hidden="1" x14ac:dyDescent="0.35">
      <c r="B526" s="178" t="s">
        <v>371</v>
      </c>
      <c r="C526" s="179" t="s">
        <v>237</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hidden="1" x14ac:dyDescent="0.35">
      <c r="B527" s="190" t="s">
        <v>372</v>
      </c>
      <c r="C527" s="191" t="s">
        <v>238</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hidden="1" x14ac:dyDescent="0.35">
      <c r="B528" s="181" t="s">
        <v>373</v>
      </c>
      <c r="C528" s="182" t="s">
        <v>239</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hidden="1" x14ac:dyDescent="0.35">
      <c r="B529" s="181" t="s">
        <v>1269</v>
      </c>
      <c r="C529" s="182" t="s">
        <v>1270</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hidden="1" x14ac:dyDescent="0.35">
      <c r="B530" s="181" t="s">
        <v>1271</v>
      </c>
      <c r="C530" s="182" t="s">
        <v>1272</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hidden="1" x14ac:dyDescent="0.35">
      <c r="B531" s="181" t="s">
        <v>1273</v>
      </c>
      <c r="C531" s="182" t="s">
        <v>1274</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hidden="1" x14ac:dyDescent="0.35">
      <c r="B532" s="181" t="s">
        <v>1275</v>
      </c>
      <c r="C532" s="182" t="s">
        <v>1276</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hidden="1" x14ac:dyDescent="0.35">
      <c r="B533" s="181" t="s">
        <v>1277</v>
      </c>
      <c r="C533" s="182" t="s">
        <v>1278</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hidden="1" x14ac:dyDescent="0.35">
      <c r="B534" s="181" t="s">
        <v>374</v>
      </c>
      <c r="C534" s="182" t="s">
        <v>240</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hidden="1" x14ac:dyDescent="0.35">
      <c r="B535" s="181" t="s">
        <v>1279</v>
      </c>
      <c r="C535" s="182" t="s">
        <v>1280</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hidden="1" x14ac:dyDescent="0.35">
      <c r="B536" s="181" t="s">
        <v>1281</v>
      </c>
      <c r="C536" s="182" t="s">
        <v>1282</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hidden="1" x14ac:dyDescent="0.35">
      <c r="B537" s="181" t="s">
        <v>1283</v>
      </c>
      <c r="C537" s="182" t="s">
        <v>1284</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hidden="1" x14ac:dyDescent="0.35">
      <c r="B538" s="181" t="s">
        <v>1285</v>
      </c>
      <c r="C538" s="182" t="s">
        <v>1286</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hidden="1" x14ac:dyDescent="0.35">
      <c r="B539" s="181" t="s">
        <v>1287</v>
      </c>
      <c r="C539" s="182" t="s">
        <v>1288</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hidden="1" x14ac:dyDescent="0.35">
      <c r="B540" s="181" t="s">
        <v>1289</v>
      </c>
      <c r="C540" s="182" t="s">
        <v>1290</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hidden="1" x14ac:dyDescent="0.35">
      <c r="B541" s="190" t="s">
        <v>375</v>
      </c>
      <c r="C541" s="191" t="s">
        <v>241</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hidden="1" x14ac:dyDescent="0.35">
      <c r="B542" s="181" t="s">
        <v>376</v>
      </c>
      <c r="C542" s="182" t="s">
        <v>242</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hidden="1" x14ac:dyDescent="0.35">
      <c r="B543" s="181" t="s">
        <v>377</v>
      </c>
      <c r="C543" s="182" t="s">
        <v>243</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hidden="1" x14ac:dyDescent="0.35">
      <c r="B544" s="181" t="s">
        <v>1291</v>
      </c>
      <c r="C544" s="182" t="s">
        <v>1292</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hidden="1" x14ac:dyDescent="0.35">
      <c r="B545" s="181" t="s">
        <v>1293</v>
      </c>
      <c r="C545" s="182" t="s">
        <v>510</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hidden="1" x14ac:dyDescent="0.35">
      <c r="B546" s="181" t="s">
        <v>1294</v>
      </c>
      <c r="C546" s="182" t="s">
        <v>1295</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hidden="1" x14ac:dyDescent="0.35">
      <c r="B547" s="181" t="s">
        <v>1296</v>
      </c>
      <c r="C547" s="182" t="s">
        <v>1297</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hidden="1" x14ac:dyDescent="0.35">
      <c r="B548" s="181" t="s">
        <v>1298</v>
      </c>
      <c r="C548" s="182" t="s">
        <v>1299</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hidden="1" x14ac:dyDescent="0.35">
      <c r="B549" s="181" t="s">
        <v>1300</v>
      </c>
      <c r="C549" s="182" t="s">
        <v>1301</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hidden="1" x14ac:dyDescent="0.35">
      <c r="B550" s="181" t="s">
        <v>1302</v>
      </c>
      <c r="C550" s="182" t="s">
        <v>1303</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hidden="1" x14ac:dyDescent="0.35">
      <c r="B551" s="181" t="s">
        <v>1304</v>
      </c>
      <c r="C551" s="182" t="s">
        <v>1305</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hidden="1" x14ac:dyDescent="0.35">
      <c r="B552" s="181" t="s">
        <v>1306</v>
      </c>
      <c r="C552" s="182" t="s">
        <v>1307</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hidden="1" x14ac:dyDescent="0.35">
      <c r="B553" s="181" t="s">
        <v>1308</v>
      </c>
      <c r="C553" s="182" t="s">
        <v>1309</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hidden="1" x14ac:dyDescent="0.35">
      <c r="B554" s="181" t="s">
        <v>1310</v>
      </c>
      <c r="C554" s="182" t="s">
        <v>1311</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hidden="1" x14ac:dyDescent="0.35">
      <c r="B555" s="181" t="s">
        <v>1312</v>
      </c>
      <c r="C555" s="182" t="s">
        <v>1313</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hidden="1" x14ac:dyDescent="0.35">
      <c r="B556" s="181" t="s">
        <v>1314</v>
      </c>
      <c r="C556" s="182" t="s">
        <v>1315</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hidden="1" x14ac:dyDescent="0.35">
      <c r="B557" s="181" t="s">
        <v>1316</v>
      </c>
      <c r="C557" s="182" t="s">
        <v>1317</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hidden="1" x14ac:dyDescent="0.35">
      <c r="B558" s="181" t="s">
        <v>1318</v>
      </c>
      <c r="C558" s="182" t="s">
        <v>1319</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hidden="1" x14ac:dyDescent="0.35">
      <c r="B559" s="181" t="s">
        <v>1320</v>
      </c>
      <c r="C559" s="182" t="s">
        <v>1321</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hidden="1" x14ac:dyDescent="0.35">
      <c r="B560" s="178" t="s">
        <v>1322</v>
      </c>
      <c r="C560" s="179" t="s">
        <v>1323</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hidden="1" x14ac:dyDescent="0.35">
      <c r="B561" s="181" t="s">
        <v>1324</v>
      </c>
      <c r="C561" s="182" t="s">
        <v>1325</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hidden="1" x14ac:dyDescent="0.35">
      <c r="B562" s="181" t="s">
        <v>1326</v>
      </c>
      <c r="C562" s="182" t="s">
        <v>1327</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hidden="1" x14ac:dyDescent="0.35">
      <c r="B563" s="181" t="s">
        <v>1328</v>
      </c>
      <c r="C563" s="182" t="s">
        <v>1329</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hidden="1" x14ac:dyDescent="0.35">
      <c r="B564" s="181" t="s">
        <v>1330</v>
      </c>
      <c r="C564" s="182" t="s">
        <v>1331</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hidden="1" x14ac:dyDescent="0.35">
      <c r="B565" s="181" t="s">
        <v>1332</v>
      </c>
      <c r="C565" s="182" t="s">
        <v>1333</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 x14ac:dyDescent="0.35">
      <c r="B566" s="184"/>
      <c r="C566" s="185" t="s">
        <v>244</v>
      </c>
      <c r="D566" s="186">
        <f>D12+D106+D222+D327+D397+D499+D526+D560</f>
        <v>4962940.5999999996</v>
      </c>
      <c r="E566" s="186">
        <f>E12+E106+E222+E327+E397+E499+E526+E560</f>
        <v>4705585.3599999994</v>
      </c>
      <c r="F566" s="186">
        <f t="shared" si="1050"/>
        <v>9668525.959999999</v>
      </c>
      <c r="G566" s="186">
        <f>G12+G106+G222+G327+G397+G499+G526+G560</f>
        <v>0</v>
      </c>
      <c r="H566" s="186">
        <f t="shared" si="1052"/>
        <v>9668525.959999999</v>
      </c>
      <c r="I566" s="186">
        <f>I12+I106+I222+I327+I397+I499+I526+I560</f>
        <v>0</v>
      </c>
      <c r="J566" s="186">
        <f t="shared" si="1053"/>
        <v>9668525.959999999</v>
      </c>
      <c r="K566" s="186">
        <f t="shared" ref="K566:AD566" si="1209">K12+K106+K222+K327+K397+K499+K526+K560</f>
        <v>729800</v>
      </c>
      <c r="L566" s="186">
        <f t="shared" si="1209"/>
        <v>1914424.96</v>
      </c>
      <c r="M566" s="186">
        <f t="shared" si="1209"/>
        <v>1860000</v>
      </c>
      <c r="N566" s="186">
        <f t="shared" si="1209"/>
        <v>230000</v>
      </c>
      <c r="O566" s="186">
        <f t="shared" si="1209"/>
        <v>380000</v>
      </c>
      <c r="P566" s="186">
        <f t="shared" ref="P566:Q566" si="1210">P12+P106+P222+P327+P397+P499+P526+P560</f>
        <v>1758301</v>
      </c>
      <c r="Q566" s="186">
        <f t="shared" si="1210"/>
        <v>130000</v>
      </c>
      <c r="R566" s="186">
        <f t="shared" si="1209"/>
        <v>52000</v>
      </c>
      <c r="S566" s="186">
        <f t="shared" si="1209"/>
        <v>15000</v>
      </c>
      <c r="T566" s="186">
        <f t="shared" ref="T566" si="1211">T12+T106+T222+T327+T397+T499+T526+T560</f>
        <v>245000</v>
      </c>
      <c r="U566" s="186">
        <f t="shared" si="1209"/>
        <v>1837000</v>
      </c>
      <c r="V566" s="186">
        <f t="shared" si="1209"/>
        <v>107000</v>
      </c>
      <c r="W566" s="186">
        <f t="shared" ref="W566" si="1212">W12+W106+W222+W327+W397+W499+W526+W560</f>
        <v>50000</v>
      </c>
      <c r="X566" s="186">
        <f t="shared" si="1209"/>
        <v>200013.91666666666</v>
      </c>
      <c r="Y566" s="186">
        <f t="shared" ref="Y566:Z566" si="1213">Y12+Y106+Y222+Y327+Y397+Y499+Y526+Y560</f>
        <v>150000</v>
      </c>
      <c r="Z566" s="186">
        <f t="shared" si="1213"/>
        <v>0</v>
      </c>
      <c r="AA566" s="186">
        <f t="shared" si="1209"/>
        <v>10200</v>
      </c>
      <c r="AB566" s="186">
        <f t="shared" si="1209"/>
        <v>1490000</v>
      </c>
      <c r="AC566" s="186">
        <f t="shared" si="1209"/>
        <v>3826306.1166666667</v>
      </c>
      <c r="AD566" s="186">
        <f t="shared" si="1209"/>
        <v>906500</v>
      </c>
      <c r="AE566" s="186">
        <f t="shared" si="1059"/>
        <v>6222806.1166666672</v>
      </c>
      <c r="AF566" s="186">
        <f t="shared" ref="AF566:AH566" si="1214">AF12+AF106+AF222+AF327+AF397+AF499+AF526+AF560</f>
        <v>1063050</v>
      </c>
      <c r="AG566" s="186">
        <f t="shared" si="1214"/>
        <v>151000</v>
      </c>
      <c r="AH566" s="186">
        <f t="shared" si="1214"/>
        <v>912703.76</v>
      </c>
      <c r="AI566" s="186">
        <f t="shared" si="1060"/>
        <v>2126753.7599999998</v>
      </c>
      <c r="AJ566" s="186">
        <f t="shared" ref="AJ566:AL566" si="1215">AJ12+AJ106+AJ222+AJ327+AJ397+AJ499+AJ526+AJ560</f>
        <v>453300</v>
      </c>
      <c r="AK566" s="186">
        <f t="shared" si="1215"/>
        <v>491900</v>
      </c>
      <c r="AL566" s="186">
        <f t="shared" si="1215"/>
        <v>299480</v>
      </c>
      <c r="AM566" s="186">
        <f t="shared" si="1061"/>
        <v>1244680</v>
      </c>
      <c r="AN566" s="186">
        <f t="shared" ref="AN566:AP566" si="1216">AN12+AN106+AN222+AN327+AN397+AN499+AN526+AN560</f>
        <v>1500</v>
      </c>
      <c r="AO566" s="186">
        <f t="shared" si="1216"/>
        <v>45000</v>
      </c>
      <c r="AP566" s="186">
        <f t="shared" si="1216"/>
        <v>28000</v>
      </c>
      <c r="AQ566" s="186">
        <f t="shared" si="1062"/>
        <v>74500</v>
      </c>
      <c r="AR566" s="186">
        <f t="shared" si="1063"/>
        <v>9668739.8766666669</v>
      </c>
    </row>
  </sheetData>
  <sheetProtection algorithmName="SHA-512" hashValue="MtZ8uf0dd+2JJeUogOE1Dd2IPnkA5RnqnwQN2+CXPN2y1CIAG5s4G/RH8l353PJcSOfA1KLgBwgd0Ut19vAz6g==" saltValue="zv/ohQQTefJI4PTZCbUtAQ==" spinCount="100000" sheet="1" objects="1" scenarios="1"/>
  <autoFilter ref="B11:F566">
    <filterColumn colId="4">
      <filters>
        <filter val="100,000"/>
        <filter val="1060,000"/>
        <filter val="11451,063"/>
        <filter val="1177,000"/>
        <filter val="118,950"/>
        <filter val="135,000"/>
        <filter val="137,872"/>
        <filter val="1484,090"/>
        <filter val="1579,301"/>
        <filter val="1735,000"/>
        <filter val="1961,000"/>
        <filter val="21,000"/>
        <filter val="2659,862"/>
        <filter val="310,000"/>
        <filter val="3540,301"/>
        <filter val="40,000"/>
        <filter val="501,900"/>
        <filter val="510,600"/>
        <filter val="520,000"/>
        <filter val="522,900"/>
        <filter val="575,000"/>
        <filter val="600,000"/>
        <filter val="6140,201"/>
        <filter val="640,000"/>
        <filter val="666,000"/>
        <filter val="867,000"/>
        <filter val="876,000"/>
        <filter val="884,090"/>
        <filter val="900,000"/>
        <filter val="916,000"/>
        <filter val="949,751"/>
        <filter val="997,900"/>
      </filters>
    </filterColumn>
  </autoFilter>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248"/>
  <sheetViews>
    <sheetView showGridLines="0" topLeftCell="A56" zoomScale="50" zoomScaleNormal="50" workbookViewId="0">
      <selection activeCell="H53" sqref="H53"/>
    </sheetView>
  </sheetViews>
  <sheetFormatPr baseColWidth="10" defaultColWidth="11.54296875" defaultRowHeight="14.5" x14ac:dyDescent="0.35"/>
  <cols>
    <col min="1" max="1" width="1.81640625" style="86" customWidth="1"/>
    <col min="2" max="2" width="7.81640625" style="86" customWidth="1"/>
    <col min="3" max="3" width="58.81640625" style="86" customWidth="1"/>
    <col min="4" max="4" width="29.1796875" style="86" customWidth="1"/>
    <col min="5" max="5" width="16.54296875" style="86" customWidth="1"/>
    <col min="6" max="6" width="20" style="86" customWidth="1"/>
    <col min="7" max="7" width="13.81640625" style="86" customWidth="1"/>
    <col min="8" max="8" width="25.81640625" style="77" customWidth="1"/>
    <col min="9" max="9" width="14.81640625" style="86" customWidth="1"/>
    <col min="10" max="10" width="79.54296875" style="86" customWidth="1"/>
    <col min="11" max="11" width="33.7265625" style="86" customWidth="1"/>
    <col min="12" max="12" width="13.81640625" style="86" customWidth="1"/>
    <col min="13" max="33" width="11.54296875" style="86"/>
    <col min="34" max="34" width="45.453125" style="86" bestFit="1" customWidth="1"/>
    <col min="35" max="35" width="35.26953125" style="86" bestFit="1" customWidth="1"/>
    <col min="36" max="36" width="35.7265625" style="86" bestFit="1" customWidth="1"/>
    <col min="37" max="41" width="46" style="86" customWidth="1"/>
    <col min="42" max="45" width="46.54296875" style="86" bestFit="1" customWidth="1"/>
    <col min="46" max="49" width="46.7265625" style="86" bestFit="1" customWidth="1"/>
    <col min="50" max="53" width="46.1796875" style="86" bestFit="1" customWidth="1"/>
    <col min="54" max="56" width="45.453125" style="86" bestFit="1" customWidth="1"/>
    <col min="57" max="57" width="49.26953125" style="86" bestFit="1" customWidth="1"/>
    <col min="58" max="61" width="46" style="86" bestFit="1" customWidth="1"/>
    <col min="62" max="65" width="46.54296875" style="86" bestFit="1" customWidth="1"/>
    <col min="66" max="69" width="46.7265625" style="86" bestFit="1" customWidth="1"/>
    <col min="70" max="73" width="46.1796875" style="86" bestFit="1" customWidth="1"/>
    <col min="74" max="77" width="12.7265625" style="86" bestFit="1" customWidth="1"/>
    <col min="78" max="78" width="11.54296875" style="86"/>
    <col min="79" max="79" width="12.7265625" style="86" bestFit="1" customWidth="1"/>
    <col min="80" max="80" width="11.54296875" style="86"/>
    <col min="81" max="83" width="12.7265625" style="86" bestFit="1" customWidth="1"/>
    <col min="84" max="16384" width="11.54296875" style="86"/>
  </cols>
  <sheetData>
    <row r="1" spans="1:555" ht="26" hidden="1" x14ac:dyDescent="0.35">
      <c r="A1" s="187" t="s">
        <v>249</v>
      </c>
      <c r="B1" s="190" t="s">
        <v>250</v>
      </c>
      <c r="C1" s="181" t="s">
        <v>251</v>
      </c>
      <c r="D1" s="181" t="s">
        <v>494</v>
      </c>
      <c r="E1" s="181" t="s">
        <v>496</v>
      </c>
      <c r="F1" s="181" t="s">
        <v>498</v>
      </c>
      <c r="G1" s="181" t="s">
        <v>500</v>
      </c>
      <c r="H1" s="181" t="s">
        <v>502</v>
      </c>
      <c r="I1" s="181" t="s">
        <v>504</v>
      </c>
      <c r="J1" s="181" t="s">
        <v>252</v>
      </c>
      <c r="K1" s="181" t="s">
        <v>507</v>
      </c>
      <c r="L1" s="181" t="s">
        <v>253</v>
      </c>
      <c r="M1" s="181" t="s">
        <v>509</v>
      </c>
      <c r="N1" s="181" t="s">
        <v>511</v>
      </c>
      <c r="O1" s="181" t="s">
        <v>513</v>
      </c>
      <c r="P1" s="181" t="s">
        <v>254</v>
      </c>
      <c r="Q1" s="181" t="s">
        <v>514</v>
      </c>
      <c r="R1" s="181" t="s">
        <v>517</v>
      </c>
      <c r="S1" s="181" t="s">
        <v>255</v>
      </c>
      <c r="T1" s="181" t="s">
        <v>519</v>
      </c>
      <c r="U1" s="181" t="s">
        <v>256</v>
      </c>
      <c r="V1" s="181" t="s">
        <v>520</v>
      </c>
      <c r="W1" s="181" t="s">
        <v>521</v>
      </c>
      <c r="X1" s="181" t="s">
        <v>525</v>
      </c>
      <c r="Y1" s="181" t="s">
        <v>272</v>
      </c>
      <c r="Z1" s="181" t="s">
        <v>526</v>
      </c>
      <c r="AA1" s="181" t="s">
        <v>528</v>
      </c>
      <c r="AB1" s="181" t="s">
        <v>530</v>
      </c>
      <c r="AC1" s="181" t="s">
        <v>273</v>
      </c>
      <c r="AD1" s="181" t="s">
        <v>532</v>
      </c>
      <c r="AE1" s="181" t="s">
        <v>534</v>
      </c>
      <c r="AF1" s="181" t="s">
        <v>536</v>
      </c>
      <c r="AG1" s="181" t="s">
        <v>538</v>
      </c>
      <c r="AH1" s="181" t="s">
        <v>248</v>
      </c>
      <c r="AI1" s="181" t="s">
        <v>540</v>
      </c>
      <c r="AJ1" s="190" t="s">
        <v>257</v>
      </c>
      <c r="AK1" s="181" t="s">
        <v>542</v>
      </c>
      <c r="AL1" s="181" t="s">
        <v>258</v>
      </c>
      <c r="AM1" s="181" t="s">
        <v>544</v>
      </c>
      <c r="AN1" s="181" t="s">
        <v>546</v>
      </c>
      <c r="AO1" s="181" t="s">
        <v>259</v>
      </c>
      <c r="AP1" s="181" t="s">
        <v>548</v>
      </c>
      <c r="AQ1" s="181" t="s">
        <v>550</v>
      </c>
      <c r="AR1" s="181" t="s">
        <v>260</v>
      </c>
      <c r="AS1" s="181" t="s">
        <v>551</v>
      </c>
      <c r="AT1" s="181" t="s">
        <v>553</v>
      </c>
      <c r="AU1" s="181" t="s">
        <v>554</v>
      </c>
      <c r="AV1" s="181" t="s">
        <v>555</v>
      </c>
      <c r="AW1" s="181" t="s">
        <v>557</v>
      </c>
      <c r="AX1" s="181" t="s">
        <v>559</v>
      </c>
      <c r="AY1" s="181" t="s">
        <v>560</v>
      </c>
      <c r="AZ1" s="181" t="s">
        <v>261</v>
      </c>
      <c r="BA1" s="181" t="s">
        <v>562</v>
      </c>
      <c r="BB1" s="181" t="s">
        <v>564</v>
      </c>
      <c r="BC1" s="181" t="s">
        <v>566</v>
      </c>
      <c r="BD1" s="181" t="s">
        <v>568</v>
      </c>
      <c r="BE1" s="181" t="s">
        <v>570</v>
      </c>
      <c r="BF1" s="181" t="s">
        <v>572</v>
      </c>
      <c r="BG1" s="181" t="s">
        <v>574</v>
      </c>
      <c r="BH1" s="181" t="s">
        <v>576</v>
      </c>
      <c r="BI1" s="181" t="s">
        <v>274</v>
      </c>
      <c r="BJ1" s="181" t="s">
        <v>578</v>
      </c>
      <c r="BK1" s="181" t="s">
        <v>580</v>
      </c>
      <c r="BL1" s="181" t="s">
        <v>582</v>
      </c>
      <c r="BM1" s="181" t="s">
        <v>584</v>
      </c>
      <c r="BN1" s="181" t="s">
        <v>586</v>
      </c>
      <c r="BO1" s="181" t="s">
        <v>588</v>
      </c>
      <c r="BP1" s="181" t="s">
        <v>590</v>
      </c>
      <c r="BQ1" s="181" t="s">
        <v>592</v>
      </c>
      <c r="BR1" s="181" t="s">
        <v>594</v>
      </c>
      <c r="BS1" s="181" t="s">
        <v>596</v>
      </c>
      <c r="BT1" s="190" t="s">
        <v>262</v>
      </c>
      <c r="BU1" s="181" t="s">
        <v>263</v>
      </c>
      <c r="BV1" s="181" t="s">
        <v>598</v>
      </c>
      <c r="BW1" s="181" t="s">
        <v>264</v>
      </c>
      <c r="BX1" s="181" t="s">
        <v>600</v>
      </c>
      <c r="BY1" s="181" t="s">
        <v>602</v>
      </c>
      <c r="BZ1" s="190" t="s">
        <v>265</v>
      </c>
      <c r="CA1" s="181" t="s">
        <v>266</v>
      </c>
      <c r="CB1" s="181" t="s">
        <v>604</v>
      </c>
      <c r="CC1" s="181" t="s">
        <v>267</v>
      </c>
      <c r="CD1" s="181" t="s">
        <v>606</v>
      </c>
      <c r="CE1" s="181" t="s">
        <v>608</v>
      </c>
      <c r="CF1" s="181" t="s">
        <v>610</v>
      </c>
      <c r="CG1" s="190" t="s">
        <v>268</v>
      </c>
      <c r="CH1" s="181" t="s">
        <v>616</v>
      </c>
      <c r="CI1" s="181" t="s">
        <v>618</v>
      </c>
      <c r="CJ1" s="181" t="s">
        <v>269</v>
      </c>
      <c r="CK1" s="181" t="s">
        <v>612</v>
      </c>
      <c r="CL1" s="181" t="s">
        <v>614</v>
      </c>
      <c r="CM1" s="181" t="s">
        <v>270</v>
      </c>
      <c r="CN1" s="181" t="s">
        <v>620</v>
      </c>
      <c r="CO1" s="181" t="s">
        <v>271</v>
      </c>
      <c r="CP1" s="181" t="s">
        <v>621</v>
      </c>
      <c r="CQ1" s="178" t="s">
        <v>275</v>
      </c>
      <c r="CR1" s="190" t="s">
        <v>276</v>
      </c>
      <c r="CS1" s="181" t="s">
        <v>622</v>
      </c>
      <c r="CT1" s="181" t="s">
        <v>623</v>
      </c>
      <c r="CU1" s="181" t="s">
        <v>625</v>
      </c>
      <c r="CV1" s="181" t="s">
        <v>277</v>
      </c>
      <c r="CW1" s="181" t="s">
        <v>627</v>
      </c>
      <c r="CX1" s="181" t="s">
        <v>629</v>
      </c>
      <c r="CY1" s="181" t="s">
        <v>631</v>
      </c>
      <c r="CZ1" s="181" t="s">
        <v>633</v>
      </c>
      <c r="DA1" s="181" t="s">
        <v>635</v>
      </c>
      <c r="DB1" s="181" t="s">
        <v>637</v>
      </c>
      <c r="DC1" s="190" t="s">
        <v>278</v>
      </c>
      <c r="DD1" s="181" t="s">
        <v>279</v>
      </c>
      <c r="DE1" s="181" t="s">
        <v>639</v>
      </c>
      <c r="DF1" s="181" t="s">
        <v>280</v>
      </c>
      <c r="DG1" s="181" t="s">
        <v>641</v>
      </c>
      <c r="DH1" s="181" t="s">
        <v>643</v>
      </c>
      <c r="DI1" s="181" t="s">
        <v>645</v>
      </c>
      <c r="DJ1" s="181" t="s">
        <v>647</v>
      </c>
      <c r="DK1" s="181" t="s">
        <v>649</v>
      </c>
      <c r="DL1" s="181" t="s">
        <v>651</v>
      </c>
      <c r="DM1" s="181" t="s">
        <v>653</v>
      </c>
      <c r="DN1" s="181" t="s">
        <v>281</v>
      </c>
      <c r="DO1" s="181" t="s">
        <v>655</v>
      </c>
      <c r="DP1" s="181" t="s">
        <v>657</v>
      </c>
      <c r="DQ1" s="181" t="s">
        <v>659</v>
      </c>
      <c r="DR1" s="190" t="s">
        <v>282</v>
      </c>
      <c r="DS1" s="181" t="s">
        <v>661</v>
      </c>
      <c r="DT1" s="181" t="s">
        <v>283</v>
      </c>
      <c r="DU1" s="181" t="s">
        <v>663</v>
      </c>
      <c r="DV1" s="181" t="s">
        <v>284</v>
      </c>
      <c r="DW1" s="181" t="s">
        <v>665</v>
      </c>
      <c r="DX1" s="181" t="s">
        <v>667</v>
      </c>
      <c r="DY1" s="181" t="s">
        <v>669</v>
      </c>
      <c r="DZ1" s="181" t="s">
        <v>671</v>
      </c>
      <c r="EA1" s="181" t="s">
        <v>673</v>
      </c>
      <c r="EB1" s="181" t="s">
        <v>675</v>
      </c>
      <c r="EC1" s="181" t="s">
        <v>677</v>
      </c>
      <c r="ED1" s="181" t="s">
        <v>679</v>
      </c>
      <c r="EE1" s="181" t="s">
        <v>681</v>
      </c>
      <c r="EF1" s="181" t="s">
        <v>683</v>
      </c>
      <c r="EG1" s="181" t="s">
        <v>685</v>
      </c>
      <c r="EH1" s="190" t="s">
        <v>285</v>
      </c>
      <c r="EI1" s="181" t="s">
        <v>687</v>
      </c>
      <c r="EJ1" s="181" t="s">
        <v>286</v>
      </c>
      <c r="EK1" s="181" t="s">
        <v>689</v>
      </c>
      <c r="EL1" s="181" t="s">
        <v>691</v>
      </c>
      <c r="EM1" s="181" t="s">
        <v>287</v>
      </c>
      <c r="EN1" s="181" t="s">
        <v>693</v>
      </c>
      <c r="EO1" s="181" t="s">
        <v>695</v>
      </c>
      <c r="EP1" s="181" t="s">
        <v>288</v>
      </c>
      <c r="EQ1" s="181" t="s">
        <v>697</v>
      </c>
      <c r="ER1" s="181" t="s">
        <v>699</v>
      </c>
      <c r="ES1" s="181" t="s">
        <v>701</v>
      </c>
      <c r="ET1" s="181" t="s">
        <v>289</v>
      </c>
      <c r="EU1" s="181" t="s">
        <v>703</v>
      </c>
      <c r="EV1" s="181" t="s">
        <v>705</v>
      </c>
      <c r="EW1" s="190" t="s">
        <v>290</v>
      </c>
      <c r="EX1" s="181" t="s">
        <v>291</v>
      </c>
      <c r="EY1" s="181" t="s">
        <v>707</v>
      </c>
      <c r="EZ1" s="181" t="s">
        <v>709</v>
      </c>
      <c r="FA1" s="181" t="s">
        <v>711</v>
      </c>
      <c r="FB1" s="181" t="s">
        <v>713</v>
      </c>
      <c r="FC1" s="181" t="s">
        <v>292</v>
      </c>
      <c r="FD1" s="181" t="s">
        <v>715</v>
      </c>
      <c r="FE1" s="181" t="s">
        <v>717</v>
      </c>
      <c r="FF1" s="181" t="s">
        <v>719</v>
      </c>
      <c r="FG1" s="181" t="s">
        <v>721</v>
      </c>
      <c r="FH1" s="181" t="s">
        <v>723</v>
      </c>
      <c r="FI1" s="181" t="s">
        <v>293</v>
      </c>
      <c r="FJ1" s="181" t="s">
        <v>726</v>
      </c>
      <c r="FK1" s="181" t="s">
        <v>294</v>
      </c>
      <c r="FL1" s="181" t="s">
        <v>729</v>
      </c>
      <c r="FM1" s="181" t="s">
        <v>730</v>
      </c>
      <c r="FN1" s="181" t="s">
        <v>732</v>
      </c>
      <c r="FO1" s="181" t="s">
        <v>295</v>
      </c>
      <c r="FP1" s="181" t="s">
        <v>735</v>
      </c>
      <c r="FQ1" s="181" t="s">
        <v>736</v>
      </c>
      <c r="FR1" s="181" t="s">
        <v>738</v>
      </c>
      <c r="FS1" s="181" t="s">
        <v>296</v>
      </c>
      <c r="FT1" s="181" t="s">
        <v>741</v>
      </c>
      <c r="FU1" s="181" t="s">
        <v>743</v>
      </c>
      <c r="FV1" s="181" t="s">
        <v>745</v>
      </c>
      <c r="FW1" s="190" t="s">
        <v>297</v>
      </c>
      <c r="FX1" s="190" t="s">
        <v>298</v>
      </c>
      <c r="FY1" s="181" t="s">
        <v>304</v>
      </c>
      <c r="FZ1" s="181" t="s">
        <v>747</v>
      </c>
      <c r="GA1" s="181" t="s">
        <v>749</v>
      </c>
      <c r="GB1" s="181" t="s">
        <v>751</v>
      </c>
      <c r="GC1" s="181" t="s">
        <v>753</v>
      </c>
      <c r="GD1" s="181" t="s">
        <v>755</v>
      </c>
      <c r="GE1" s="181" t="s">
        <v>757</v>
      </c>
      <c r="GF1" s="190" t="s">
        <v>299</v>
      </c>
      <c r="GG1" s="181" t="s">
        <v>305</v>
      </c>
      <c r="GH1" s="181" t="s">
        <v>759</v>
      </c>
      <c r="GI1" s="181" t="s">
        <v>761</v>
      </c>
      <c r="GJ1" s="181" t="s">
        <v>762</v>
      </c>
      <c r="GK1" s="181" t="s">
        <v>306</v>
      </c>
      <c r="GL1" s="181" t="s">
        <v>765</v>
      </c>
      <c r="GM1" s="181" t="s">
        <v>766</v>
      </c>
      <c r="GN1" s="190" t="s">
        <v>300</v>
      </c>
      <c r="GO1" s="181" t="s">
        <v>301</v>
      </c>
      <c r="GP1" s="181" t="s">
        <v>768</v>
      </c>
      <c r="GQ1" s="181" t="s">
        <v>770</v>
      </c>
      <c r="GR1" s="181" t="s">
        <v>772</v>
      </c>
      <c r="GS1" s="181" t="s">
        <v>774</v>
      </c>
      <c r="GT1" s="181" t="s">
        <v>776</v>
      </c>
      <c r="GU1" s="190" t="s">
        <v>302</v>
      </c>
      <c r="GV1" s="181" t="s">
        <v>303</v>
      </c>
      <c r="GW1" s="181" t="s">
        <v>778</v>
      </c>
      <c r="GX1" s="181" t="s">
        <v>780</v>
      </c>
      <c r="GY1" s="181" t="s">
        <v>782</v>
      </c>
      <c r="GZ1" s="181" t="s">
        <v>784</v>
      </c>
      <c r="HA1" s="181" t="s">
        <v>786</v>
      </c>
      <c r="HB1" s="181" t="s">
        <v>788</v>
      </c>
      <c r="HC1" s="178" t="s">
        <v>307</v>
      </c>
      <c r="HD1" s="190" t="s">
        <v>308</v>
      </c>
      <c r="HE1" s="181" t="s">
        <v>309</v>
      </c>
      <c r="HF1" s="181" t="s">
        <v>790</v>
      </c>
      <c r="HG1" s="181" t="s">
        <v>792</v>
      </c>
      <c r="HH1" s="181" t="s">
        <v>794</v>
      </c>
      <c r="HI1" s="181" t="s">
        <v>796</v>
      </c>
      <c r="HJ1" s="181" t="s">
        <v>310</v>
      </c>
      <c r="HK1" s="181" t="s">
        <v>799</v>
      </c>
      <c r="HL1" s="181" t="s">
        <v>327</v>
      </c>
      <c r="HM1" s="181" t="s">
        <v>837</v>
      </c>
      <c r="HN1" s="181" t="s">
        <v>839</v>
      </c>
      <c r="HO1" s="181" t="s">
        <v>841</v>
      </c>
      <c r="HP1" s="190" t="s">
        <v>311</v>
      </c>
      <c r="HQ1" s="181" t="s">
        <v>801</v>
      </c>
      <c r="HR1" s="181" t="s">
        <v>803</v>
      </c>
      <c r="HS1" s="181" t="s">
        <v>312</v>
      </c>
      <c r="HT1" s="181" t="s">
        <v>806</v>
      </c>
      <c r="HU1" s="181" t="s">
        <v>808</v>
      </c>
      <c r="HV1" s="181" t="s">
        <v>809</v>
      </c>
      <c r="HW1" s="181" t="s">
        <v>811</v>
      </c>
      <c r="HX1" s="190" t="s">
        <v>313</v>
      </c>
      <c r="HY1" s="181" t="s">
        <v>813</v>
      </c>
      <c r="HZ1" s="181" t="s">
        <v>815</v>
      </c>
      <c r="IA1" s="181" t="s">
        <v>817</v>
      </c>
      <c r="IB1" s="181" t="s">
        <v>314</v>
      </c>
      <c r="IC1" s="181" t="s">
        <v>819</v>
      </c>
      <c r="ID1" s="181" t="s">
        <v>821</v>
      </c>
      <c r="IE1" s="181" t="s">
        <v>315</v>
      </c>
      <c r="IF1" s="181" t="s">
        <v>823</v>
      </c>
      <c r="IG1" s="181" t="s">
        <v>825</v>
      </c>
      <c r="IH1" s="181" t="s">
        <v>316</v>
      </c>
      <c r="II1" s="181" t="s">
        <v>827</v>
      </c>
      <c r="IJ1" s="181" t="s">
        <v>829</v>
      </c>
      <c r="IK1" s="181" t="s">
        <v>831</v>
      </c>
      <c r="IL1" s="181" t="s">
        <v>833</v>
      </c>
      <c r="IM1" s="181" t="s">
        <v>317</v>
      </c>
      <c r="IN1" s="181" t="s">
        <v>835</v>
      </c>
      <c r="IO1" s="190" t="s">
        <v>318</v>
      </c>
      <c r="IP1" s="181" t="s">
        <v>843</v>
      </c>
      <c r="IQ1" s="181" t="s">
        <v>845</v>
      </c>
      <c r="IR1" s="181" t="s">
        <v>319</v>
      </c>
      <c r="IS1" s="181" t="s">
        <v>847</v>
      </c>
      <c r="IT1" s="181" t="s">
        <v>849</v>
      </c>
      <c r="IU1" s="181" t="s">
        <v>851</v>
      </c>
      <c r="IV1" s="190" t="s">
        <v>320</v>
      </c>
      <c r="IW1" s="181" t="s">
        <v>853</v>
      </c>
      <c r="IX1" s="181" t="s">
        <v>321</v>
      </c>
      <c r="IY1" s="181" t="s">
        <v>856</v>
      </c>
      <c r="IZ1" s="181" t="s">
        <v>858</v>
      </c>
      <c r="JA1" s="181" t="s">
        <v>860</v>
      </c>
      <c r="JB1" s="181" t="s">
        <v>862</v>
      </c>
      <c r="JC1" s="181" t="s">
        <v>864</v>
      </c>
      <c r="JD1" s="181" t="s">
        <v>866</v>
      </c>
      <c r="JE1" s="181" t="s">
        <v>322</v>
      </c>
      <c r="JF1" s="181" t="s">
        <v>869</v>
      </c>
      <c r="JG1" s="181" t="s">
        <v>871</v>
      </c>
      <c r="JH1" s="181" t="s">
        <v>873</v>
      </c>
      <c r="JI1" s="181" t="s">
        <v>875</v>
      </c>
      <c r="JJ1" s="181" t="s">
        <v>877</v>
      </c>
      <c r="JK1" s="181" t="s">
        <v>879</v>
      </c>
      <c r="JL1" s="181" t="s">
        <v>881</v>
      </c>
      <c r="JM1" s="181" t="s">
        <v>883</v>
      </c>
      <c r="JN1" s="181" t="s">
        <v>323</v>
      </c>
      <c r="JO1" s="181" t="s">
        <v>886</v>
      </c>
      <c r="JP1" s="181" t="s">
        <v>888</v>
      </c>
      <c r="JQ1" s="181" t="s">
        <v>890</v>
      </c>
      <c r="JR1" s="181" t="s">
        <v>892</v>
      </c>
      <c r="JS1" s="181" t="s">
        <v>893</v>
      </c>
      <c r="JT1" s="181" t="s">
        <v>895</v>
      </c>
      <c r="JU1" s="181" t="s">
        <v>897</v>
      </c>
      <c r="JV1" s="181" t="s">
        <v>899</v>
      </c>
      <c r="JW1" s="181" t="s">
        <v>901</v>
      </c>
      <c r="JX1" s="181" t="s">
        <v>903</v>
      </c>
      <c r="JY1" s="181" t="s">
        <v>905</v>
      </c>
      <c r="JZ1" s="181" t="s">
        <v>907</v>
      </c>
      <c r="KA1" s="181" t="s">
        <v>909</v>
      </c>
      <c r="KB1" s="181" t="s">
        <v>911</v>
      </c>
      <c r="KC1" s="181" t="s">
        <v>913</v>
      </c>
      <c r="KD1" s="181" t="s">
        <v>915</v>
      </c>
      <c r="KE1" s="181" t="s">
        <v>917</v>
      </c>
      <c r="KF1" s="181" t="s">
        <v>919</v>
      </c>
      <c r="KG1" s="181" t="s">
        <v>921</v>
      </c>
      <c r="KH1" s="181" t="s">
        <v>923</v>
      </c>
      <c r="KI1" s="181" t="s">
        <v>925</v>
      </c>
      <c r="KJ1" s="181" t="s">
        <v>927</v>
      </c>
      <c r="KK1" s="181" t="s">
        <v>929</v>
      </c>
      <c r="KL1" s="181" t="s">
        <v>931</v>
      </c>
      <c r="KM1" s="181" t="s">
        <v>933</v>
      </c>
      <c r="KN1" s="181" t="s">
        <v>935</v>
      </c>
      <c r="KO1" s="190" t="s">
        <v>324</v>
      </c>
      <c r="KP1" s="181" t="s">
        <v>937</v>
      </c>
      <c r="KQ1" s="181" t="s">
        <v>325</v>
      </c>
      <c r="KR1" s="181" t="s">
        <v>940</v>
      </c>
      <c r="KS1" s="181" t="s">
        <v>942</v>
      </c>
      <c r="KT1" s="181" t="s">
        <v>944</v>
      </c>
      <c r="KU1" s="181" t="s">
        <v>946</v>
      </c>
      <c r="KV1" s="181" t="s">
        <v>326</v>
      </c>
      <c r="KW1" s="181" t="s">
        <v>949</v>
      </c>
      <c r="KX1" s="181" t="s">
        <v>951</v>
      </c>
      <c r="KY1" s="181" t="s">
        <v>953</v>
      </c>
      <c r="KZ1" s="181" t="s">
        <v>955</v>
      </c>
      <c r="LA1" s="181" t="s">
        <v>957</v>
      </c>
      <c r="LB1" s="181" t="s">
        <v>959</v>
      </c>
      <c r="LC1" s="181" t="s">
        <v>961</v>
      </c>
      <c r="LD1" s="178" t="s">
        <v>328</v>
      </c>
      <c r="LE1" s="190" t="s">
        <v>329</v>
      </c>
      <c r="LF1" s="181" t="s">
        <v>330</v>
      </c>
      <c r="LG1" s="181" t="s">
        <v>344</v>
      </c>
      <c r="LH1" s="181" t="s">
        <v>963</v>
      </c>
      <c r="LI1" s="181" t="s">
        <v>965</v>
      </c>
      <c r="LJ1" s="181" t="s">
        <v>967</v>
      </c>
      <c r="LK1" s="181" t="s">
        <v>969</v>
      </c>
      <c r="LL1" s="181" t="s">
        <v>345</v>
      </c>
      <c r="LM1" s="181" t="s">
        <v>971</v>
      </c>
      <c r="LN1" s="181" t="s">
        <v>346</v>
      </c>
      <c r="LO1" s="181" t="s">
        <v>973</v>
      </c>
      <c r="LP1" s="181" t="s">
        <v>331</v>
      </c>
      <c r="LQ1" s="181" t="s">
        <v>975</v>
      </c>
      <c r="LR1" s="181" t="s">
        <v>347</v>
      </c>
      <c r="LS1" s="181" t="s">
        <v>977</v>
      </c>
      <c r="LT1" s="181" t="s">
        <v>979</v>
      </c>
      <c r="LU1" s="181" t="s">
        <v>348</v>
      </c>
      <c r="LV1" s="190" t="s">
        <v>332</v>
      </c>
      <c r="LW1" s="181" t="s">
        <v>333</v>
      </c>
      <c r="LX1" s="181" t="s">
        <v>981</v>
      </c>
      <c r="LY1" s="181" t="s">
        <v>983</v>
      </c>
      <c r="LZ1" s="181" t="s">
        <v>984</v>
      </c>
      <c r="MA1" s="181" t="s">
        <v>986</v>
      </c>
      <c r="MB1" s="181" t="s">
        <v>987</v>
      </c>
      <c r="MC1" s="181" t="s">
        <v>989</v>
      </c>
      <c r="MD1" s="181" t="s">
        <v>991</v>
      </c>
      <c r="ME1" s="181" t="s">
        <v>993</v>
      </c>
      <c r="MF1" s="181" t="s">
        <v>995</v>
      </c>
      <c r="MG1" s="181" t="s">
        <v>334</v>
      </c>
      <c r="MH1" s="181" t="s">
        <v>998</v>
      </c>
      <c r="MI1" s="181" t="s">
        <v>999</v>
      </c>
      <c r="MJ1" s="181" t="s">
        <v>1001</v>
      </c>
      <c r="MK1" s="181" t="s">
        <v>335</v>
      </c>
      <c r="ML1" s="181" t="s">
        <v>1004</v>
      </c>
      <c r="MM1" s="181" t="s">
        <v>1005</v>
      </c>
      <c r="MN1" s="181" t="s">
        <v>1007</v>
      </c>
      <c r="MO1" s="181" t="s">
        <v>1009</v>
      </c>
      <c r="MP1" s="181" t="s">
        <v>336</v>
      </c>
      <c r="MQ1" s="181" t="s">
        <v>1012</v>
      </c>
      <c r="MR1" s="181" t="s">
        <v>1014</v>
      </c>
      <c r="MS1" s="181" t="s">
        <v>1016</v>
      </c>
      <c r="MT1" s="181" t="s">
        <v>1018</v>
      </c>
      <c r="MU1" s="181" t="s">
        <v>337</v>
      </c>
      <c r="MV1" s="181" t="s">
        <v>1021</v>
      </c>
      <c r="MW1" s="181" t="s">
        <v>1023</v>
      </c>
      <c r="MX1" s="181" t="s">
        <v>1025</v>
      </c>
      <c r="MY1" s="181" t="s">
        <v>1027</v>
      </c>
      <c r="MZ1" s="181" t="s">
        <v>1029</v>
      </c>
      <c r="NA1" s="181" t="s">
        <v>1031</v>
      </c>
      <c r="NB1" s="181" t="s">
        <v>1033</v>
      </c>
      <c r="NC1" s="181" t="s">
        <v>1035</v>
      </c>
      <c r="ND1" s="181" t="s">
        <v>1037</v>
      </c>
      <c r="NE1" s="181" t="s">
        <v>1039</v>
      </c>
      <c r="NF1" s="181" t="s">
        <v>1041</v>
      </c>
      <c r="NG1" s="181" t="s">
        <v>1042</v>
      </c>
      <c r="NH1" s="190" t="s">
        <v>338</v>
      </c>
      <c r="NI1" s="181" t="s">
        <v>339</v>
      </c>
      <c r="NJ1" s="181" t="s">
        <v>1044</v>
      </c>
      <c r="NK1" s="181" t="s">
        <v>1046</v>
      </c>
      <c r="NL1" s="181" t="s">
        <v>1048</v>
      </c>
      <c r="NM1" s="181" t="s">
        <v>1050</v>
      </c>
      <c r="NN1" s="190" t="s">
        <v>340</v>
      </c>
      <c r="NO1" s="181" t="s">
        <v>341</v>
      </c>
      <c r="NP1" s="181" t="s">
        <v>1051</v>
      </c>
      <c r="NQ1" s="181" t="s">
        <v>342</v>
      </c>
      <c r="NR1" s="181" t="s">
        <v>1053</v>
      </c>
      <c r="NS1" s="181" t="s">
        <v>1055</v>
      </c>
      <c r="NT1" s="181" t="s">
        <v>343</v>
      </c>
      <c r="NU1" s="181" t="s">
        <v>1057</v>
      </c>
      <c r="NV1" s="178" t="s">
        <v>349</v>
      </c>
      <c r="NW1" s="190" t="s">
        <v>350</v>
      </c>
      <c r="NX1" s="181" t="s">
        <v>351</v>
      </c>
      <c r="NY1" s="181" t="s">
        <v>1060</v>
      </c>
      <c r="NZ1" s="181" t="s">
        <v>1062</v>
      </c>
      <c r="OA1" s="181" t="s">
        <v>352</v>
      </c>
      <c r="OB1" s="181" t="s">
        <v>362</v>
      </c>
      <c r="OC1" s="181" t="s">
        <v>1064</v>
      </c>
      <c r="OD1" s="181" t="s">
        <v>1066</v>
      </c>
      <c r="OE1" s="181" t="s">
        <v>1068</v>
      </c>
      <c r="OF1" s="181" t="s">
        <v>1070</v>
      </c>
      <c r="OG1" s="181" t="s">
        <v>1072</v>
      </c>
      <c r="OH1" s="181" t="s">
        <v>1074</v>
      </c>
      <c r="OI1" s="181" t="s">
        <v>1076</v>
      </c>
      <c r="OJ1" s="181" t="s">
        <v>1078</v>
      </c>
      <c r="OK1" s="181" t="s">
        <v>1080</v>
      </c>
      <c r="OL1" s="181" t="s">
        <v>1082</v>
      </c>
      <c r="OM1" s="181" t="s">
        <v>1084</v>
      </c>
      <c r="ON1" s="181" t="s">
        <v>1086</v>
      </c>
      <c r="OO1" s="181" t="s">
        <v>1088</v>
      </c>
      <c r="OP1" s="181" t="s">
        <v>1090</v>
      </c>
      <c r="OQ1" s="181" t="s">
        <v>1092</v>
      </c>
      <c r="OR1" s="181" t="s">
        <v>1094</v>
      </c>
      <c r="OS1" s="181" t="s">
        <v>1096</v>
      </c>
      <c r="OT1" s="181" t="s">
        <v>1098</v>
      </c>
      <c r="OU1" s="181" t="s">
        <v>1100</v>
      </c>
      <c r="OV1" s="181" t="s">
        <v>1102</v>
      </c>
      <c r="OW1" s="181" t="s">
        <v>1104</v>
      </c>
      <c r="OX1" s="181" t="s">
        <v>1106</v>
      </c>
      <c r="OY1" s="181" t="s">
        <v>363</v>
      </c>
      <c r="OZ1" s="181" t="s">
        <v>1109</v>
      </c>
      <c r="PA1" s="181" t="s">
        <v>1111</v>
      </c>
      <c r="PB1" s="181" t="s">
        <v>1112</v>
      </c>
      <c r="PC1" s="181" t="s">
        <v>1114</v>
      </c>
      <c r="PD1" s="181" t="s">
        <v>1116</v>
      </c>
      <c r="PE1" s="181" t="s">
        <v>1118</v>
      </c>
      <c r="PF1" s="181" t="s">
        <v>1120</v>
      </c>
      <c r="PG1" s="181" t="s">
        <v>1122</v>
      </c>
      <c r="PH1" s="181" t="s">
        <v>1124</v>
      </c>
      <c r="PI1" s="181" t="s">
        <v>1126</v>
      </c>
      <c r="PJ1" s="181" t="s">
        <v>1128</v>
      </c>
      <c r="PK1" s="181" t="s">
        <v>1130</v>
      </c>
      <c r="PL1" s="181" t="s">
        <v>1132</v>
      </c>
      <c r="PM1" s="181" t="s">
        <v>1134</v>
      </c>
      <c r="PN1" s="181" t="s">
        <v>1136</v>
      </c>
      <c r="PO1" s="181" t="s">
        <v>1138</v>
      </c>
      <c r="PP1" s="181" t="s">
        <v>1140</v>
      </c>
      <c r="PQ1" s="181" t="s">
        <v>1142</v>
      </c>
      <c r="PR1" s="181" t="s">
        <v>1144</v>
      </c>
      <c r="PS1" s="181" t="s">
        <v>1146</v>
      </c>
      <c r="PT1" s="181" t="s">
        <v>1148</v>
      </c>
      <c r="PU1" s="181" t="s">
        <v>1150</v>
      </c>
      <c r="PV1" s="181" t="s">
        <v>1152</v>
      </c>
      <c r="PW1" s="181" t="s">
        <v>1154</v>
      </c>
      <c r="PX1" s="181" t="s">
        <v>1156</v>
      </c>
      <c r="PY1" s="181" t="s">
        <v>1158</v>
      </c>
      <c r="PZ1" s="181" t="s">
        <v>353</v>
      </c>
      <c r="QA1" s="181" t="s">
        <v>1160</v>
      </c>
      <c r="QB1" s="181" t="s">
        <v>1162</v>
      </c>
      <c r="QC1" s="181" t="s">
        <v>1164</v>
      </c>
      <c r="QD1" s="181" t="s">
        <v>1166</v>
      </c>
      <c r="QE1" s="181" t="s">
        <v>1168</v>
      </c>
      <c r="QF1" s="190" t="s">
        <v>354</v>
      </c>
      <c r="QG1" s="181" t="s">
        <v>355</v>
      </c>
      <c r="QH1" s="181" t="s">
        <v>1170</v>
      </c>
      <c r="QI1" s="181" t="s">
        <v>1172</v>
      </c>
      <c r="QJ1" s="181" t="s">
        <v>1174</v>
      </c>
      <c r="QK1" s="181" t="s">
        <v>1176</v>
      </c>
      <c r="QL1" s="181" t="s">
        <v>1178</v>
      </c>
      <c r="QM1" s="181" t="s">
        <v>1180</v>
      </c>
      <c r="QN1" s="190" t="s">
        <v>356</v>
      </c>
      <c r="QO1" s="181" t="s">
        <v>1182</v>
      </c>
      <c r="QP1" s="181" t="s">
        <v>357</v>
      </c>
      <c r="QQ1" s="181" t="s">
        <v>364</v>
      </c>
      <c r="QR1" s="181" t="s">
        <v>1184</v>
      </c>
      <c r="QS1" s="181" t="s">
        <v>1186</v>
      </c>
      <c r="QT1" s="181" t="s">
        <v>1188</v>
      </c>
      <c r="QU1" s="181" t="s">
        <v>1190</v>
      </c>
      <c r="QV1" s="181" t="s">
        <v>1192</v>
      </c>
      <c r="QW1" s="181" t="s">
        <v>1194</v>
      </c>
      <c r="QX1" s="181" t="s">
        <v>1196</v>
      </c>
      <c r="QY1" s="181" t="s">
        <v>1198</v>
      </c>
      <c r="QZ1" s="181" t="s">
        <v>1200</v>
      </c>
      <c r="RA1" s="181" t="s">
        <v>1202</v>
      </c>
      <c r="RB1" s="181" t="s">
        <v>1204</v>
      </c>
      <c r="RC1" s="181" t="s">
        <v>1206</v>
      </c>
      <c r="RD1" s="181" t="s">
        <v>1208</v>
      </c>
      <c r="RE1" s="181" t="s">
        <v>1210</v>
      </c>
      <c r="RF1" s="190" t="s">
        <v>358</v>
      </c>
      <c r="RG1" s="181" t="s">
        <v>359</v>
      </c>
      <c r="RH1" s="181" t="s">
        <v>1212</v>
      </c>
      <c r="RI1" s="181" t="s">
        <v>1214</v>
      </c>
      <c r="RJ1" s="190" t="s">
        <v>360</v>
      </c>
      <c r="RK1" s="181" t="s">
        <v>361</v>
      </c>
      <c r="RL1" s="181" t="s">
        <v>1216</v>
      </c>
      <c r="RM1" s="181" t="s">
        <v>1217</v>
      </c>
      <c r="RN1" s="181" t="s">
        <v>1218</v>
      </c>
      <c r="RO1" s="181" t="s">
        <v>1219</v>
      </c>
      <c r="RP1" s="181" t="s">
        <v>1221</v>
      </c>
      <c r="RQ1" s="181" t="s">
        <v>1222</v>
      </c>
      <c r="RR1" s="181" t="s">
        <v>1224</v>
      </c>
      <c r="RS1" s="181" t="s">
        <v>1225</v>
      </c>
      <c r="RT1" s="178" t="s">
        <v>365</v>
      </c>
      <c r="RU1" s="190" t="s">
        <v>366</v>
      </c>
      <c r="RV1" s="181" t="s">
        <v>367</v>
      </c>
      <c r="RW1" s="181" t="s">
        <v>1227</v>
      </c>
      <c r="RX1" s="181" t="s">
        <v>1229</v>
      </c>
      <c r="RY1" s="181" t="s">
        <v>368</v>
      </c>
      <c r="RZ1" s="181" t="s">
        <v>1231</v>
      </c>
      <c r="SA1" s="181" t="s">
        <v>1233</v>
      </c>
      <c r="SB1" s="181" t="s">
        <v>1235</v>
      </c>
      <c r="SC1" s="181" t="s">
        <v>1237</v>
      </c>
      <c r="SD1" s="190" t="s">
        <v>369</v>
      </c>
      <c r="SE1" s="181" t="s">
        <v>370</v>
      </c>
      <c r="SF1" s="181" t="s">
        <v>1239</v>
      </c>
      <c r="SG1" s="181" t="s">
        <v>1241</v>
      </c>
      <c r="SH1" s="181" t="s">
        <v>1243</v>
      </c>
      <c r="SI1" s="181" t="s">
        <v>1245</v>
      </c>
      <c r="SJ1" s="181" t="s">
        <v>1247</v>
      </c>
      <c r="SK1" s="181" t="s">
        <v>1249</v>
      </c>
      <c r="SL1" s="181" t="s">
        <v>1251</v>
      </c>
      <c r="SM1" s="181" t="s">
        <v>1253</v>
      </c>
      <c r="SN1" s="181" t="s">
        <v>1255</v>
      </c>
      <c r="SO1" s="181" t="s">
        <v>1257</v>
      </c>
      <c r="SP1" s="181" t="s">
        <v>1259</v>
      </c>
      <c r="SQ1" s="181" t="s">
        <v>1261</v>
      </c>
      <c r="SR1" s="181" t="s">
        <v>1263</v>
      </c>
      <c r="SS1" s="181" t="s">
        <v>1265</v>
      </c>
      <c r="ST1" s="181" t="s">
        <v>1267</v>
      </c>
      <c r="SU1" s="178" t="s">
        <v>371</v>
      </c>
      <c r="SV1" s="190" t="s">
        <v>372</v>
      </c>
      <c r="SW1" s="181" t="s">
        <v>373</v>
      </c>
      <c r="SX1" s="181" t="s">
        <v>1269</v>
      </c>
      <c r="SY1" s="181" t="s">
        <v>1271</v>
      </c>
      <c r="SZ1" s="181" t="s">
        <v>1273</v>
      </c>
      <c r="TA1" s="181" t="s">
        <v>1275</v>
      </c>
      <c r="TB1" s="181" t="s">
        <v>1277</v>
      </c>
      <c r="TC1" s="181" t="s">
        <v>374</v>
      </c>
      <c r="TD1" s="181" t="s">
        <v>1279</v>
      </c>
      <c r="TE1" s="181" t="s">
        <v>1281</v>
      </c>
      <c r="TF1" s="181" t="s">
        <v>1283</v>
      </c>
      <c r="TG1" s="181" t="s">
        <v>1285</v>
      </c>
      <c r="TH1" s="181" t="s">
        <v>1287</v>
      </c>
      <c r="TI1" s="181" t="s">
        <v>1289</v>
      </c>
      <c r="TJ1" s="190" t="s">
        <v>375</v>
      </c>
      <c r="TK1" s="181" t="s">
        <v>376</v>
      </c>
      <c r="TL1" s="181" t="s">
        <v>377</v>
      </c>
      <c r="TM1" s="181" t="s">
        <v>1291</v>
      </c>
      <c r="TN1" s="181" t="s">
        <v>1293</v>
      </c>
      <c r="TO1" s="181" t="s">
        <v>1294</v>
      </c>
      <c r="TP1" s="181" t="s">
        <v>1296</v>
      </c>
      <c r="TQ1" s="181" t="s">
        <v>1298</v>
      </c>
      <c r="TR1" s="181" t="s">
        <v>1300</v>
      </c>
      <c r="TS1" s="181" t="s">
        <v>1302</v>
      </c>
      <c r="TT1" s="181" t="s">
        <v>1304</v>
      </c>
      <c r="TU1" s="181" t="s">
        <v>1306</v>
      </c>
      <c r="TV1" s="181" t="s">
        <v>1308</v>
      </c>
      <c r="TW1" s="181" t="s">
        <v>1310</v>
      </c>
      <c r="TX1" s="181" t="s">
        <v>1312</v>
      </c>
      <c r="TY1" s="181" t="s">
        <v>1314</v>
      </c>
      <c r="TZ1" s="181" t="s">
        <v>1316</v>
      </c>
      <c r="UA1" s="181" t="s">
        <v>1318</v>
      </c>
      <c r="UB1" s="181" t="s">
        <v>1320</v>
      </c>
      <c r="UC1" s="178" t="s">
        <v>1322</v>
      </c>
      <c r="UD1" s="181" t="s">
        <v>1324</v>
      </c>
      <c r="UE1" s="181" t="s">
        <v>1326</v>
      </c>
      <c r="UF1" s="181" t="s">
        <v>1328</v>
      </c>
      <c r="UG1" s="181" t="s">
        <v>1330</v>
      </c>
      <c r="UH1" s="181" t="s">
        <v>1332</v>
      </c>
      <c r="UI1" s="184"/>
    </row>
    <row r="2" spans="1:555" s="122" customFormat="1" hidden="1" x14ac:dyDescent="0.35">
      <c r="A2" s="125" t="s">
        <v>1355</v>
      </c>
      <c r="B2" s="125" t="s">
        <v>1357</v>
      </c>
      <c r="C2" s="125" t="s">
        <v>469</v>
      </c>
      <c r="D2" s="125" t="s">
        <v>1356</v>
      </c>
      <c r="E2" s="125" t="s">
        <v>1358</v>
      </c>
      <c r="F2" s="125" t="s">
        <v>470</v>
      </c>
      <c r="G2" s="125" t="s">
        <v>1359</v>
      </c>
      <c r="H2" s="125" t="s">
        <v>1360</v>
      </c>
      <c r="I2" s="125" t="s">
        <v>1361</v>
      </c>
      <c r="J2" s="125" t="s">
        <v>1437</v>
      </c>
      <c r="K2" s="125" t="s">
        <v>1362</v>
      </c>
      <c r="L2" s="125" t="s">
        <v>1363</v>
      </c>
      <c r="M2" s="125" t="s">
        <v>1364</v>
      </c>
      <c r="N2" s="125" t="s">
        <v>1365</v>
      </c>
      <c r="O2" s="125" t="s">
        <v>1366</v>
      </c>
      <c r="P2" s="122" t="s">
        <v>1457</v>
      </c>
      <c r="Q2" s="122" t="s">
        <v>1492</v>
      </c>
      <c r="S2" s="433" t="str">
        <f>+Presupuesto!D11</f>
        <v>Recurrente</v>
      </c>
      <c r="T2" s="433" t="str">
        <f>+Presupuesto!E11</f>
        <v>Programa / Proyecto 2017</v>
      </c>
      <c r="U2" s="122" t="s">
        <v>392</v>
      </c>
      <c r="V2" s="122" t="s">
        <v>410</v>
      </c>
      <c r="W2" s="122" t="s">
        <v>393</v>
      </c>
      <c r="X2" s="122" t="s">
        <v>394</v>
      </c>
      <c r="Y2" s="122" t="s">
        <v>395</v>
      </c>
      <c r="Z2" s="122" t="s">
        <v>396</v>
      </c>
      <c r="AA2" s="122" t="s">
        <v>397</v>
      </c>
      <c r="AB2" s="122" t="s">
        <v>398</v>
      </c>
      <c r="AC2" s="122" t="s">
        <v>399</v>
      </c>
      <c r="AD2" s="122" t="s">
        <v>400</v>
      </c>
      <c r="AE2" s="122" t="s">
        <v>401</v>
      </c>
      <c r="AF2" s="122" t="s">
        <v>402</v>
      </c>
      <c r="AH2" s="210" t="s">
        <v>418</v>
      </c>
      <c r="AI2" s="210" t="s">
        <v>419</v>
      </c>
      <c r="AJ2" s="210" t="s">
        <v>420</v>
      </c>
      <c r="AK2" s="210" t="s">
        <v>421</v>
      </c>
      <c r="AL2" s="210" t="s">
        <v>422</v>
      </c>
      <c r="AM2" s="210" t="s">
        <v>425</v>
      </c>
      <c r="AN2" s="210" t="s">
        <v>423</v>
      </c>
      <c r="AO2" s="210" t="s">
        <v>424</v>
      </c>
      <c r="AP2" s="210" t="s">
        <v>426</v>
      </c>
      <c r="AQ2" s="210" t="s">
        <v>427</v>
      </c>
      <c r="AR2" s="210" t="s">
        <v>428</v>
      </c>
      <c r="AS2" s="210" t="s">
        <v>429</v>
      </c>
      <c r="AT2" s="210" t="s">
        <v>430</v>
      </c>
      <c r="AU2" s="210" t="s">
        <v>431</v>
      </c>
      <c r="AV2" s="210" t="s">
        <v>432</v>
      </c>
      <c r="AW2" s="210" t="s">
        <v>433</v>
      </c>
      <c r="AX2" s="210" t="s">
        <v>434</v>
      </c>
      <c r="AY2" s="210" t="s">
        <v>435</v>
      </c>
      <c r="AZ2" s="210" t="s">
        <v>436</v>
      </c>
      <c r="BA2" s="210" t="s">
        <v>437</v>
      </c>
      <c r="BB2" s="210" t="s">
        <v>438</v>
      </c>
      <c r="BC2" s="210" t="s">
        <v>439</v>
      </c>
      <c r="BD2" s="210" t="s">
        <v>440</v>
      </c>
      <c r="BE2" s="210" t="s">
        <v>441</v>
      </c>
      <c r="BF2" s="210" t="s">
        <v>442</v>
      </c>
      <c r="BG2" s="210" t="s">
        <v>443</v>
      </c>
      <c r="BH2" s="210" t="s">
        <v>444</v>
      </c>
      <c r="BI2" s="210" t="s">
        <v>445</v>
      </c>
      <c r="BJ2" s="210" t="s">
        <v>446</v>
      </c>
      <c r="BK2" s="210" t="s">
        <v>447</v>
      </c>
      <c r="BL2" s="210" t="s">
        <v>448</v>
      </c>
      <c r="BM2" s="210" t="s">
        <v>449</v>
      </c>
      <c r="BN2" s="210" t="s">
        <v>450</v>
      </c>
      <c r="BO2" s="210" t="s">
        <v>451</v>
      </c>
      <c r="BP2" s="210" t="s">
        <v>452</v>
      </c>
      <c r="BQ2" s="210" t="s">
        <v>453</v>
      </c>
      <c r="BR2" s="210" t="s">
        <v>454</v>
      </c>
      <c r="BS2" s="210" t="s">
        <v>455</v>
      </c>
      <c r="BT2" s="210" t="s">
        <v>456</v>
      </c>
      <c r="BU2" s="210" t="s">
        <v>457</v>
      </c>
    </row>
    <row r="3" spans="1:555" s="122" customFormat="1" hidden="1" x14ac:dyDescent="0.35">
      <c r="A3" s="153"/>
      <c r="B3" s="153"/>
      <c r="C3" s="153"/>
      <c r="D3" s="153"/>
      <c r="E3" s="153"/>
      <c r="F3" s="153"/>
      <c r="G3" s="155"/>
      <c r="H3" s="155"/>
      <c r="I3" s="155"/>
      <c r="J3" s="155"/>
      <c r="K3" s="155"/>
      <c r="AH3" s="211">
        <v>2500</v>
      </c>
      <c r="AI3" s="211">
        <v>1900</v>
      </c>
      <c r="AJ3" s="211">
        <v>1650</v>
      </c>
      <c r="AK3" s="211">
        <v>1580</v>
      </c>
      <c r="AL3" s="211">
        <v>2250</v>
      </c>
      <c r="AM3" s="211">
        <v>1650</v>
      </c>
      <c r="AN3" s="211">
        <v>1400</v>
      </c>
      <c r="AO3" s="212">
        <v>1340</v>
      </c>
      <c r="AP3" s="212">
        <v>2000</v>
      </c>
      <c r="AQ3" s="212">
        <v>1400</v>
      </c>
      <c r="AR3" s="212">
        <v>1150</v>
      </c>
      <c r="AS3" s="212">
        <v>1100</v>
      </c>
      <c r="AT3" s="212">
        <v>1750</v>
      </c>
      <c r="AU3" s="212">
        <v>1150</v>
      </c>
      <c r="AV3" s="212">
        <v>900</v>
      </c>
      <c r="AW3" s="212">
        <v>860</v>
      </c>
      <c r="AX3" s="212">
        <v>1200</v>
      </c>
      <c r="AY3" s="122">
        <v>900</v>
      </c>
      <c r="AZ3" s="122">
        <v>650</v>
      </c>
      <c r="BA3" s="122">
        <v>620</v>
      </c>
      <c r="BB3" s="211">
        <f>+'Cuadro Resumen'!C213</f>
        <v>5759.1495000000004</v>
      </c>
      <c r="BC3" s="211">
        <f>+'Cuadro Resumen'!D213</f>
        <v>5307.4515000000001</v>
      </c>
      <c r="BD3" s="211">
        <f>+'Cuadro Resumen'!E213</f>
        <v>6775.47</v>
      </c>
      <c r="BE3" s="211">
        <f>+'Cuadro Resumen'!F213</f>
        <v>6323.7719999999999</v>
      </c>
      <c r="BF3" s="211">
        <f>+'Cuadro Resumen'!C214</f>
        <v>5081.6025</v>
      </c>
      <c r="BG3" s="211">
        <f>+'Cuadro Resumen'!D214</f>
        <v>4629.9045000000006</v>
      </c>
      <c r="BH3" s="211">
        <f>+'Cuadro Resumen'!E214</f>
        <v>6097.9230000000007</v>
      </c>
      <c r="BI3" s="211">
        <f>+'Cuadro Resumen'!F214</f>
        <v>5646.2250000000004</v>
      </c>
      <c r="BJ3" s="212">
        <f>+'Cuadro Resumen'!C215</f>
        <v>4404.0555000000004</v>
      </c>
      <c r="BK3" s="212">
        <f>+'Cuadro Resumen'!D215</f>
        <v>4065.2820000000002</v>
      </c>
      <c r="BL3" s="212">
        <f>+'Cuadro Resumen'!E215</f>
        <v>5420.3760000000002</v>
      </c>
      <c r="BM3" s="212">
        <f>+'Cuadro Resumen'!F215</f>
        <v>4968.6779999999999</v>
      </c>
      <c r="BN3" s="212">
        <f>+'Cuadro Resumen'!C216</f>
        <v>3726.5085000000004</v>
      </c>
      <c r="BO3" s="212">
        <f>+'Cuadro Resumen'!D216</f>
        <v>3387.7350000000001</v>
      </c>
      <c r="BP3" s="212">
        <f>+'Cuadro Resumen'!E216</f>
        <v>4742.8290000000006</v>
      </c>
      <c r="BQ3" s="212">
        <f>+'Cuadro Resumen'!F216</f>
        <v>4404.0555000000004</v>
      </c>
      <c r="BR3" s="212">
        <f>+'Cuadro Resumen'!C217</f>
        <v>3274.8105</v>
      </c>
      <c r="BS3" s="212">
        <f>+'Cuadro Resumen'!D217</f>
        <v>3048.9615000000003</v>
      </c>
      <c r="BT3" s="212">
        <f>+'Cuadro Resumen'!E217</f>
        <v>4178.2065000000002</v>
      </c>
      <c r="BU3" s="212">
        <f>+'Cuadro Resumen'!F217</f>
        <v>3839.433</v>
      </c>
    </row>
    <row r="5" spans="1:555" ht="60" customHeight="1" x14ac:dyDescent="0.35">
      <c r="C5" s="195" t="s">
        <v>247</v>
      </c>
      <c r="D5" s="434">
        <f>D12+D120+D440+D726+D848+D1084+D1387+D1470+D1521+D1583+D1706+D1793+D1831+D1892</f>
        <v>7066525.96</v>
      </c>
    </row>
    <row r="6" spans="1:555" x14ac:dyDescent="0.35">
      <c r="C6" s="70"/>
      <c r="D6" s="70"/>
      <c r="E6" s="70"/>
      <c r="F6" s="70"/>
      <c r="G6" s="70"/>
      <c r="H6" s="79"/>
      <c r="I6" s="70"/>
      <c r="J6" s="70"/>
    </row>
    <row r="7" spans="1:555" x14ac:dyDescent="0.35">
      <c r="C7" s="70" t="s">
        <v>41</v>
      </c>
      <c r="D7" s="70"/>
      <c r="E7" s="70"/>
      <c r="F7" s="70"/>
      <c r="G7" s="70"/>
      <c r="H7" s="79"/>
      <c r="I7" s="70"/>
      <c r="J7" s="70"/>
    </row>
    <row r="8" spans="1:555" x14ac:dyDescent="0.35">
      <c r="C8" s="70" t="s">
        <v>42</v>
      </c>
      <c r="D8" s="70"/>
      <c r="E8" s="70"/>
      <c r="F8" s="70"/>
      <c r="G8" s="70"/>
      <c r="H8" s="79"/>
      <c r="I8" s="70"/>
      <c r="J8" s="70"/>
    </row>
    <row r="9" spans="1:555" ht="15" thickBot="1" x14ac:dyDescent="0.4">
      <c r="B9" s="93"/>
      <c r="C9" s="177"/>
      <c r="D9" s="177"/>
      <c r="E9" s="177"/>
      <c r="F9" s="177"/>
      <c r="G9" s="177"/>
      <c r="H9" s="79"/>
      <c r="I9" s="177"/>
      <c r="J9" s="177"/>
      <c r="K9" s="112"/>
    </row>
    <row r="10" spans="1:555" ht="15" thickBot="1" x14ac:dyDescent="0.4">
      <c r="B10" s="93"/>
      <c r="C10" s="29" t="s">
        <v>43</v>
      </c>
      <c r="D10" s="30">
        <f>SUM(G18:G22)</f>
        <v>5000</v>
      </c>
      <c r="E10" s="93"/>
      <c r="F10" s="93"/>
      <c r="G10" s="93"/>
      <c r="H10" s="76"/>
      <c r="I10" s="76"/>
      <c r="J10" s="76"/>
      <c r="K10" s="112"/>
    </row>
    <row r="11" spans="1:555" x14ac:dyDescent="0.35">
      <c r="B11" s="93"/>
      <c r="C11" s="70"/>
      <c r="D11" s="31"/>
      <c r="E11" s="93"/>
      <c r="F11" s="93"/>
      <c r="G11" s="93"/>
      <c r="H11" s="76"/>
      <c r="I11" s="76"/>
      <c r="J11" s="76"/>
      <c r="K11" s="112"/>
    </row>
    <row r="12" spans="1:555" s="437" customFormat="1" ht="26" x14ac:dyDescent="0.35">
      <c r="B12" s="93"/>
      <c r="C12" s="948" t="s">
        <v>1929</v>
      </c>
      <c r="D12" s="949">
        <f>D10+D35+D50+D66+D80+D100+D91</f>
        <v>197300</v>
      </c>
      <c r="E12" s="934">
        <f>'2. CONTRATACION DE PERSONAL'!E11</f>
        <v>532500</v>
      </c>
      <c r="F12" s="934">
        <f>D12+E12</f>
        <v>729800</v>
      </c>
      <c r="G12" s="93"/>
      <c r="H12" s="76"/>
      <c r="I12" s="76"/>
      <c r="J12" s="76"/>
      <c r="K12" s="112"/>
    </row>
    <row r="13" spans="1:555" x14ac:dyDescent="0.35">
      <c r="B13" s="93"/>
      <c r="C13" s="70"/>
      <c r="D13" s="31"/>
      <c r="E13" s="93"/>
      <c r="F13" s="93"/>
      <c r="G13" s="93"/>
      <c r="H13" s="76"/>
      <c r="I13" s="76"/>
      <c r="J13" s="76"/>
      <c r="K13" s="112"/>
      <c r="N13" s="153"/>
    </row>
    <row r="14" spans="1:555" ht="15.5" x14ac:dyDescent="0.35">
      <c r="B14" s="93"/>
      <c r="C14" s="202" t="s">
        <v>390</v>
      </c>
      <c r="D14" s="351" t="s">
        <v>1663</v>
      </c>
      <c r="E14" s="93"/>
      <c r="F14" s="93"/>
      <c r="G14" s="93"/>
      <c r="H14" s="76"/>
      <c r="I14" s="76"/>
      <c r="J14" s="76"/>
      <c r="K14" s="112"/>
      <c r="N14" s="153"/>
    </row>
    <row r="15" spans="1:555" ht="18.5" x14ac:dyDescent="0.35">
      <c r="B15" s="93"/>
      <c r="C15" s="207" t="str">
        <f>IFERROR(VLOOKUP(D14,'1. Desarrollo e Innov. Curricu.'!$F:$G,2,FALSE),IFERROR(VLOOKUP(D14,'2. Investigación Científica'!$F:$G,2,FALSE),IFERROR(VLOOKUP(D14,'3. Vinculación Univ. Sociedad'!$F:$G,2,FALSE),IFERROR(VLOOKUP(D14,'4. Docencia y Profesorado Univ.'!$F:$G,2,FALSE),IFERROR(VLOOKUP(D14,'5. Estudiantes y Graduados'!$F:$G,2,FALSE),IFERROR(VLOOKUP(D14,'11. Gestion Administrativa'!$F:$G,2,FALSE),IFERROR(VLOOKUP(D14,'13. Gestión Académica'!$F:$G,2,FALSE),IFERROR(VLOOKUP(D14,'9. Asegura. de la Calid. y M'!$F:$G,2,FALSE),IFERROR(VLOOKUP(D14,'6. Gestión del Conocimiento'!$F:$G,2,FALSE),IFERROR(VLOOKUP(D14,'15. Gobernabilidad y Proceso...'!$F:$G,2,FALSE),IFERROR(VLOOKUP(D14,'12. Gestión del Talento Humano'!$F:$G,2,FALSE),IFERROR(VLOOKUP(D14,'14. Internacional... de la E.S.'!$F:$G,2,FALSE),IFERROR(VLOOKUP(D14,'10. Posgrado'!$F:$G,2,FALSE),IFERROR(VLOOKUP(D14,'16. Gestión TIC'!$F:$G,2,FALSE),IFERROR(VLOOKUP(D14,'16. Desa. del Sistema Educ.Sup.'!$F:$G,2,FALSE),IFERROR(VLOOKUP(D14,'8. Cultura de Inno. Insti...'!$F:$G,2,FALSE),VLOOKUP(D14,'7. Lo Esencial de la Reforma U.'!$F:$G,2,0)))))))))))))))))</f>
        <v xml:space="preserve">Realizar una jornada de socialización del nuevo plan de estudios de la Carrera de Periodismo. </v>
      </c>
      <c r="D15" s="31"/>
      <c r="E15" s="93"/>
      <c r="F15" s="93"/>
      <c r="G15" s="93"/>
      <c r="H15" s="76"/>
      <c r="I15" s="76"/>
      <c r="J15" s="76"/>
      <c r="K15" s="112"/>
      <c r="N15" s="153"/>
    </row>
    <row r="16" spans="1:555" x14ac:dyDescent="0.35">
      <c r="B16" s="93"/>
      <c r="C16" s="70"/>
      <c r="D16" s="31"/>
      <c r="E16" s="93"/>
      <c r="F16" s="93"/>
      <c r="G16" s="93"/>
      <c r="H16" s="76"/>
      <c r="I16" s="76"/>
      <c r="J16" s="76"/>
      <c r="K16" s="112"/>
      <c r="N16" s="153"/>
    </row>
    <row r="17" spans="2:14" ht="32.25" customHeight="1" x14ac:dyDescent="0.35">
      <c r="B17" s="93"/>
      <c r="C17" s="938" t="s">
        <v>44</v>
      </c>
      <c r="D17" s="149" t="s">
        <v>45</v>
      </c>
      <c r="E17" s="1131" t="s">
        <v>55</v>
      </c>
      <c r="F17" s="938" t="s">
        <v>57</v>
      </c>
      <c r="G17" s="939" t="s">
        <v>27</v>
      </c>
      <c r="H17" s="150" t="s">
        <v>129</v>
      </c>
      <c r="I17" s="938" t="s">
        <v>46</v>
      </c>
      <c r="J17" s="938" t="s">
        <v>130</v>
      </c>
      <c r="K17" s="938" t="s">
        <v>408</v>
      </c>
      <c r="L17" s="938" t="s">
        <v>409</v>
      </c>
      <c r="N17" s="153"/>
    </row>
    <row r="18" spans="2:14" ht="10.5" customHeight="1" x14ac:dyDescent="0.35">
      <c r="B18" s="93"/>
      <c r="C18" s="940"/>
      <c r="D18" s="1161"/>
      <c r="E18" s="1021"/>
      <c r="F18" s="1022">
        <v>0</v>
      </c>
      <c r="G18" s="120">
        <f t="shared" ref="G18:G21" si="0">E18*F18</f>
        <v>0</v>
      </c>
      <c r="H18" s="1013"/>
      <c r="I18" s="1073"/>
      <c r="J18" s="1073" t="e">
        <f>VLOOKUP(I18,Presupuesto!$B$11:$C$566,2,0)</f>
        <v>#N/A</v>
      </c>
      <c r="K18" s="1074" t="s">
        <v>1492</v>
      </c>
      <c r="L18" s="1073" t="s">
        <v>392</v>
      </c>
      <c r="N18" s="153"/>
    </row>
    <row r="19" spans="2:14" x14ac:dyDescent="0.35">
      <c r="B19" s="93"/>
      <c r="C19" s="940" t="s">
        <v>49</v>
      </c>
      <c r="D19" s="1161"/>
      <c r="E19" s="1132">
        <v>50</v>
      </c>
      <c r="F19" s="943">
        <v>100</v>
      </c>
      <c r="G19" s="943">
        <f t="shared" si="0"/>
        <v>5000</v>
      </c>
      <c r="H19" s="165" t="s">
        <v>1660</v>
      </c>
      <c r="I19" s="944" t="s">
        <v>790</v>
      </c>
      <c r="J19" s="944" t="str">
        <f>VLOOKUP(I19,Presupuesto!$B$11:$C$566,2,0)</f>
        <v>ALIMENTOS B EBIDAS PARA PERSONAS</v>
      </c>
      <c r="K19" s="944" t="s">
        <v>1355</v>
      </c>
      <c r="L19" s="944" t="s">
        <v>394</v>
      </c>
      <c r="N19" s="153"/>
    </row>
    <row r="20" spans="2:14" x14ac:dyDescent="0.35">
      <c r="B20" s="93"/>
      <c r="C20" s="95" t="s">
        <v>49</v>
      </c>
      <c r="D20" s="1160"/>
      <c r="E20" s="1075">
        <f>D18</f>
        <v>0</v>
      </c>
      <c r="F20" s="1076">
        <v>150</v>
      </c>
      <c r="G20" s="97">
        <f t="shared" si="0"/>
        <v>0</v>
      </c>
      <c r="H20" s="161"/>
      <c r="I20" s="98" t="s">
        <v>790</v>
      </c>
      <c r="J20" s="98" t="str">
        <f>VLOOKUP(I20,Presupuesto!$B$11:$C$566,2,0)</f>
        <v>ALIMENTOS B EBIDAS PARA PERSONAS</v>
      </c>
      <c r="K20" s="98" t="str">
        <f>$K$18</f>
        <v>Gestión Tecnologías de Información y Comunicación</v>
      </c>
      <c r="L20" s="98" t="s">
        <v>394</v>
      </c>
      <c r="N20" s="153"/>
    </row>
    <row r="21" spans="2:14" x14ac:dyDescent="0.35">
      <c r="B21" s="93"/>
      <c r="C21" s="99" t="s">
        <v>50</v>
      </c>
      <c r="D21" s="1160"/>
      <c r="E21" s="151">
        <v>0</v>
      </c>
      <c r="F21" s="118">
        <v>10000</v>
      </c>
      <c r="G21" s="97">
        <f t="shared" si="0"/>
        <v>0</v>
      </c>
      <c r="H21" s="161"/>
      <c r="I21" s="313" t="s">
        <v>298</v>
      </c>
      <c r="J21" s="98" t="str">
        <f>VLOOKUP(I21,Presupuesto!$B$11:$C$566,2,0)</f>
        <v>PASAJES (26100-00)</v>
      </c>
      <c r="K21" s="98" t="str">
        <f>$K$18</f>
        <v>Gestión Tecnologías de Información y Comunicación</v>
      </c>
      <c r="L21" s="98" t="s">
        <v>410</v>
      </c>
      <c r="N21" s="153"/>
    </row>
    <row r="22" spans="2:14" ht="15" thickBot="1" x14ac:dyDescent="0.4">
      <c r="B22" s="93"/>
      <c r="C22" s="213" t="s">
        <v>430</v>
      </c>
      <c r="D22" s="214">
        <v>0</v>
      </c>
      <c r="E22" s="322">
        <v>0</v>
      </c>
      <c r="F22" s="104">
        <f>HLOOKUP(C22,$AH$2:$BU$3,2,0)</f>
        <v>1750</v>
      </c>
      <c r="G22" s="105">
        <f>D22*E22*F22</f>
        <v>0</v>
      </c>
      <c r="H22" s="323"/>
      <c r="I22" s="324" t="s">
        <v>299</v>
      </c>
      <c r="J22" s="106" t="str">
        <f>VLOOKUP(I22,Presupuesto!$B$11:$C$566,2,0)</f>
        <v>VIATICOS (26200-00)</v>
      </c>
      <c r="K22" s="325" t="str">
        <f>$K$18</f>
        <v>Gestión Tecnologías de Información y Comunicación</v>
      </c>
      <c r="L22" s="325" t="s">
        <v>410</v>
      </c>
    </row>
    <row r="23" spans="2:14" s="991" customFormat="1" x14ac:dyDescent="0.35">
      <c r="B23" s="93"/>
      <c r="C23" s="1077"/>
      <c r="D23" s="1078"/>
      <c r="E23" s="1079"/>
      <c r="F23" s="965"/>
      <c r="G23" s="965"/>
      <c r="H23" s="964"/>
      <c r="I23" s="966"/>
      <c r="J23" s="966"/>
      <c r="K23" s="966"/>
      <c r="L23" s="966"/>
    </row>
    <row r="24" spans="2:14" ht="15" thickBot="1" x14ac:dyDescent="0.4">
      <c r="B24" s="93"/>
      <c r="C24" s="93"/>
      <c r="E24" s="112"/>
      <c r="F24" s="112"/>
      <c r="G24" s="112"/>
      <c r="H24" s="174"/>
      <c r="I24" s="112"/>
      <c r="J24" s="112"/>
      <c r="K24" s="112"/>
    </row>
    <row r="25" spans="2:14" s="437" customFormat="1" ht="15" thickBot="1" x14ac:dyDescent="0.4">
      <c r="B25" s="93"/>
      <c r="C25" s="29" t="s">
        <v>43</v>
      </c>
      <c r="D25" s="30">
        <f>SUM(G31)</f>
        <v>0</v>
      </c>
      <c r="E25" s="112"/>
      <c r="F25" s="112"/>
      <c r="G25" s="112"/>
      <c r="H25" s="174"/>
      <c r="I25" s="112"/>
      <c r="J25" s="112"/>
      <c r="K25" s="112"/>
    </row>
    <row r="26" spans="2:14" s="437" customFormat="1" x14ac:dyDescent="0.35">
      <c r="B26" s="93"/>
      <c r="C26" s="70"/>
      <c r="D26" s="31"/>
      <c r="E26" s="93"/>
      <c r="F26" s="93"/>
      <c r="G26" s="93"/>
      <c r="H26" s="76"/>
      <c r="I26" s="76"/>
      <c r="J26" s="76"/>
      <c r="K26" s="112"/>
    </row>
    <row r="27" spans="2:14" s="437" customFormat="1" ht="15.5" x14ac:dyDescent="0.35">
      <c r="B27" s="93"/>
      <c r="C27" s="202" t="s">
        <v>390</v>
      </c>
      <c r="D27" s="351" t="s">
        <v>1664</v>
      </c>
      <c r="E27" s="93"/>
      <c r="F27" s="93"/>
      <c r="G27" s="93"/>
      <c r="H27" s="76"/>
      <c r="I27" s="76"/>
      <c r="J27" s="76"/>
      <c r="K27" s="112"/>
    </row>
    <row r="28" spans="2:14" s="437" customFormat="1" ht="18.5" x14ac:dyDescent="0.35">
      <c r="B28" s="93"/>
      <c r="C28" s="207" t="str">
        <f>IFERROR(VLOOKUP(D27,'1. Desarrollo e Innov. Curricu.'!$F:$G,2,FALSE),IFERROR(VLOOKUP(D27,'2. Investigación Científica'!$F:$G,2,FALSE),IFERROR(VLOOKUP(D27,'3. Vinculación Univ. Sociedad'!$F:$G,2,FALSE),IFERROR(VLOOKUP(D27,'4. Docencia y Profesorado Univ.'!$F:$G,2,FALSE),IFERROR(VLOOKUP(D27,'5. Estudiantes y Graduados'!$F:$G,2,FALSE),IFERROR(VLOOKUP(D27,'11. Gestion Administrativa'!$F:$G,2,FALSE),IFERROR(VLOOKUP(D27,'13. Gestión Académica'!$F:$G,2,FALSE),IFERROR(VLOOKUP(D27,'9. Asegura. de la Calid. y M'!$F:$G,2,FALSE),IFERROR(VLOOKUP(D27,'6. Gestión del Conocimiento'!$F:$G,2,FALSE),IFERROR(VLOOKUP(D27,'15. Gobernabilidad y Proceso...'!$F:$G,2,FALSE),IFERROR(VLOOKUP(D27,'12. Gestión del Talento Humano'!$F:$G,2,FALSE),IFERROR(VLOOKUP(D27,'14. Internacional... de la E.S.'!$F:$G,2,FALSE),IFERROR(VLOOKUP(D27,'10. Posgrado'!$F:$G,2,FALSE),IFERROR(VLOOKUP(D27,'16. Gestión TIC'!$F:$G,2,FALSE),IFERROR(VLOOKUP(D27,'16. Desa. del Sistema Educ.Sup.'!$F:$G,2,FALSE),IFERROR(VLOOKUP(D27,'8. Cultura de Inno. Insti...'!$F:$G,2,FALSE),VLOOKUP(D27,'7. Lo Esencial de la Reforma U.'!$F:$G,2,0)))))))))))))))))</f>
        <v xml:space="preserve">Implementación del nuevo plan de estudios de la Carrera de Periodismo previa aprobación en el Consejo Universitario y en la Dirección de Educación Superior. </v>
      </c>
      <c r="D28" s="31"/>
      <c r="E28" s="93"/>
      <c r="F28" s="93"/>
      <c r="G28" s="93"/>
      <c r="H28" s="76"/>
      <c r="I28" s="76"/>
      <c r="J28" s="76"/>
      <c r="K28" s="112"/>
    </row>
    <row r="29" spans="2:14" s="437" customFormat="1" ht="15" thickBot="1" x14ac:dyDescent="0.4">
      <c r="B29" s="93"/>
      <c r="C29" s="70"/>
      <c r="D29" s="31"/>
      <c r="E29" s="93"/>
      <c r="F29" s="93"/>
      <c r="G29" s="93"/>
      <c r="H29" s="76"/>
      <c r="I29" s="76"/>
      <c r="J29" s="76"/>
      <c r="K29" s="112"/>
    </row>
    <row r="30" spans="2:14" s="437" customFormat="1" ht="15" thickBot="1" x14ac:dyDescent="0.4">
      <c r="B30" s="93"/>
      <c r="C30" s="126" t="s">
        <v>44</v>
      </c>
      <c r="D30" s="129" t="s">
        <v>45</v>
      </c>
      <c r="E30" s="128" t="s">
        <v>55</v>
      </c>
      <c r="F30" s="128" t="s">
        <v>57</v>
      </c>
      <c r="G30" s="127" t="s">
        <v>27</v>
      </c>
      <c r="H30" s="133" t="s">
        <v>129</v>
      </c>
      <c r="I30" s="128" t="s">
        <v>46</v>
      </c>
      <c r="J30" s="128" t="s">
        <v>130</v>
      </c>
      <c r="K30" s="128" t="s">
        <v>408</v>
      </c>
      <c r="L30" s="128" t="s">
        <v>409</v>
      </c>
    </row>
    <row r="31" spans="2:14" s="437" customFormat="1" x14ac:dyDescent="0.35">
      <c r="B31" s="93"/>
      <c r="C31" s="940" t="s">
        <v>48</v>
      </c>
      <c r="D31" s="1023"/>
      <c r="E31" s="946">
        <v>100</v>
      </c>
      <c r="F31" s="943">
        <v>0</v>
      </c>
      <c r="G31" s="943">
        <f t="shared" ref="G31" si="1">E31*F31</f>
        <v>0</v>
      </c>
      <c r="H31" s="165" t="s">
        <v>1660</v>
      </c>
      <c r="I31" s="944" t="s">
        <v>715</v>
      </c>
      <c r="J31" s="944" t="str">
        <f>VLOOKUP(I31,Presupuesto!$B$11:$C$566,2,0)</f>
        <v>SERVICIOS DE IMPRENTA PUBLIC.Y REPRODUCCION</v>
      </c>
      <c r="K31" s="944" t="s">
        <v>1355</v>
      </c>
      <c r="L31" s="944" t="s">
        <v>410</v>
      </c>
    </row>
    <row r="32" spans="2:14" s="437" customFormat="1" x14ac:dyDescent="0.35">
      <c r="B32" s="93"/>
      <c r="C32" s="93"/>
      <c r="E32" s="112"/>
      <c r="F32" s="112"/>
      <c r="G32" s="112"/>
      <c r="H32" s="174"/>
      <c r="I32" s="112"/>
      <c r="J32" s="112"/>
      <c r="K32" s="112"/>
    </row>
    <row r="34" spans="3:12" ht="15" thickBot="1" x14ac:dyDescent="0.4">
      <c r="C34" s="70"/>
      <c r="D34" s="31"/>
      <c r="E34" s="93"/>
      <c r="F34" s="93"/>
      <c r="G34" s="93"/>
      <c r="H34" s="76"/>
      <c r="I34" s="76"/>
      <c r="J34" s="76"/>
      <c r="K34" s="112"/>
    </row>
    <row r="35" spans="3:12" ht="15" thickBot="1" x14ac:dyDescent="0.4">
      <c r="C35" s="29" t="s">
        <v>43</v>
      </c>
      <c r="D35" s="30">
        <f>SUM(G42:G47)</f>
        <v>0</v>
      </c>
      <c r="E35" s="93"/>
      <c r="F35" s="93"/>
      <c r="G35" s="93"/>
      <c r="H35" s="76"/>
      <c r="I35" s="76"/>
      <c r="J35" s="76"/>
      <c r="K35" s="112"/>
    </row>
    <row r="36" spans="3:12" x14ac:dyDescent="0.35">
      <c r="C36" s="70"/>
      <c r="D36" s="31"/>
      <c r="E36" s="93"/>
      <c r="F36" s="93"/>
      <c r="G36" s="93"/>
      <c r="H36" s="76"/>
      <c r="I36" s="76"/>
      <c r="J36" s="76"/>
      <c r="K36" s="112"/>
    </row>
    <row r="37" spans="3:12" x14ac:dyDescent="0.35">
      <c r="C37" s="70"/>
      <c r="D37" s="31"/>
      <c r="E37" s="93"/>
      <c r="F37" s="93"/>
      <c r="G37" s="93"/>
      <c r="H37" s="76"/>
      <c r="I37" s="76"/>
      <c r="J37" s="76"/>
      <c r="K37" s="112"/>
    </row>
    <row r="38" spans="3:12" ht="15.5" x14ac:dyDescent="0.35">
      <c r="C38" s="202" t="s">
        <v>390</v>
      </c>
      <c r="D38" s="351" t="s">
        <v>1804</v>
      </c>
      <c r="E38" s="93"/>
      <c r="F38" s="93"/>
      <c r="G38" s="93"/>
      <c r="H38" s="76"/>
      <c r="I38" s="76"/>
      <c r="J38" s="76"/>
      <c r="K38" s="112"/>
    </row>
    <row r="39" spans="3:12" ht="18.5" x14ac:dyDescent="0.35">
      <c r="C39" s="207" t="str">
        <f>IFERROR(VLOOKUP(D38,'1. Desarrollo e Innov. Curricu.'!$F:$G,2,FALSE),IFERROR(VLOOKUP(D38,'2. Investigación Científica'!$F:$G,2,FALSE),IFERROR(VLOOKUP(D38,'3. Vinculación Univ. Sociedad'!$F:$G,2,FALSE),IFERROR(VLOOKUP(D38,'4. Docencia y Profesorado Univ.'!$F:$G,2,FALSE),IFERROR(VLOOKUP(D38,'5. Estudiantes y Graduados'!$F:$G,2,FALSE),IFERROR(VLOOKUP(D38,'11. Gestion Administrativa'!$F:$G,2,FALSE),IFERROR(VLOOKUP(D38,'13. Gestión Académica'!$F:$G,2,FALSE),IFERROR(VLOOKUP(D38,'9. Asegura. de la Calid. y M'!$F:$G,2,FALSE),IFERROR(VLOOKUP(D38,'6. Gestión del Conocimiento'!$F:$G,2,FALSE),IFERROR(VLOOKUP(D38,'15. Gobernabilidad y Proceso...'!$F:$G,2,FALSE),IFERROR(VLOOKUP(D38,'12. Gestión del Talento Humano'!$F:$G,2,FALSE),IFERROR(VLOOKUP(D38,'14. Internacional... de la E.S.'!$F:$G,2,FALSE),IFERROR(VLOOKUP(D38,'10. Posgrado'!$F:$G,2,FALSE),IFERROR(VLOOKUP(D38,'16. Gestión TIC'!$F:$G,2,FALSE),IFERROR(VLOOKUP(D38,'16. Desa. del Sistema Educ.Sup.'!$F:$G,2,FALSE),IFERROR(VLOOKUP(D38,'8. Cultura de Inno. Insti...'!$F:$G,2,FALSE),VLOOKUP(D38,'7. Lo Esencial de la Reforma U.'!$F:$G,2,0)))))))))))))))))</f>
        <v xml:space="preserve">Solicitar la aprobación del nuevo diseño curricular de la Carrera de Sociología. </v>
      </c>
      <c r="D39" s="31"/>
      <c r="E39" s="93"/>
      <c r="F39" s="93"/>
      <c r="G39" s="93"/>
      <c r="H39" s="76"/>
      <c r="I39" s="76"/>
      <c r="J39" s="76"/>
      <c r="K39" s="112"/>
    </row>
    <row r="40" spans="3:12" ht="15" thickBot="1" x14ac:dyDescent="0.4">
      <c r="C40" s="70"/>
      <c r="D40" s="31"/>
      <c r="E40" s="93"/>
      <c r="F40" s="93"/>
      <c r="G40" s="93"/>
      <c r="H40" s="76"/>
      <c r="I40" s="76"/>
      <c r="J40" s="76"/>
      <c r="K40" s="112"/>
    </row>
    <row r="41" spans="3:12" ht="15" thickBot="1" x14ac:dyDescent="0.4">
      <c r="C41" s="126" t="s">
        <v>44</v>
      </c>
      <c r="D41" s="129" t="s">
        <v>45</v>
      </c>
      <c r="E41" s="128" t="s">
        <v>55</v>
      </c>
      <c r="F41" s="128" t="s">
        <v>57</v>
      </c>
      <c r="G41" s="127" t="s">
        <v>27</v>
      </c>
      <c r="H41" s="133" t="s">
        <v>129</v>
      </c>
      <c r="I41" s="128" t="s">
        <v>46</v>
      </c>
      <c r="J41" s="128" t="s">
        <v>130</v>
      </c>
      <c r="K41" s="128" t="s">
        <v>408</v>
      </c>
      <c r="L41" s="128" t="s">
        <v>409</v>
      </c>
    </row>
    <row r="42" spans="3:12" x14ac:dyDescent="0.35">
      <c r="C42" s="317" t="s">
        <v>47</v>
      </c>
      <c r="D42" s="1159"/>
      <c r="E42" s="318"/>
      <c r="F42" s="115">
        <v>30000</v>
      </c>
      <c r="G42" s="319">
        <f t="shared" ref="G42:G46" si="2">E42*F42</f>
        <v>0</v>
      </c>
      <c r="H42" s="320"/>
      <c r="I42" s="116" t="s">
        <v>697</v>
      </c>
      <c r="J42" s="116" t="str">
        <f>VLOOKUP(I42,Presupuesto!$B$11:$C$566,2,0)</f>
        <v>SERVICIOS DE CAPACITACION.</v>
      </c>
      <c r="K42" s="321" t="s">
        <v>1492</v>
      </c>
      <c r="L42" s="116" t="s">
        <v>392</v>
      </c>
    </row>
    <row r="43" spans="3:12" x14ac:dyDescent="0.35">
      <c r="C43" s="99" t="s">
        <v>48</v>
      </c>
      <c r="D43" s="1160"/>
      <c r="E43" s="200">
        <f>D42</f>
        <v>0</v>
      </c>
      <c r="F43" s="100">
        <v>50</v>
      </c>
      <c r="G43" s="97">
        <f t="shared" si="2"/>
        <v>0</v>
      </c>
      <c r="H43" s="161"/>
      <c r="I43" s="98" t="s">
        <v>715</v>
      </c>
      <c r="J43" s="98" t="str">
        <f>VLOOKUP(I43,Presupuesto!$B$11:$C$566,2,0)</f>
        <v>SERVICIOS DE IMPRENTA PUBLIC.Y REPRODUCCION</v>
      </c>
      <c r="K43" s="98" t="str">
        <f t="shared" ref="K43" si="3">$K$42</f>
        <v>Gestión Tecnologías de Información y Comunicación</v>
      </c>
      <c r="L43" s="98" t="s">
        <v>410</v>
      </c>
    </row>
    <row r="44" spans="3:12" x14ac:dyDescent="0.35">
      <c r="C44" s="99" t="s">
        <v>49</v>
      </c>
      <c r="D44" s="1160"/>
      <c r="E44" s="200">
        <v>0</v>
      </c>
      <c r="F44" s="100">
        <v>100</v>
      </c>
      <c r="G44" s="97">
        <f t="shared" si="2"/>
        <v>0</v>
      </c>
      <c r="H44" s="161" t="s">
        <v>1660</v>
      </c>
      <c r="I44" s="98" t="s">
        <v>790</v>
      </c>
      <c r="J44" s="98" t="str">
        <f>VLOOKUP(I44,Presupuesto!$B$11:$C$566,2,0)</f>
        <v>ALIMENTOS B EBIDAS PARA PERSONAS</v>
      </c>
      <c r="K44" s="98" t="s">
        <v>1355</v>
      </c>
      <c r="L44" s="98" t="s">
        <v>394</v>
      </c>
    </row>
    <row r="45" spans="3:12" x14ac:dyDescent="0.35">
      <c r="C45" s="99" t="s">
        <v>50</v>
      </c>
      <c r="D45" s="1160"/>
      <c r="E45" s="151">
        <v>0</v>
      </c>
      <c r="F45" s="118">
        <v>10000</v>
      </c>
      <c r="G45" s="97">
        <f t="shared" si="2"/>
        <v>0</v>
      </c>
      <c r="H45" s="161"/>
      <c r="I45" s="313" t="s">
        <v>298</v>
      </c>
      <c r="J45" s="98" t="str">
        <f>VLOOKUP(I45,Presupuesto!$B$11:$C$566,2,0)</f>
        <v>PASAJES (26100-00)</v>
      </c>
      <c r="K45" s="98" t="str">
        <f>$K$42</f>
        <v>Gestión Tecnologías de Información y Comunicación</v>
      </c>
      <c r="L45" s="98" t="s">
        <v>410</v>
      </c>
    </row>
    <row r="46" spans="3:12" x14ac:dyDescent="0.35">
      <c r="C46" s="99" t="s">
        <v>415</v>
      </c>
      <c r="D46" s="1160"/>
      <c r="E46" s="151">
        <v>0</v>
      </c>
      <c r="F46" s="118">
        <v>250</v>
      </c>
      <c r="G46" s="97">
        <f t="shared" si="2"/>
        <v>0</v>
      </c>
      <c r="H46" s="161" t="s">
        <v>1660</v>
      </c>
      <c r="I46" s="98" t="s">
        <v>819</v>
      </c>
      <c r="J46" s="98" t="str">
        <f>VLOOKUP(I46,Presupuesto!$B$11:$C$566,2,0)</f>
        <v>PRODUCTOS PAPEL Y CARTON</v>
      </c>
      <c r="K46" s="98" t="s">
        <v>1355</v>
      </c>
      <c r="L46" s="98" t="s">
        <v>410</v>
      </c>
    </row>
    <row r="47" spans="3:12" ht="15" thickBot="1" x14ac:dyDescent="0.4">
      <c r="C47" s="213" t="s">
        <v>428</v>
      </c>
      <c r="D47" s="214">
        <v>0</v>
      </c>
      <c r="E47" s="322">
        <v>0</v>
      </c>
      <c r="F47" s="104">
        <f>HLOOKUP(C47,$AH$2:$BU$3,2,0)</f>
        <v>1150</v>
      </c>
      <c r="G47" s="105">
        <f>D47*E47*F47</f>
        <v>0</v>
      </c>
      <c r="H47" s="323"/>
      <c r="I47" s="324" t="s">
        <v>299</v>
      </c>
      <c r="J47" s="106" t="str">
        <f>VLOOKUP(I47,Presupuesto!$B$11:$C$566,2,0)</f>
        <v>VIATICOS (26200-00)</v>
      </c>
      <c r="K47" s="325" t="str">
        <f t="shared" ref="K47" si="4">$K$42</f>
        <v>Gestión Tecnologías de Información y Comunicación</v>
      </c>
      <c r="L47" s="325" t="s">
        <v>410</v>
      </c>
    </row>
    <row r="48" spans="3:12" x14ac:dyDescent="0.35">
      <c r="C48" s="93"/>
      <c r="E48" s="112"/>
      <c r="F48" s="112"/>
      <c r="G48" s="112"/>
      <c r="H48" s="174"/>
      <c r="I48" s="112"/>
      <c r="J48" s="112"/>
      <c r="K48" s="112"/>
    </row>
    <row r="49" spans="3:12" ht="15" thickBot="1" x14ac:dyDescent="0.4"/>
    <row r="50" spans="3:12" ht="15" thickBot="1" x14ac:dyDescent="0.4">
      <c r="C50" s="29" t="s">
        <v>43</v>
      </c>
      <c r="D50" s="30">
        <f>SUM(G57:G63)</f>
        <v>0</v>
      </c>
      <c r="E50" s="93"/>
      <c r="F50" s="93"/>
      <c r="G50" s="93"/>
      <c r="H50" s="76"/>
      <c r="I50" s="76"/>
      <c r="J50" s="76"/>
      <c r="K50" s="112"/>
    </row>
    <row r="51" spans="3:12" x14ac:dyDescent="0.35">
      <c r="C51" s="70"/>
      <c r="D51" s="31"/>
      <c r="E51" s="93"/>
      <c r="F51" s="93"/>
      <c r="G51" s="93"/>
      <c r="H51" s="76"/>
      <c r="I51" s="76"/>
      <c r="J51" s="76"/>
      <c r="K51" s="112"/>
    </row>
    <row r="52" spans="3:12" x14ac:dyDescent="0.35">
      <c r="C52" s="70"/>
      <c r="D52" s="31"/>
      <c r="E52" s="93"/>
      <c r="F52" s="93"/>
      <c r="G52" s="93"/>
      <c r="H52" s="76"/>
      <c r="I52" s="76"/>
      <c r="J52" s="76"/>
      <c r="K52" s="112"/>
    </row>
    <row r="53" spans="3:12" ht="15.5" x14ac:dyDescent="0.35">
      <c r="C53" s="202" t="s">
        <v>390</v>
      </c>
      <c r="D53" s="351" t="s">
        <v>1805</v>
      </c>
      <c r="E53" s="93"/>
      <c r="F53" s="93"/>
      <c r="G53" s="93"/>
      <c r="H53" s="76"/>
      <c r="I53" s="76"/>
      <c r="J53" s="76"/>
      <c r="K53" s="112"/>
    </row>
    <row r="54" spans="3:12" ht="18.5" x14ac:dyDescent="0.35">
      <c r="C54" s="207" t="str">
        <f>IFERROR(VLOOKUP(D53,'1. Desarrollo e Innov. Curricu.'!$F:$G,2,FALSE),IFERROR(VLOOKUP(D53,'2. Investigación Científica'!$F:$G,2,FALSE),IFERROR(VLOOKUP(D53,'3. Vinculación Univ. Sociedad'!$F:$G,2,FALSE),IFERROR(VLOOKUP(D53,'4. Docencia y Profesorado Univ.'!$F:$G,2,FALSE),IFERROR(VLOOKUP(D53,'5. Estudiantes y Graduados'!$F:$G,2,FALSE),IFERROR(VLOOKUP(D53,'11. Gestion Administrativa'!$F:$G,2,FALSE),IFERROR(VLOOKUP(D53,'13. Gestión Académica'!$F:$G,2,FALSE),IFERROR(VLOOKUP(D53,'9. Asegura. de la Calid. y M'!$F:$G,2,FALSE),IFERROR(VLOOKUP(D53,'6. Gestión del Conocimiento'!$F:$G,2,FALSE),IFERROR(VLOOKUP(D53,'15. Gobernabilidad y Proceso...'!$F:$G,2,FALSE),IFERROR(VLOOKUP(D53,'12. Gestión del Talento Humano'!$F:$G,2,FALSE),IFERROR(VLOOKUP(D53,'14. Internacional... de la E.S.'!$F:$G,2,FALSE),IFERROR(VLOOKUP(D53,'10. Posgrado'!$F:$G,2,FALSE),IFERROR(VLOOKUP(D53,'16. Gestión TIC'!$F:$G,2,FALSE),IFERROR(VLOOKUP(D53,'16. Desa. del Sistema Educ.Sup.'!$F:$G,2,FALSE),IFERROR(VLOOKUP(D53,'8. Cultura de Inno. Insti...'!$F:$G,2,FALSE),VLOOKUP(D53,'7. Lo Esencial de la Reforma U.'!$F:$G,2,0)))))))))))))))))</f>
        <v xml:space="preserve">Actualizar los contenidos de  las asignaturas de Carrera de Desarrollo Local. </v>
      </c>
      <c r="D54" s="31"/>
      <c r="E54" s="93"/>
      <c r="F54" s="93"/>
      <c r="G54" s="93"/>
      <c r="H54" s="76"/>
      <c r="I54" s="76"/>
      <c r="J54" s="76"/>
      <c r="K54" s="112"/>
    </row>
    <row r="55" spans="3:12" ht="15" thickBot="1" x14ac:dyDescent="0.4">
      <c r="C55" s="70"/>
      <c r="D55" s="31"/>
      <c r="E55" s="93"/>
      <c r="F55" s="93"/>
      <c r="G55" s="93"/>
      <c r="H55" s="76"/>
      <c r="I55" s="76"/>
      <c r="J55" s="76"/>
      <c r="K55" s="112"/>
    </row>
    <row r="56" spans="3:12" ht="15" thickBot="1" x14ac:dyDescent="0.4">
      <c r="C56" s="126" t="s">
        <v>44</v>
      </c>
      <c r="D56" s="129" t="s">
        <v>45</v>
      </c>
      <c r="E56" s="128" t="s">
        <v>55</v>
      </c>
      <c r="F56" s="128" t="s">
        <v>57</v>
      </c>
      <c r="G56" s="127" t="s">
        <v>27</v>
      </c>
      <c r="H56" s="133" t="s">
        <v>129</v>
      </c>
      <c r="I56" s="128" t="s">
        <v>46</v>
      </c>
      <c r="J56" s="128" t="s">
        <v>130</v>
      </c>
      <c r="K56" s="128" t="s">
        <v>408</v>
      </c>
      <c r="L56" s="128" t="s">
        <v>409</v>
      </c>
    </row>
    <row r="57" spans="3:12" x14ac:dyDescent="0.35">
      <c r="C57" s="1008" t="s">
        <v>47</v>
      </c>
      <c r="D57" s="1159"/>
      <c r="E57" s="1009"/>
      <c r="F57" s="1010">
        <v>30000</v>
      </c>
      <c r="G57" s="1011">
        <f t="shared" ref="G57:G62" si="5">E57*F57</f>
        <v>0</v>
      </c>
      <c r="H57" s="1012"/>
      <c r="I57" s="116" t="s">
        <v>697</v>
      </c>
      <c r="J57" s="116" t="str">
        <f>VLOOKUP(I57,Presupuesto!$B$11:$C$566,2,0)</f>
        <v>SERVICIOS DE CAPACITACION.</v>
      </c>
      <c r="K57" s="321" t="s">
        <v>1492</v>
      </c>
      <c r="L57" s="116" t="s">
        <v>392</v>
      </c>
    </row>
    <row r="58" spans="3:12" x14ac:dyDescent="0.35">
      <c r="C58" s="940" t="s">
        <v>415</v>
      </c>
      <c r="D58" s="1161"/>
      <c r="E58" s="941">
        <v>0</v>
      </c>
      <c r="F58" s="942">
        <v>250</v>
      </c>
      <c r="G58" s="943">
        <f t="shared" si="5"/>
        <v>0</v>
      </c>
      <c r="H58" s="165" t="s">
        <v>1660</v>
      </c>
      <c r="I58" s="98" t="s">
        <v>819</v>
      </c>
      <c r="J58" s="98" t="str">
        <f>VLOOKUP(I58,Presupuesto!$B$11:$C$566,2,0)</f>
        <v>PRODUCTOS PAPEL Y CARTON</v>
      </c>
      <c r="K58" s="98" t="s">
        <v>1355</v>
      </c>
      <c r="L58" s="98" t="s">
        <v>398</v>
      </c>
    </row>
    <row r="59" spans="3:12" x14ac:dyDescent="0.35">
      <c r="C59" s="1014" t="s">
        <v>51</v>
      </c>
      <c r="D59" s="1160"/>
      <c r="E59" s="1015">
        <f>(D57*25)/500</f>
        <v>0</v>
      </c>
      <c r="F59" s="1016">
        <v>85</v>
      </c>
      <c r="G59" s="120">
        <f t="shared" si="5"/>
        <v>0</v>
      </c>
      <c r="H59" s="1013"/>
      <c r="I59" s="98" t="s">
        <v>819</v>
      </c>
      <c r="J59" s="98" t="str">
        <f>VLOOKUP(I59,Presupuesto!$B$11:$C$566,2,0)</f>
        <v>PRODUCTOS PAPEL Y CARTON</v>
      </c>
      <c r="K59" s="98" t="str">
        <f t="shared" ref="K59:K63" si="6">$K$57</f>
        <v>Gestión Tecnologías de Información y Comunicación</v>
      </c>
      <c r="L59" s="98" t="s">
        <v>410</v>
      </c>
    </row>
    <row r="60" spans="3:12" x14ac:dyDescent="0.35">
      <c r="C60" s="940" t="s">
        <v>121</v>
      </c>
      <c r="D60" s="1161"/>
      <c r="E60" s="946">
        <v>0</v>
      </c>
      <c r="F60" s="943">
        <v>40</v>
      </c>
      <c r="G60" s="943">
        <f t="shared" si="5"/>
        <v>0</v>
      </c>
      <c r="H60" s="165" t="s">
        <v>1660</v>
      </c>
      <c r="I60" s="98" t="s">
        <v>940</v>
      </c>
      <c r="J60" s="98" t="str">
        <f>VLOOKUP(I60,Presupuesto!$B$11:$C$566,2,0)</f>
        <v>UTILES DE ESCRITORIO, OFICINA Y ENSE¥ANZA</v>
      </c>
      <c r="K60" s="98" t="s">
        <v>1355</v>
      </c>
      <c r="L60" s="98" t="s">
        <v>398</v>
      </c>
    </row>
    <row r="61" spans="3:12" x14ac:dyDescent="0.35">
      <c r="C61" s="940" t="s">
        <v>34</v>
      </c>
      <c r="D61" s="1161"/>
      <c r="E61" s="946">
        <v>0</v>
      </c>
      <c r="F61" s="943">
        <v>80</v>
      </c>
      <c r="G61" s="943">
        <f t="shared" si="5"/>
        <v>0</v>
      </c>
      <c r="H61" s="165" t="s">
        <v>1660</v>
      </c>
      <c r="I61" s="98" t="s">
        <v>940</v>
      </c>
      <c r="J61" s="98" t="str">
        <f>VLOOKUP(I61,Presupuesto!$B$11:$C$566,2,0)</f>
        <v>UTILES DE ESCRITORIO, OFICINA Y ENSE¥ANZA</v>
      </c>
      <c r="K61" s="98" t="s">
        <v>1355</v>
      </c>
      <c r="L61" s="98" t="s">
        <v>398</v>
      </c>
    </row>
    <row r="62" spans="3:12" x14ac:dyDescent="0.35">
      <c r="C62" s="940" t="s">
        <v>52</v>
      </c>
      <c r="D62" s="1161"/>
      <c r="E62" s="946">
        <v>0</v>
      </c>
      <c r="F62" s="943">
        <v>55</v>
      </c>
      <c r="G62" s="943">
        <f t="shared" si="5"/>
        <v>0</v>
      </c>
      <c r="H62" s="165" t="s">
        <v>127</v>
      </c>
      <c r="I62" s="98" t="s">
        <v>940</v>
      </c>
      <c r="J62" s="98" t="str">
        <f>VLOOKUP(I62,Presupuesto!$B$11:$C$566,2,0)</f>
        <v>UTILES DE ESCRITORIO, OFICINA Y ENSE¥ANZA</v>
      </c>
      <c r="K62" s="98" t="s">
        <v>1355</v>
      </c>
      <c r="L62" s="98" t="s">
        <v>398</v>
      </c>
    </row>
    <row r="63" spans="3:12" ht="15" thickBot="1" x14ac:dyDescent="0.4">
      <c r="C63" s="1017" t="s">
        <v>428</v>
      </c>
      <c r="D63" s="214">
        <v>0</v>
      </c>
      <c r="E63" s="1018">
        <v>0</v>
      </c>
      <c r="F63" s="1019">
        <f>HLOOKUP(C63,$AH$2:$BU$3,2,0)</f>
        <v>1150</v>
      </c>
      <c r="G63" s="1020">
        <f>D63*E63*F63</f>
        <v>0</v>
      </c>
      <c r="H63" s="323"/>
      <c r="I63" s="324" t="s">
        <v>299</v>
      </c>
      <c r="J63" s="106" t="str">
        <f>VLOOKUP(I63,Presupuesto!$B$11:$C$566,2,0)</f>
        <v>VIATICOS (26200-00)</v>
      </c>
      <c r="K63" s="325" t="str">
        <f t="shared" si="6"/>
        <v>Gestión Tecnologías de Información y Comunicación</v>
      </c>
      <c r="L63" s="325" t="s">
        <v>410</v>
      </c>
    </row>
    <row r="65" spans="3:12" ht="15" thickBot="1" x14ac:dyDescent="0.4"/>
    <row r="66" spans="3:12" ht="15" thickBot="1" x14ac:dyDescent="0.4">
      <c r="C66" s="29" t="s">
        <v>43</v>
      </c>
      <c r="D66" s="30">
        <f>SUM(G73:G77)</f>
        <v>100000</v>
      </c>
      <c r="E66" s="93"/>
      <c r="F66" s="93"/>
      <c r="G66" s="93"/>
      <c r="H66" s="76"/>
      <c r="I66" s="76"/>
      <c r="J66" s="76"/>
      <c r="K66" s="112"/>
    </row>
    <row r="67" spans="3:12" x14ac:dyDescent="0.35">
      <c r="C67" s="70"/>
      <c r="D67" s="31"/>
      <c r="E67" s="93"/>
      <c r="F67" s="93"/>
      <c r="G67" s="93"/>
      <c r="H67" s="76"/>
      <c r="I67" s="76"/>
      <c r="J67" s="76"/>
      <c r="K67" s="112"/>
    </row>
    <row r="68" spans="3:12" x14ac:dyDescent="0.35">
      <c r="C68" s="70"/>
      <c r="D68" s="31"/>
      <c r="E68" s="93"/>
      <c r="F68" s="93"/>
      <c r="G68" s="93"/>
      <c r="H68" s="76"/>
      <c r="I68" s="76"/>
      <c r="J68" s="76"/>
      <c r="K68" s="112"/>
    </row>
    <row r="69" spans="3:12" ht="15.5" x14ac:dyDescent="0.35">
      <c r="C69" s="202" t="s">
        <v>390</v>
      </c>
      <c r="D69" s="351" t="s">
        <v>2898</v>
      </c>
      <c r="E69" s="93"/>
      <c r="F69" s="93"/>
      <c r="G69" s="93"/>
      <c r="H69" s="76"/>
      <c r="I69" s="76"/>
      <c r="J69" s="76"/>
      <c r="K69" s="112"/>
    </row>
    <row r="70" spans="3:12" ht="18.5" x14ac:dyDescent="0.35">
      <c r="C70" s="207" t="str">
        <f>IFERROR(VLOOKUP(D69,'1. Desarrollo e Innov. Curricu.'!$F:$G,2,FALSE),IFERROR(VLOOKUP(D69,'2. Investigación Científica'!$F:$G,2,FALSE),IFERROR(VLOOKUP(D69,'3. Vinculación Univ. Sociedad'!$F:$G,2,FALSE),IFERROR(VLOOKUP(D69,'4. Docencia y Profesorado Univ.'!$F:$G,2,FALSE),IFERROR(VLOOKUP(D69,'5. Estudiantes y Graduados'!$F:$G,2,FALSE),IFERROR(VLOOKUP(D69,'11. Gestion Administrativa'!$F:$G,2,FALSE),IFERROR(VLOOKUP(D69,'13. Gestión Académica'!$F:$G,2,FALSE),IFERROR(VLOOKUP(D69,'9. Asegura. de la Calid. y M'!$F:$G,2,FALSE),IFERROR(VLOOKUP(D69,'6. Gestión del Conocimiento'!$F:$G,2,FALSE),IFERROR(VLOOKUP(D69,'15. Gobernabilidad y Proceso...'!$F:$G,2,FALSE),IFERROR(VLOOKUP(D69,'12. Gestión del Talento Humano'!$F:$G,2,FALSE),IFERROR(VLOOKUP(D69,'14. Internacional... de la E.S.'!$F:$G,2,FALSE),IFERROR(VLOOKUP(D69,'10. Posgrado'!$F:$G,2,FALSE),IFERROR(VLOOKUP(D69,'16. Gestión TIC'!$F:$G,2,FALSE),IFERROR(VLOOKUP(D69,'16. Desa. del Sistema Educ.Sup.'!$F:$G,2,FALSE),IFERROR(VLOOKUP(D69,'8. Cultura de Inno. Insti...'!$F:$G,2,FALSE),VLOOKUP(D69,'7. Lo Esencial de la Reforma U.'!$F:$G,2,0)))))))))))))))))</f>
        <v xml:space="preserve">Continuar con la gestión para  la apertura de  la carrera de Trabajo Social en el Centro Regional Valle de Sula. </v>
      </c>
      <c r="D70" s="31"/>
      <c r="E70" s="93"/>
      <c r="F70" s="93"/>
      <c r="G70" s="93"/>
      <c r="H70" s="76"/>
      <c r="I70" s="76"/>
      <c r="J70" s="76"/>
      <c r="K70" s="112"/>
    </row>
    <row r="71" spans="3:12" ht="15" thickBot="1" x14ac:dyDescent="0.4">
      <c r="C71" s="70"/>
      <c r="D71" s="31"/>
      <c r="E71" s="93"/>
      <c r="F71" s="93"/>
      <c r="G71" s="93"/>
      <c r="H71" s="76"/>
      <c r="I71" s="76"/>
      <c r="J71" s="76"/>
      <c r="K71" s="112"/>
    </row>
    <row r="72" spans="3:12" ht="15" thickBot="1" x14ac:dyDescent="0.4">
      <c r="C72" s="126" t="s">
        <v>44</v>
      </c>
      <c r="D72" s="129" t="s">
        <v>45</v>
      </c>
      <c r="E72" s="128" t="s">
        <v>55</v>
      </c>
      <c r="F72" s="128" t="s">
        <v>57</v>
      </c>
      <c r="G72" s="127" t="s">
        <v>27</v>
      </c>
      <c r="H72" s="133" t="s">
        <v>129</v>
      </c>
      <c r="I72" s="128" t="s">
        <v>46</v>
      </c>
      <c r="J72" s="128" t="s">
        <v>130</v>
      </c>
      <c r="K72" s="128" t="s">
        <v>408</v>
      </c>
      <c r="L72" s="128" t="s">
        <v>409</v>
      </c>
    </row>
    <row r="73" spans="3:12" x14ac:dyDescent="0.35">
      <c r="C73" s="317" t="s">
        <v>47</v>
      </c>
      <c r="D73" s="1159"/>
      <c r="E73" s="318"/>
      <c r="F73" s="115">
        <v>30000</v>
      </c>
      <c r="G73" s="319">
        <f t="shared" ref="G73:G76" si="7">E73*F73</f>
        <v>0</v>
      </c>
      <c r="H73" s="320"/>
      <c r="I73" s="116" t="s">
        <v>697</v>
      </c>
      <c r="J73" s="116" t="str">
        <f>VLOOKUP(I73,Presupuesto!$B$11:$C$566,2,0)</f>
        <v>SERVICIOS DE CAPACITACION.</v>
      </c>
      <c r="K73" s="321" t="s">
        <v>1492</v>
      </c>
      <c r="L73" s="116" t="s">
        <v>392</v>
      </c>
    </row>
    <row r="74" spans="3:12" x14ac:dyDescent="0.35">
      <c r="C74" s="99" t="s">
        <v>48</v>
      </c>
      <c r="D74" s="1160"/>
      <c r="E74" s="200">
        <f>D73</f>
        <v>0</v>
      </c>
      <c r="F74" s="100">
        <v>50</v>
      </c>
      <c r="G74" s="97">
        <f t="shared" si="7"/>
        <v>0</v>
      </c>
      <c r="H74" s="161"/>
      <c r="I74" s="98" t="s">
        <v>715</v>
      </c>
      <c r="J74" s="98" t="str">
        <f>VLOOKUP(I74,Presupuesto!$B$11:$C$566,2,0)</f>
        <v>SERVICIOS DE IMPRENTA PUBLIC.Y REPRODUCCION</v>
      </c>
      <c r="K74" s="98" t="str">
        <f>$K$73</f>
        <v>Gestión Tecnologías de Información y Comunicación</v>
      </c>
      <c r="L74" s="98" t="s">
        <v>410</v>
      </c>
    </row>
    <row r="75" spans="3:12" x14ac:dyDescent="0.35">
      <c r="C75" s="99" t="s">
        <v>49</v>
      </c>
      <c r="D75" s="1160"/>
      <c r="E75" s="200">
        <f>D73</f>
        <v>0</v>
      </c>
      <c r="F75" s="100">
        <v>150</v>
      </c>
      <c r="G75" s="97">
        <f t="shared" si="7"/>
        <v>0</v>
      </c>
      <c r="H75" s="161"/>
      <c r="I75" s="98" t="s">
        <v>790</v>
      </c>
      <c r="J75" s="98" t="str">
        <f>VLOOKUP(I75,Presupuesto!$B$11:$C$566,2,0)</f>
        <v>ALIMENTOS B EBIDAS PARA PERSONAS</v>
      </c>
      <c r="K75" s="98" t="str">
        <f t="shared" ref="K75:K77" si="8">$K$73</f>
        <v>Gestión Tecnologías de Información y Comunicación</v>
      </c>
      <c r="L75" s="98" t="s">
        <v>394</v>
      </c>
    </row>
    <row r="76" spans="3:12" x14ac:dyDescent="0.35">
      <c r="C76" s="99" t="s">
        <v>50</v>
      </c>
      <c r="D76" s="1160"/>
      <c r="E76" s="151">
        <v>10</v>
      </c>
      <c r="F76" s="118">
        <v>10000</v>
      </c>
      <c r="G76" s="97">
        <f t="shared" si="7"/>
        <v>100000</v>
      </c>
      <c r="H76" s="161" t="s">
        <v>1660</v>
      </c>
      <c r="I76" s="313" t="s">
        <v>304</v>
      </c>
      <c r="J76" s="98" t="str">
        <f>VLOOKUP(I76,Presupuesto!$B$11:$C$566,2,0)</f>
        <v>PASAJES NACIONALES (26110-00)</v>
      </c>
      <c r="K76" s="98" t="s">
        <v>1355</v>
      </c>
      <c r="L76" s="98" t="s">
        <v>398</v>
      </c>
    </row>
    <row r="77" spans="3:12" ht="15" thickBot="1" x14ac:dyDescent="0.4">
      <c r="C77" s="213" t="s">
        <v>428</v>
      </c>
      <c r="D77" s="214">
        <v>0</v>
      </c>
      <c r="E77" s="322">
        <v>0</v>
      </c>
      <c r="F77" s="104">
        <f>HLOOKUP(C77,$AH$2:$BU$3,2,0)</f>
        <v>1150</v>
      </c>
      <c r="G77" s="105">
        <f>D77*E77*F77</f>
        <v>0</v>
      </c>
      <c r="H77" s="323"/>
      <c r="I77" s="324" t="s">
        <v>299</v>
      </c>
      <c r="J77" s="106" t="str">
        <f>VLOOKUP(I77,Presupuesto!$B$11:$C$566,2,0)</f>
        <v>VIATICOS (26200-00)</v>
      </c>
      <c r="K77" s="325" t="str">
        <f t="shared" si="8"/>
        <v>Gestión Tecnologías de Información y Comunicación</v>
      </c>
      <c r="L77" s="325" t="s">
        <v>410</v>
      </c>
    </row>
    <row r="78" spans="3:12" x14ac:dyDescent="0.35">
      <c r="C78" s="93"/>
      <c r="E78" s="112"/>
      <c r="F78" s="112"/>
      <c r="G78" s="112"/>
      <c r="H78" s="174"/>
      <c r="I78" s="112"/>
      <c r="J78" s="112"/>
      <c r="K78" s="112"/>
    </row>
    <row r="79" spans="3:12" ht="15" thickBot="1" x14ac:dyDescent="0.4"/>
    <row r="80" spans="3:12" ht="15" thickBot="1" x14ac:dyDescent="0.4">
      <c r="C80" s="29" t="s">
        <v>43</v>
      </c>
      <c r="D80" s="30">
        <f>G88</f>
        <v>10500</v>
      </c>
      <c r="E80" s="93"/>
      <c r="F80" s="93"/>
      <c r="G80" s="93"/>
      <c r="H80" s="76"/>
      <c r="I80" s="76"/>
      <c r="J80" s="76"/>
      <c r="K80" s="112"/>
    </row>
    <row r="81" spans="3:12" x14ac:dyDescent="0.35">
      <c r="C81" s="70"/>
      <c r="D81" s="31"/>
      <c r="E81" s="93"/>
      <c r="F81" s="93"/>
      <c r="G81" s="93"/>
      <c r="H81" s="76"/>
      <c r="I81" s="76"/>
      <c r="J81" s="76"/>
      <c r="K81" s="112"/>
    </row>
    <row r="82" spans="3:12" ht="15.5" x14ac:dyDescent="0.35">
      <c r="C82" s="202" t="s">
        <v>390</v>
      </c>
      <c r="D82" s="351" t="s">
        <v>2901</v>
      </c>
      <c r="E82" s="93"/>
      <c r="F82" s="93"/>
      <c r="G82" s="93"/>
      <c r="H82" s="76"/>
      <c r="I82" s="76"/>
      <c r="J82" s="76"/>
      <c r="K82" s="112"/>
    </row>
    <row r="83" spans="3:12" ht="18.5" x14ac:dyDescent="0.35">
      <c r="C83" s="207" t="str">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Gestión TIC'!$F:$G,2,FALSE),IFERROR(VLOOKUP(D82,'16. Desa. del Sistema Educ.Sup.'!$F:$G,2,FALSE),IFERROR(VLOOKUP(D82,'8. Cultura de Inno. Insti...'!$F:$G,2,FALSE),VLOOKUP(D82,'7. Lo Esencial de la Reforma U.'!$F:$G,2,0)))))))))))))))))</f>
        <v xml:space="preserve">Aprobación del nuevo plan de estudios aprobado de la Carrera de Historia. </v>
      </c>
      <c r="D83" s="31"/>
      <c r="E83" s="93"/>
      <c r="F83" s="93"/>
      <c r="G83" s="93"/>
      <c r="H83" s="76"/>
      <c r="I83" s="76"/>
      <c r="J83" s="76"/>
      <c r="K83" s="112"/>
    </row>
    <row r="84" spans="3:12" ht="15" thickBot="1" x14ac:dyDescent="0.4">
      <c r="C84" s="70"/>
      <c r="D84" s="31"/>
      <c r="E84" s="93"/>
      <c r="F84" s="93"/>
      <c r="G84" s="93"/>
      <c r="H84" s="76"/>
      <c r="I84" s="76"/>
      <c r="J84" s="76"/>
      <c r="K84" s="112"/>
    </row>
    <row r="85" spans="3:12" ht="15" thickBot="1" x14ac:dyDescent="0.4">
      <c r="C85" s="126" t="s">
        <v>44</v>
      </c>
      <c r="D85" s="129" t="s">
        <v>45</v>
      </c>
      <c r="E85" s="128" t="s">
        <v>55</v>
      </c>
      <c r="F85" s="128" t="s">
        <v>57</v>
      </c>
      <c r="G85" s="127" t="s">
        <v>27</v>
      </c>
      <c r="H85" s="133" t="s">
        <v>129</v>
      </c>
      <c r="I85" s="128" t="s">
        <v>46</v>
      </c>
      <c r="J85" s="128" t="s">
        <v>130</v>
      </c>
      <c r="K85" s="128" t="s">
        <v>408</v>
      </c>
      <c r="L85" s="128" t="s">
        <v>409</v>
      </c>
    </row>
    <row r="86" spans="3:12" x14ac:dyDescent="0.35">
      <c r="C86" s="317" t="s">
        <v>47</v>
      </c>
      <c r="D86" s="1159"/>
      <c r="E86" s="318"/>
      <c r="F86" s="115">
        <v>30000</v>
      </c>
      <c r="G86" s="319">
        <f t="shared" ref="G86:G88" si="9">E86*F86</f>
        <v>0</v>
      </c>
      <c r="H86" s="320"/>
      <c r="I86" s="116" t="s">
        <v>697</v>
      </c>
      <c r="J86" s="116" t="str">
        <f>VLOOKUP(I86,Presupuesto!$B$11:$C$566,2,0)</f>
        <v>SERVICIOS DE CAPACITACION.</v>
      </c>
      <c r="K86" s="321" t="s">
        <v>1492</v>
      </c>
      <c r="L86" s="116" t="s">
        <v>392</v>
      </c>
    </row>
    <row r="87" spans="3:12" x14ac:dyDescent="0.35">
      <c r="C87" s="99" t="s">
        <v>48</v>
      </c>
      <c r="D87" s="1160"/>
      <c r="E87" s="200">
        <f>D86</f>
        <v>0</v>
      </c>
      <c r="F87" s="100">
        <v>50</v>
      </c>
      <c r="G87" s="97">
        <f t="shared" si="9"/>
        <v>0</v>
      </c>
      <c r="H87" s="161"/>
      <c r="I87" s="98" t="s">
        <v>715</v>
      </c>
      <c r="J87" s="98" t="str">
        <f>VLOOKUP(I87,Presupuesto!$B$11:$C$566,2,0)</f>
        <v>SERVICIOS DE IMPRENTA PUBLIC.Y REPRODUCCION</v>
      </c>
      <c r="K87" s="98" t="str">
        <f>$K$86</f>
        <v>Gestión Tecnologías de Información y Comunicación</v>
      </c>
      <c r="L87" s="98" t="s">
        <v>410</v>
      </c>
    </row>
    <row r="88" spans="3:12" x14ac:dyDescent="0.35">
      <c r="C88" s="99" t="s">
        <v>49</v>
      </c>
      <c r="D88" s="1160"/>
      <c r="E88" s="200">
        <v>70</v>
      </c>
      <c r="F88" s="100">
        <v>150</v>
      </c>
      <c r="G88" s="97">
        <f t="shared" si="9"/>
        <v>10500</v>
      </c>
      <c r="H88" s="161" t="s">
        <v>1660</v>
      </c>
      <c r="I88" s="98" t="s">
        <v>790</v>
      </c>
      <c r="J88" s="98" t="str">
        <f>VLOOKUP(I88,Presupuesto!$B$11:$C$566,2,0)</f>
        <v>ALIMENTOS B EBIDAS PARA PERSONAS</v>
      </c>
      <c r="K88" s="98" t="s">
        <v>1355</v>
      </c>
      <c r="L88" s="98" t="s">
        <v>395</v>
      </c>
    </row>
    <row r="89" spans="3:12" ht="15" thickBot="1" x14ac:dyDescent="0.4">
      <c r="C89" s="213" t="s">
        <v>428</v>
      </c>
      <c r="D89" s="214">
        <v>0</v>
      </c>
      <c r="E89" s="322">
        <v>0</v>
      </c>
      <c r="F89" s="104">
        <f>HLOOKUP(C89,$AH$2:$BU$3,2,0)</f>
        <v>1150</v>
      </c>
      <c r="G89" s="105">
        <f>D89*E89*F89</f>
        <v>0</v>
      </c>
      <c r="H89" s="323"/>
      <c r="I89" s="324" t="s">
        <v>299</v>
      </c>
      <c r="J89" s="106" t="str">
        <f>VLOOKUP(I89,Presupuesto!$B$11:$C$566,2,0)</f>
        <v>VIATICOS (26200-00)</v>
      </c>
      <c r="K89" s="325" t="str">
        <f t="shared" ref="K89" si="10">$K$86</f>
        <v>Gestión Tecnologías de Información y Comunicación</v>
      </c>
      <c r="L89" s="325" t="s">
        <v>410</v>
      </c>
    </row>
    <row r="90" spans="3:12" ht="15" thickBot="1" x14ac:dyDescent="0.4"/>
    <row r="91" spans="3:12" s="437" customFormat="1" ht="15" thickBot="1" x14ac:dyDescent="0.4">
      <c r="C91" s="29" t="s">
        <v>43</v>
      </c>
      <c r="D91" s="30">
        <f>SUM(G97)</f>
        <v>30000</v>
      </c>
      <c r="E91" s="112"/>
      <c r="F91" s="112"/>
      <c r="G91" s="112"/>
      <c r="H91" s="174"/>
      <c r="I91" s="112"/>
      <c r="J91" s="112"/>
      <c r="K91" s="112"/>
    </row>
    <row r="92" spans="3:12" s="437" customFormat="1" x14ac:dyDescent="0.35">
      <c r="C92" s="70"/>
      <c r="D92" s="31"/>
      <c r="E92" s="93"/>
      <c r="F92" s="93"/>
      <c r="G92" s="93"/>
      <c r="H92" s="76"/>
      <c r="I92" s="76"/>
      <c r="J92" s="76"/>
      <c r="K92" s="112"/>
    </row>
    <row r="93" spans="3:12" s="437" customFormat="1" ht="15.5" x14ac:dyDescent="0.35">
      <c r="C93" s="202" t="s">
        <v>390</v>
      </c>
      <c r="D93" s="351" t="s">
        <v>2903</v>
      </c>
      <c r="E93" s="93"/>
      <c r="F93" s="93"/>
      <c r="G93" s="93"/>
      <c r="H93" s="76"/>
      <c r="I93" s="76"/>
      <c r="J93" s="76"/>
      <c r="K93" s="112"/>
    </row>
    <row r="94" spans="3:12" s="437" customFormat="1" ht="18.5" x14ac:dyDescent="0.35">
      <c r="C94" s="207" t="str">
        <f>IFERROR(VLOOKUP(D93,'1. Desarrollo e Innov. Curricu.'!$F:$G,2,FALSE),IFERROR(VLOOKUP(D93,'2. Investigación Científica'!$F:$G,2,FALSE),IFERROR(VLOOKUP(D93,'3. Vinculación Univ. Sociedad'!$F:$G,2,FALSE),IFERROR(VLOOKUP(D93,'4. Docencia y Profesorado Univ.'!$F:$G,2,FALSE),IFERROR(VLOOKUP(D93,'5. Estudiantes y Graduados'!$F:$G,2,FALSE),IFERROR(VLOOKUP(D93,'11. Gestion Administrativa'!$F:$G,2,FALSE),IFERROR(VLOOKUP(D93,'13. Gestión Académica'!$F:$G,2,FALSE),IFERROR(VLOOKUP(D93,'9. Asegura. de la Calid. y M'!$F:$G,2,FALSE),IFERROR(VLOOKUP(D93,'6. Gestión del Conocimiento'!$F:$G,2,FALSE),IFERROR(VLOOKUP(D93,'15. Gobernabilidad y Proceso...'!$F:$G,2,FALSE),IFERROR(VLOOKUP(D93,'12. Gestión del Talento Humano'!$F:$G,2,FALSE),IFERROR(VLOOKUP(D93,'14. Internacional... de la E.S.'!$F:$G,2,FALSE),IFERROR(VLOOKUP(D93,'10. Posgrado'!$F:$G,2,FALSE),IFERROR(VLOOKUP(D93,'16. Gestión TIC'!$F:$G,2,FALSE),IFERROR(VLOOKUP(D93,'16. Desa. del Sistema Educ.Sup.'!$F:$G,2,FALSE),IFERROR(VLOOKUP(D93,'8. Cultura de Inno. Insti...'!$F:$G,2,FALSE),VLOOKUP(D93,'7. Lo Esencial de la Reforma U.'!$F:$G,2,0)))))))))))))))))</f>
        <v>Solicializar el diseño curricular de la Carrera de Ciencias Políticas.</v>
      </c>
      <c r="D94" s="31"/>
      <c r="E94" s="93"/>
      <c r="F94" s="93"/>
      <c r="G94" s="93"/>
      <c r="H94" s="76"/>
      <c r="I94" s="76"/>
      <c r="J94" s="76"/>
      <c r="K94" s="112"/>
    </row>
    <row r="95" spans="3:12" s="437" customFormat="1" ht="15" thickBot="1" x14ac:dyDescent="0.4">
      <c r="C95" s="70"/>
      <c r="D95" s="31"/>
      <c r="E95" s="93"/>
      <c r="F95" s="93"/>
      <c r="G95" s="93"/>
      <c r="H95" s="76"/>
      <c r="I95" s="76"/>
      <c r="J95" s="76"/>
      <c r="K95" s="112"/>
    </row>
    <row r="96" spans="3:12" s="437" customFormat="1" ht="15" thickBot="1" x14ac:dyDescent="0.4">
      <c r="C96" s="126" t="s">
        <v>44</v>
      </c>
      <c r="D96" s="129" t="s">
        <v>45</v>
      </c>
      <c r="E96" s="128" t="s">
        <v>55</v>
      </c>
      <c r="F96" s="128" t="s">
        <v>57</v>
      </c>
      <c r="G96" s="127" t="s">
        <v>27</v>
      </c>
      <c r="H96" s="133" t="s">
        <v>129</v>
      </c>
      <c r="I96" s="128" t="s">
        <v>46</v>
      </c>
      <c r="J96" s="128" t="s">
        <v>130</v>
      </c>
      <c r="K96" s="128" t="s">
        <v>408</v>
      </c>
      <c r="L96" s="128" t="s">
        <v>409</v>
      </c>
    </row>
    <row r="97" spans="3:12" s="437" customFormat="1" x14ac:dyDescent="0.35">
      <c r="C97" s="940" t="s">
        <v>48</v>
      </c>
      <c r="D97" s="1129"/>
      <c r="E97" s="946">
        <v>300</v>
      </c>
      <c r="F97" s="943">
        <v>100</v>
      </c>
      <c r="G97" s="943">
        <f t="shared" ref="G97" si="11">E97*F97</f>
        <v>30000</v>
      </c>
      <c r="H97" s="165" t="s">
        <v>1660</v>
      </c>
      <c r="I97" s="944" t="s">
        <v>715</v>
      </c>
      <c r="J97" s="944" t="str">
        <f>VLOOKUP(I97,Presupuesto!$B$11:$C$566,2,0)</f>
        <v>SERVICIOS DE IMPRENTA PUBLIC.Y REPRODUCCION</v>
      </c>
      <c r="K97" s="944" t="s">
        <v>1355</v>
      </c>
      <c r="L97" s="944" t="s">
        <v>410</v>
      </c>
    </row>
    <row r="98" spans="3:12" s="437" customFormat="1" x14ac:dyDescent="0.35">
      <c r="C98" s="93"/>
      <c r="E98" s="112"/>
      <c r="F98" s="112"/>
      <c r="G98" s="112"/>
      <c r="H98" s="174"/>
      <c r="I98" s="112"/>
      <c r="J98" s="112"/>
      <c r="K98" s="112"/>
    </row>
    <row r="99" spans="3:12" ht="15" thickBot="1" x14ac:dyDescent="0.4"/>
    <row r="100" spans="3:12" ht="15" thickBot="1" x14ac:dyDescent="0.4">
      <c r="C100" s="29" t="s">
        <v>43</v>
      </c>
      <c r="D100" s="30">
        <f>SUM(G107:G114)</f>
        <v>51800</v>
      </c>
      <c r="E100" s="93"/>
      <c r="F100" s="93"/>
      <c r="G100" s="93"/>
      <c r="H100" s="76"/>
      <c r="I100" s="76"/>
      <c r="J100" s="76"/>
      <c r="K100" s="112"/>
    </row>
    <row r="101" spans="3:12" x14ac:dyDescent="0.35">
      <c r="C101" s="70"/>
      <c r="D101" s="31"/>
      <c r="E101" s="93"/>
      <c r="F101" s="93"/>
      <c r="G101" s="93"/>
      <c r="H101" s="76"/>
      <c r="I101" s="76"/>
      <c r="J101" s="76"/>
      <c r="K101" s="112"/>
    </row>
    <row r="102" spans="3:12" x14ac:dyDescent="0.35">
      <c r="C102" s="70"/>
      <c r="D102" s="31"/>
      <c r="E102" s="93"/>
      <c r="F102" s="93"/>
      <c r="G102" s="93"/>
      <c r="H102" s="76"/>
      <c r="I102" s="76"/>
      <c r="J102" s="76"/>
      <c r="K102" s="112"/>
    </row>
    <row r="103" spans="3:12" ht="15.5" x14ac:dyDescent="0.35">
      <c r="C103" s="202" t="s">
        <v>390</v>
      </c>
      <c r="D103" s="351" t="s">
        <v>2904</v>
      </c>
      <c r="E103" s="93"/>
      <c r="F103" s="93"/>
      <c r="G103" s="93"/>
      <c r="H103" s="76"/>
      <c r="I103" s="76"/>
      <c r="J103" s="76"/>
      <c r="K103" s="112"/>
    </row>
    <row r="104" spans="3:12" ht="18.5" x14ac:dyDescent="0.35">
      <c r="C104" s="207" t="str">
        <f>IFERROR(VLOOKUP(D103,'1. Desarrollo e Innov. Curricu.'!$F:$G,2,FALSE),IFERROR(VLOOKUP(D103,'2. Investigación Científica'!$F:$G,2,FALSE),IFERROR(VLOOKUP(D103,'3. Vinculación Univ. Sociedad'!$F:$G,2,FALSE),IFERROR(VLOOKUP(D103,'4. Docencia y Profesorado Univ.'!$F:$G,2,FALSE),IFERROR(VLOOKUP(D103,'5. Estudiantes y Graduados'!$F:$G,2,FALSE),IFERROR(VLOOKUP(D103,'11. Gestion Administrativa'!$F:$G,2,FALSE),IFERROR(VLOOKUP(D103,'13. Gestión Académica'!$F:$G,2,FALSE),IFERROR(VLOOKUP(D103,'9. Asegura. de la Calid. y M'!$F:$G,2,FALSE),IFERROR(VLOOKUP(D103,'6. Gestión del Conocimiento'!$F:$G,2,FALSE),IFERROR(VLOOKUP(D103,'15. Gobernabilidad y Proceso...'!$F:$G,2,FALSE),IFERROR(VLOOKUP(D103,'12. Gestión del Talento Humano'!$F:$G,2,FALSE),IFERROR(VLOOKUP(D103,'14. Internacional... de la E.S.'!$F:$G,2,FALSE),IFERROR(VLOOKUP(D103,'10. Posgrado'!$F:$G,2,FALSE),IFERROR(VLOOKUP(D103,'16. Gestión TIC'!$F:$G,2,FALSE),IFERROR(VLOOKUP(D103,'16. Desa. del Sistema Educ.Sup.'!$F:$G,2,FALSE),IFERROR(VLOOKUP(D103,'8. Cultura de Inno. Insti...'!$F:$G,2,FALSE),VLOOKUP(D103,'7. Lo Esencial de la Reforma U.'!$F:$G,2,0)))))))))))))))))</f>
        <v xml:space="preserve">Dar segumiento a las unidades académicas en los  procesos de Desarrollo Curricular. </v>
      </c>
      <c r="D104" s="31"/>
      <c r="E104" s="93"/>
      <c r="F104" s="93"/>
      <c r="G104" s="93"/>
      <c r="H104" s="76"/>
      <c r="I104" s="76"/>
      <c r="J104" s="76"/>
      <c r="K104" s="112"/>
    </row>
    <row r="105" spans="3:12" ht="15" thickBot="1" x14ac:dyDescent="0.4">
      <c r="C105" s="70"/>
      <c r="D105" s="31"/>
      <c r="E105" s="93"/>
      <c r="F105" s="93"/>
      <c r="G105" s="93"/>
      <c r="H105" s="76"/>
      <c r="I105" s="76"/>
      <c r="J105" s="76"/>
      <c r="K105" s="112"/>
    </row>
    <row r="106" spans="3:12" ht="15" thickBot="1" x14ac:dyDescent="0.4">
      <c r="C106" s="126" t="s">
        <v>44</v>
      </c>
      <c r="D106" s="129" t="s">
        <v>45</v>
      </c>
      <c r="E106" s="128" t="s">
        <v>55</v>
      </c>
      <c r="F106" s="128" t="s">
        <v>57</v>
      </c>
      <c r="G106" s="127" t="s">
        <v>27</v>
      </c>
      <c r="H106" s="133" t="s">
        <v>129</v>
      </c>
      <c r="I106" s="128" t="s">
        <v>46</v>
      </c>
      <c r="J106" s="128" t="s">
        <v>130</v>
      </c>
      <c r="K106" s="128" t="s">
        <v>408</v>
      </c>
      <c r="L106" s="128" t="s">
        <v>409</v>
      </c>
    </row>
    <row r="107" spans="3:12" x14ac:dyDescent="0.35">
      <c r="C107" s="317" t="s">
        <v>47</v>
      </c>
      <c r="D107" s="1159"/>
      <c r="E107" s="318"/>
      <c r="F107" s="115">
        <v>30000</v>
      </c>
      <c r="G107" s="319">
        <f t="shared" ref="G107:G114" si="12">E107*F107</f>
        <v>0</v>
      </c>
      <c r="H107" s="320"/>
      <c r="I107" s="116" t="s">
        <v>697</v>
      </c>
      <c r="J107" s="116" t="str">
        <f>VLOOKUP(I107,Presupuesto!$B$11:$C$566,2,0)</f>
        <v>SERVICIOS DE CAPACITACION.</v>
      </c>
      <c r="K107" s="321" t="s">
        <v>1492</v>
      </c>
      <c r="L107" s="116" t="s">
        <v>392</v>
      </c>
    </row>
    <row r="108" spans="3:12" x14ac:dyDescent="0.35">
      <c r="C108" s="99" t="s">
        <v>48</v>
      </c>
      <c r="D108" s="1160"/>
      <c r="E108" s="200">
        <v>100</v>
      </c>
      <c r="F108" s="100">
        <v>50</v>
      </c>
      <c r="G108" s="97">
        <f t="shared" si="12"/>
        <v>5000</v>
      </c>
      <c r="H108" s="161" t="s">
        <v>1660</v>
      </c>
      <c r="I108" s="98" t="s">
        <v>715</v>
      </c>
      <c r="J108" s="98" t="str">
        <f>VLOOKUP(I108,Presupuesto!$B$11:$C$566,2,0)</f>
        <v>SERVICIOS DE IMPRENTA PUBLIC.Y REPRODUCCION</v>
      </c>
      <c r="K108" s="98" t="s">
        <v>1355</v>
      </c>
      <c r="L108" s="98" t="s">
        <v>410</v>
      </c>
    </row>
    <row r="109" spans="3:12" x14ac:dyDescent="0.35">
      <c r="C109" s="99" t="s">
        <v>49</v>
      </c>
      <c r="D109" s="1160"/>
      <c r="E109" s="200">
        <v>150</v>
      </c>
      <c r="F109" s="100">
        <v>150</v>
      </c>
      <c r="G109" s="97">
        <f t="shared" si="12"/>
        <v>22500</v>
      </c>
      <c r="H109" s="161" t="s">
        <v>1660</v>
      </c>
      <c r="I109" s="98" t="s">
        <v>790</v>
      </c>
      <c r="J109" s="98" t="str">
        <f>VLOOKUP(I109,Presupuesto!$B$11:$C$566,2,0)</f>
        <v>ALIMENTOS B EBIDAS PARA PERSONAS</v>
      </c>
      <c r="K109" s="98" t="s">
        <v>1355</v>
      </c>
      <c r="L109" s="98" t="s">
        <v>394</v>
      </c>
    </row>
    <row r="110" spans="3:12" x14ac:dyDescent="0.35">
      <c r="C110" s="99" t="s">
        <v>415</v>
      </c>
      <c r="D110" s="1160"/>
      <c r="E110" s="151">
        <v>50</v>
      </c>
      <c r="F110" s="118">
        <v>250</v>
      </c>
      <c r="G110" s="97">
        <f t="shared" si="12"/>
        <v>12500</v>
      </c>
      <c r="H110" s="161" t="s">
        <v>1660</v>
      </c>
      <c r="I110" s="98" t="s">
        <v>819</v>
      </c>
      <c r="J110" s="98" t="str">
        <f>VLOOKUP(I110,Presupuesto!$B$11:$C$566,2,0)</f>
        <v>PRODUCTOS PAPEL Y CARTON</v>
      </c>
      <c r="K110" s="98" t="s">
        <v>1355</v>
      </c>
      <c r="L110" s="98" t="s">
        <v>394</v>
      </c>
    </row>
    <row r="111" spans="3:12" x14ac:dyDescent="0.35">
      <c r="C111" s="99" t="s">
        <v>51</v>
      </c>
      <c r="D111" s="1160"/>
      <c r="E111" s="151">
        <v>50</v>
      </c>
      <c r="F111" s="100">
        <v>90</v>
      </c>
      <c r="G111" s="97">
        <f t="shared" si="12"/>
        <v>4500</v>
      </c>
      <c r="H111" s="161" t="s">
        <v>1660</v>
      </c>
      <c r="I111" s="98" t="s">
        <v>819</v>
      </c>
      <c r="J111" s="98" t="str">
        <f>VLOOKUP(I111,Presupuesto!$B$11:$C$566,2,0)</f>
        <v>PRODUCTOS PAPEL Y CARTON</v>
      </c>
      <c r="K111" s="98" t="s">
        <v>1355</v>
      </c>
      <c r="L111" s="98" t="s">
        <v>397</v>
      </c>
    </row>
    <row r="112" spans="3:12" x14ac:dyDescent="0.35">
      <c r="C112" s="99" t="s">
        <v>121</v>
      </c>
      <c r="D112" s="1160"/>
      <c r="E112" s="151">
        <v>50</v>
      </c>
      <c r="F112" s="100">
        <v>36</v>
      </c>
      <c r="G112" s="97">
        <f t="shared" si="12"/>
        <v>1800</v>
      </c>
      <c r="H112" s="161" t="s">
        <v>1660</v>
      </c>
      <c r="I112" s="98" t="s">
        <v>940</v>
      </c>
      <c r="J112" s="98" t="str">
        <f>VLOOKUP(I112,Presupuesto!$B$11:$C$566,2,0)</f>
        <v>UTILES DE ESCRITORIO, OFICINA Y ENSE¥ANZA</v>
      </c>
      <c r="K112" s="98" t="s">
        <v>1355</v>
      </c>
      <c r="L112" s="98" t="s">
        <v>398</v>
      </c>
    </row>
    <row r="113" spans="3:12" x14ac:dyDescent="0.35">
      <c r="C113" s="99" t="s">
        <v>34</v>
      </c>
      <c r="D113" s="1160"/>
      <c r="E113" s="151">
        <v>50</v>
      </c>
      <c r="F113" s="100">
        <v>80</v>
      </c>
      <c r="G113" s="97">
        <f t="shared" si="12"/>
        <v>4000</v>
      </c>
      <c r="H113" s="161" t="s">
        <v>1660</v>
      </c>
      <c r="I113" s="98" t="s">
        <v>940</v>
      </c>
      <c r="J113" s="98" t="str">
        <f>VLOOKUP(I113,Presupuesto!$B$11:$C$566,2,0)</f>
        <v>UTILES DE ESCRITORIO, OFICINA Y ENSE¥ANZA</v>
      </c>
      <c r="K113" s="98" t="s">
        <v>1355</v>
      </c>
      <c r="L113" s="98" t="s">
        <v>399</v>
      </c>
    </row>
    <row r="114" spans="3:12" x14ac:dyDescent="0.35">
      <c r="C114" s="109" t="s">
        <v>52</v>
      </c>
      <c r="D114" s="1160"/>
      <c r="E114" s="151">
        <v>50</v>
      </c>
      <c r="F114" s="119">
        <v>30</v>
      </c>
      <c r="G114" s="97">
        <f t="shared" si="12"/>
        <v>1500</v>
      </c>
      <c r="H114" s="161" t="s">
        <v>1660</v>
      </c>
      <c r="I114" s="98" t="s">
        <v>940</v>
      </c>
      <c r="J114" s="98" t="str">
        <f>VLOOKUP(I114,Presupuesto!$B$11:$C$566,2,0)</f>
        <v>UTILES DE ESCRITORIO, OFICINA Y ENSE¥ANZA</v>
      </c>
      <c r="K114" s="98" t="s">
        <v>1355</v>
      </c>
      <c r="L114" s="98" t="s">
        <v>400</v>
      </c>
    </row>
    <row r="115" spans="3:12" ht="15" thickBot="1" x14ac:dyDescent="0.4">
      <c r="C115" s="213" t="s">
        <v>428</v>
      </c>
      <c r="D115" s="214">
        <v>0</v>
      </c>
      <c r="E115" s="322">
        <v>0</v>
      </c>
      <c r="F115" s="104">
        <f>HLOOKUP(C115,$AH$2:$BU$3,2,0)</f>
        <v>1150</v>
      </c>
      <c r="G115" s="105">
        <f>D115*E115*F115</f>
        <v>0</v>
      </c>
      <c r="H115" s="323"/>
      <c r="I115" s="324" t="s">
        <v>299</v>
      </c>
      <c r="J115" s="106" t="str">
        <f>VLOOKUP(I115,Presupuesto!$B$11:$C$566,2,0)</f>
        <v>VIATICOS (26200-00)</v>
      </c>
      <c r="K115" s="325" t="str">
        <f t="shared" ref="K115" si="13">$K$107</f>
        <v>Gestión Tecnologías de Información y Comunicación</v>
      </c>
      <c r="L115" s="325" t="s">
        <v>410</v>
      </c>
    </row>
    <row r="116" spans="3:12" x14ac:dyDescent="0.35">
      <c r="C116" s="93"/>
      <c r="E116" s="112"/>
      <c r="F116" s="112"/>
      <c r="G116" s="112"/>
      <c r="H116" s="174"/>
      <c r="I116" s="112"/>
      <c r="J116" s="112"/>
      <c r="K116" s="112"/>
    </row>
    <row r="117" spans="3:12" s="437" customFormat="1" x14ac:dyDescent="0.35">
      <c r="C117" s="93"/>
      <c r="E117" s="112"/>
      <c r="F117" s="112"/>
      <c r="G117" s="112"/>
      <c r="H117" s="174"/>
      <c r="I117" s="112"/>
      <c r="J117" s="112"/>
      <c r="K117" s="112"/>
    </row>
    <row r="118" spans="3:12" s="437" customFormat="1" x14ac:dyDescent="0.35">
      <c r="C118" s="974"/>
      <c r="D118" s="972"/>
      <c r="E118" s="974"/>
      <c r="F118" s="974"/>
      <c r="G118" s="974"/>
      <c r="H118" s="975"/>
      <c r="I118" s="974"/>
      <c r="J118" s="974"/>
      <c r="K118" s="974"/>
      <c r="L118" s="972"/>
    </row>
    <row r="119" spans="3:12" s="437" customFormat="1" x14ac:dyDescent="0.35">
      <c r="C119" s="93"/>
      <c r="E119" s="112"/>
      <c r="F119" s="112"/>
      <c r="G119" s="112"/>
      <c r="H119" s="174"/>
      <c r="I119" s="112"/>
      <c r="J119" s="112"/>
      <c r="K119" s="112"/>
    </row>
    <row r="120" spans="3:12" s="437" customFormat="1" ht="28.5" x14ac:dyDescent="0.35">
      <c r="C120" s="950" t="s">
        <v>2905</v>
      </c>
      <c r="D120" s="1137">
        <f>D123+D138+D154+D170+D187+D202+D221+D239+D258+D275+D293+D322+D340+D356+D370+D386+D405+D421+D312</f>
        <v>1881924.9600000002</v>
      </c>
      <c r="E120" s="967">
        <f>'2. CONTRATACION DE PERSONAL'!D77</f>
        <v>32500</v>
      </c>
      <c r="F120" s="1138">
        <f>D120+E120</f>
        <v>1914424.9600000002</v>
      </c>
      <c r="G120" s="967"/>
      <c r="H120" s="174"/>
      <c r="I120" s="112"/>
      <c r="J120" s="112"/>
      <c r="K120" s="112"/>
    </row>
    <row r="121" spans="3:12" s="437" customFormat="1" x14ac:dyDescent="0.35">
      <c r="C121" s="93"/>
      <c r="E121" s="112"/>
      <c r="F121" s="112"/>
      <c r="G121" s="112"/>
      <c r="H121" s="174"/>
      <c r="I121" s="112"/>
      <c r="J121" s="112"/>
      <c r="K121" s="112"/>
    </row>
    <row r="122" spans="3:12" s="437" customFormat="1" ht="15" thickBot="1" x14ac:dyDescent="0.4">
      <c r="H122" s="424"/>
    </row>
    <row r="123" spans="3:12" ht="15" thickBot="1" x14ac:dyDescent="0.4">
      <c r="C123" s="29" t="s">
        <v>43</v>
      </c>
      <c r="D123" s="30">
        <f>SUM(G129:G135)</f>
        <v>45000</v>
      </c>
      <c r="E123" s="93"/>
      <c r="F123" s="93"/>
      <c r="G123" s="93"/>
      <c r="H123" s="76"/>
      <c r="I123" s="76"/>
      <c r="J123" s="76"/>
      <c r="K123" s="112"/>
    </row>
    <row r="124" spans="3:12" x14ac:dyDescent="0.35">
      <c r="C124" s="70"/>
      <c r="D124" s="31"/>
      <c r="E124" s="93"/>
      <c r="F124" s="93"/>
      <c r="G124" s="93"/>
      <c r="H124" s="76"/>
      <c r="I124" s="76"/>
      <c r="J124" s="76"/>
      <c r="K124" s="112"/>
    </row>
    <row r="125" spans="3:12" ht="15.5" x14ac:dyDescent="0.35">
      <c r="C125" s="202" t="s">
        <v>390</v>
      </c>
      <c r="D125" s="351" t="s">
        <v>1765</v>
      </c>
      <c r="E125" s="93"/>
      <c r="F125" s="93"/>
      <c r="G125" s="93"/>
      <c r="H125" s="76"/>
      <c r="I125" s="76"/>
      <c r="J125" s="76"/>
      <c r="K125" s="112"/>
    </row>
    <row r="126" spans="3:12" ht="18.5" x14ac:dyDescent="0.35">
      <c r="C126" s="207" t="str">
        <f>IFERROR(VLOOKUP(D125,'1. Desarrollo e Innov. Curricu.'!$F:$G,2,FALSE),IFERROR(VLOOKUP(D125,'2. Investigación Científica'!$F:$G,2,FALSE),IFERROR(VLOOKUP(D125,'3. Vinculación Univ. Sociedad'!$F:$G,2,FALSE),IFERROR(VLOOKUP(D125,'4. Docencia y Profesorado Univ.'!$F:$G,2,FALSE),IFERROR(VLOOKUP(D125,'5. Estudiantes y Graduados'!$F:$G,2,FALSE),IFERROR(VLOOKUP(D125,'11. Gestion Administrativa'!$F:$G,2,FALSE),IFERROR(VLOOKUP(D125,'13. Gestión Académica'!$F:$G,2,FALSE),IFERROR(VLOOKUP(D125,'9. Asegura. de la Calid. y M'!$F:$G,2,FALSE),IFERROR(VLOOKUP(D125,'6. Gestión del Conocimiento'!$F:$G,2,FALSE),IFERROR(VLOOKUP(D125,'15. Gobernabilidad y Proceso...'!$F:$G,2,FALSE),IFERROR(VLOOKUP(D125,'12. Gestión del Talento Humano'!$F:$G,2,FALSE),IFERROR(VLOOKUP(D125,'14. Internacional... de la E.S.'!$F:$G,2,FALSE),IFERROR(VLOOKUP(D125,'10. Posgrado'!$F:$G,2,FALSE),IFERROR(VLOOKUP(D125,'16. Gestión TIC'!$F:$G,2,FALSE),IFERROR(VLOOKUP(D125,'16. Desa. del Sistema Educ.Sup.'!$F:$G,2,FALSE),IFERROR(VLOOKUP(D125,'8. Cultura de Inno. Insti...'!$F:$G,2,FALSE),VLOOKUP(D125,'7. Lo Esencial de la Reforma U.'!$F:$G,2,0)))))))))))))))))</f>
        <v xml:space="preserve">Continuar con el proceso de investigación sobre la historia del periodismo en Honduras. </v>
      </c>
      <c r="D126" s="31"/>
      <c r="E126" s="93"/>
      <c r="F126" s="93"/>
      <c r="G126" s="93"/>
      <c r="H126" s="76"/>
      <c r="I126" s="76"/>
      <c r="J126" s="76"/>
      <c r="K126" s="112"/>
    </row>
    <row r="127" spans="3:12" ht="15" thickBot="1" x14ac:dyDescent="0.4">
      <c r="C127" s="70"/>
      <c r="D127" s="31"/>
      <c r="E127" s="93"/>
      <c r="F127" s="93"/>
      <c r="G127" s="93"/>
      <c r="H127" s="76"/>
      <c r="I127" s="76"/>
      <c r="J127" s="76"/>
      <c r="K127" s="112"/>
    </row>
    <row r="128" spans="3:12" ht="15" thickBot="1" x14ac:dyDescent="0.4">
      <c r="C128" s="126" t="s">
        <v>44</v>
      </c>
      <c r="D128" s="129" t="s">
        <v>45</v>
      </c>
      <c r="E128" s="128" t="s">
        <v>55</v>
      </c>
      <c r="F128" s="128" t="s">
        <v>57</v>
      </c>
      <c r="G128" s="127" t="s">
        <v>27</v>
      </c>
      <c r="H128" s="133" t="s">
        <v>129</v>
      </c>
      <c r="I128" s="128" t="s">
        <v>46</v>
      </c>
      <c r="J128" s="128" t="s">
        <v>130</v>
      </c>
      <c r="K128" s="128" t="s">
        <v>408</v>
      </c>
      <c r="L128" s="128" t="s">
        <v>409</v>
      </c>
    </row>
    <row r="129" spans="3:12" x14ac:dyDescent="0.35">
      <c r="C129" s="317" t="s">
        <v>47</v>
      </c>
      <c r="D129" s="1159"/>
      <c r="E129" s="318"/>
      <c r="F129" s="115">
        <v>30000</v>
      </c>
      <c r="G129" s="319">
        <f t="shared" ref="G129:G134" si="14">E129*F129</f>
        <v>0</v>
      </c>
      <c r="H129" s="320"/>
      <c r="I129" s="116" t="s">
        <v>697</v>
      </c>
      <c r="J129" s="116" t="str">
        <f>VLOOKUP(I129,Presupuesto!$B$11:$C$566,2,0)</f>
        <v>SERVICIOS DE CAPACITACION.</v>
      </c>
      <c r="K129" s="321" t="s">
        <v>1492</v>
      </c>
      <c r="L129" s="116" t="s">
        <v>392</v>
      </c>
    </row>
    <row r="130" spans="3:12" x14ac:dyDescent="0.35">
      <c r="C130" s="99" t="s">
        <v>48</v>
      </c>
      <c r="D130" s="1160"/>
      <c r="E130" s="200">
        <v>30</v>
      </c>
      <c r="F130" s="100">
        <v>50</v>
      </c>
      <c r="G130" s="97">
        <f t="shared" si="14"/>
        <v>1500</v>
      </c>
      <c r="H130" s="161" t="s">
        <v>127</v>
      </c>
      <c r="I130" s="98" t="s">
        <v>715</v>
      </c>
      <c r="J130" s="98" t="str">
        <f>VLOOKUP(I130,Presupuesto!$B$11:$C$566,2,0)</f>
        <v>SERVICIOS DE IMPRENTA PUBLIC.Y REPRODUCCION</v>
      </c>
      <c r="K130" s="98" t="s">
        <v>1357</v>
      </c>
      <c r="L130" s="98" t="s">
        <v>394</v>
      </c>
    </row>
    <row r="131" spans="3:12" x14ac:dyDescent="0.35">
      <c r="C131" s="99" t="s">
        <v>49</v>
      </c>
      <c r="D131" s="1160"/>
      <c r="E131" s="200">
        <v>30</v>
      </c>
      <c r="F131" s="100">
        <v>150</v>
      </c>
      <c r="G131" s="97">
        <f t="shared" si="14"/>
        <v>4500</v>
      </c>
      <c r="H131" s="161" t="s">
        <v>1660</v>
      </c>
      <c r="I131" s="98" t="s">
        <v>790</v>
      </c>
      <c r="J131" s="98" t="str">
        <f>VLOOKUP(I131,Presupuesto!$B$11:$C$566,2,0)</f>
        <v>ALIMENTOS B EBIDAS PARA PERSONAS</v>
      </c>
      <c r="K131" s="98" t="s">
        <v>1357</v>
      </c>
      <c r="L131" s="98" t="s">
        <v>394</v>
      </c>
    </row>
    <row r="132" spans="3:12" x14ac:dyDescent="0.35">
      <c r="C132" s="99" t="s">
        <v>50</v>
      </c>
      <c r="D132" s="1160"/>
      <c r="E132" s="151">
        <v>3</v>
      </c>
      <c r="F132" s="118">
        <v>10000</v>
      </c>
      <c r="G132" s="97">
        <f t="shared" si="14"/>
        <v>30000</v>
      </c>
      <c r="H132" s="161" t="s">
        <v>1660</v>
      </c>
      <c r="I132" s="98" t="s">
        <v>747</v>
      </c>
      <c r="J132" s="98" t="str">
        <f>VLOOKUP(I132,Presupuesto!$B$11:$C$566,2,0)</f>
        <v>PASAJES NACIONALES</v>
      </c>
      <c r="K132" s="98" t="s">
        <v>1357</v>
      </c>
      <c r="L132" s="98" t="s">
        <v>396</v>
      </c>
    </row>
    <row r="133" spans="3:12" x14ac:dyDescent="0.35">
      <c r="C133" s="99" t="s">
        <v>415</v>
      </c>
      <c r="D133" s="1160"/>
      <c r="E133" s="151">
        <v>50</v>
      </c>
      <c r="F133" s="118">
        <v>0</v>
      </c>
      <c r="G133" s="97">
        <f t="shared" si="14"/>
        <v>0</v>
      </c>
      <c r="H133" s="161" t="s">
        <v>127</v>
      </c>
      <c r="I133" s="98" t="s">
        <v>819</v>
      </c>
      <c r="J133" s="98" t="str">
        <f>VLOOKUP(I133,Presupuesto!$B$11:$C$566,2,0)</f>
        <v>PRODUCTOS PAPEL Y CARTON</v>
      </c>
      <c r="K133" s="98" t="s">
        <v>1357</v>
      </c>
      <c r="L133" s="98" t="s">
        <v>396</v>
      </c>
    </row>
    <row r="134" spans="3:12" x14ac:dyDescent="0.35">
      <c r="C134" s="99" t="s">
        <v>51</v>
      </c>
      <c r="D134" s="1160"/>
      <c r="E134" s="200">
        <v>100</v>
      </c>
      <c r="F134" s="100">
        <v>90</v>
      </c>
      <c r="G134" s="97">
        <f t="shared" si="14"/>
        <v>9000</v>
      </c>
      <c r="H134" s="161" t="s">
        <v>127</v>
      </c>
      <c r="I134" s="98" t="s">
        <v>819</v>
      </c>
      <c r="J134" s="98" t="str">
        <f>VLOOKUP(I134,Presupuesto!$B$11:$C$566,2,0)</f>
        <v>PRODUCTOS PAPEL Y CARTON</v>
      </c>
      <c r="K134" s="98" t="s">
        <v>1357</v>
      </c>
      <c r="L134" s="98" t="s">
        <v>396</v>
      </c>
    </row>
    <row r="135" spans="3:12" ht="15" thickBot="1" x14ac:dyDescent="0.4">
      <c r="C135" s="213" t="s">
        <v>428</v>
      </c>
      <c r="D135" s="214">
        <v>0</v>
      </c>
      <c r="E135" s="322">
        <v>0</v>
      </c>
      <c r="F135" s="104">
        <f>HLOOKUP(C135,$AH$2:$BU$3,2,0)</f>
        <v>1150</v>
      </c>
      <c r="G135" s="105">
        <f>D135*E135*F135</f>
        <v>0</v>
      </c>
      <c r="H135" s="323"/>
      <c r="I135" s="324" t="s">
        <v>299</v>
      </c>
      <c r="J135" s="106" t="str">
        <f>VLOOKUP(I135,Presupuesto!$B$11:$C$566,2,0)</f>
        <v>VIATICOS (26200-00)</v>
      </c>
      <c r="K135" s="325" t="str">
        <f t="shared" ref="K135" si="15">$K$129</f>
        <v>Gestión Tecnologías de Información y Comunicación</v>
      </c>
      <c r="L135" s="325" t="s">
        <v>410</v>
      </c>
    </row>
    <row r="137" spans="3:12" ht="15" thickBot="1" x14ac:dyDescent="0.4"/>
    <row r="138" spans="3:12" ht="15" thickBot="1" x14ac:dyDescent="0.4">
      <c r="C138" s="29" t="s">
        <v>43</v>
      </c>
      <c r="D138" s="30">
        <f>SUM(G145:G151)</f>
        <v>60000</v>
      </c>
      <c r="E138" s="93"/>
      <c r="F138" s="93"/>
      <c r="G138" s="93"/>
      <c r="H138" s="76"/>
      <c r="I138" s="76"/>
      <c r="J138" s="76"/>
      <c r="K138" s="112"/>
    </row>
    <row r="139" spans="3:12" x14ac:dyDescent="0.35">
      <c r="C139" s="70"/>
      <c r="D139" s="31"/>
      <c r="E139" s="93"/>
      <c r="F139" s="93"/>
      <c r="G139" s="93"/>
      <c r="H139" s="76"/>
      <c r="I139" s="76"/>
      <c r="J139" s="76"/>
      <c r="K139" s="112"/>
    </row>
    <row r="140" spans="3:12" x14ac:dyDescent="0.35">
      <c r="C140" s="70"/>
      <c r="D140" s="31"/>
      <c r="E140" s="93"/>
      <c r="F140" s="93"/>
      <c r="G140" s="93"/>
      <c r="H140" s="76"/>
      <c r="I140" s="76"/>
      <c r="J140" s="76"/>
      <c r="K140" s="112"/>
    </row>
    <row r="141" spans="3:12" ht="15.5" x14ac:dyDescent="0.35">
      <c r="C141" s="202" t="s">
        <v>390</v>
      </c>
      <c r="D141" s="351" t="s">
        <v>1772</v>
      </c>
      <c r="E141" s="93"/>
      <c r="F141" s="93"/>
      <c r="G141" s="93"/>
      <c r="H141" s="76"/>
      <c r="I141" s="76"/>
      <c r="J141" s="76"/>
      <c r="K141" s="112"/>
    </row>
    <row r="142" spans="3:12" ht="18.5" x14ac:dyDescent="0.35">
      <c r="C142" s="207" t="str">
        <f>IFERROR(VLOOKUP(D141,'1. Desarrollo e Innov. Curricu.'!$F:$G,2,FALSE),IFERROR(VLOOKUP(D141,'2. Investigación Científica'!$F:$G,2,FALSE),IFERROR(VLOOKUP(D141,'3. Vinculación Univ. Sociedad'!$F:$G,2,FALSE),IFERROR(VLOOKUP(D141,'4. Docencia y Profesorado Univ.'!$F:$G,2,FALSE),IFERROR(VLOOKUP(D141,'5. Estudiantes y Graduados'!$F:$G,2,FALSE),IFERROR(VLOOKUP(D141,'11. Gestion Administrativa'!$F:$G,2,FALSE),IFERROR(VLOOKUP(D141,'13. Gestión Académica'!$F:$G,2,FALSE),IFERROR(VLOOKUP(D141,'9. Asegura. de la Calid. y M'!$F:$G,2,FALSE),IFERROR(VLOOKUP(D141,'6. Gestión del Conocimiento'!$F:$G,2,FALSE),IFERROR(VLOOKUP(D141,'15. Gobernabilidad y Proceso...'!$F:$G,2,FALSE),IFERROR(VLOOKUP(D141,'12. Gestión del Talento Humano'!$F:$G,2,FALSE),IFERROR(VLOOKUP(D141,'14. Internacional... de la E.S.'!$F:$G,2,FALSE),IFERROR(VLOOKUP(D141,'10. Posgrado'!$F:$G,2,FALSE),IFERROR(VLOOKUP(D141,'16. Gestión TIC'!$F:$G,2,FALSE),IFERROR(VLOOKUP(D141,'16. Desa. del Sistema Educ.Sup.'!$F:$G,2,FALSE),IFERROR(VLOOKUP(D141,'8. Cultura de Inno. Insti...'!$F:$G,2,FALSE),VLOOKUP(D141,'7. Lo Esencial de la Reforma U.'!$F:$G,2,0)))))))))))))))))</f>
        <v xml:space="preserve">Realizar una  de investigación sobre las Zonas priorizadas. </v>
      </c>
      <c r="D142" s="31"/>
      <c r="E142" s="93"/>
      <c r="F142" s="93"/>
      <c r="G142" s="93"/>
      <c r="H142" s="76"/>
      <c r="I142" s="76"/>
      <c r="J142" s="76"/>
      <c r="K142" s="112"/>
    </row>
    <row r="143" spans="3:12" ht="15" thickBot="1" x14ac:dyDescent="0.4">
      <c r="C143" s="70"/>
      <c r="D143" s="31"/>
      <c r="E143" s="93"/>
      <c r="F143" s="93"/>
      <c r="G143" s="93"/>
      <c r="H143" s="76"/>
      <c r="I143" s="76"/>
      <c r="J143" s="76"/>
      <c r="K143" s="112"/>
    </row>
    <row r="144" spans="3:12" ht="15" thickBot="1" x14ac:dyDescent="0.4">
      <c r="C144" s="126" t="s">
        <v>44</v>
      </c>
      <c r="D144" s="129" t="s">
        <v>45</v>
      </c>
      <c r="E144" s="128" t="s">
        <v>55</v>
      </c>
      <c r="F144" s="128" t="s">
        <v>57</v>
      </c>
      <c r="G144" s="127" t="s">
        <v>27</v>
      </c>
      <c r="H144" s="133" t="s">
        <v>129</v>
      </c>
      <c r="I144" s="128" t="s">
        <v>46</v>
      </c>
      <c r="J144" s="128" t="s">
        <v>130</v>
      </c>
      <c r="K144" s="128" t="s">
        <v>408</v>
      </c>
      <c r="L144" s="128" t="s">
        <v>409</v>
      </c>
    </row>
    <row r="145" spans="3:12" x14ac:dyDescent="0.35">
      <c r="C145" s="317" t="s">
        <v>47</v>
      </c>
      <c r="D145" s="1159"/>
      <c r="E145" s="318"/>
      <c r="F145" s="115">
        <v>30000</v>
      </c>
      <c r="G145" s="319">
        <f t="shared" ref="G145:G150" si="16">E145*F145</f>
        <v>0</v>
      </c>
      <c r="H145" s="320"/>
      <c r="I145" s="116" t="s">
        <v>697</v>
      </c>
      <c r="J145" s="116" t="str">
        <f>VLOOKUP(I145,Presupuesto!$B$11:$C$566,2,0)</f>
        <v>SERVICIOS DE CAPACITACION.</v>
      </c>
      <c r="K145" s="321" t="s">
        <v>1492</v>
      </c>
      <c r="L145" s="116" t="s">
        <v>392</v>
      </c>
    </row>
    <row r="146" spans="3:12" x14ac:dyDescent="0.35">
      <c r="C146" s="99" t="s">
        <v>48</v>
      </c>
      <c r="D146" s="1160"/>
      <c r="E146" s="200">
        <v>50</v>
      </c>
      <c r="F146" s="100">
        <v>50</v>
      </c>
      <c r="G146" s="97">
        <f t="shared" si="16"/>
        <v>2500</v>
      </c>
      <c r="H146" s="161" t="s">
        <v>127</v>
      </c>
      <c r="I146" s="98" t="s">
        <v>715</v>
      </c>
      <c r="J146" s="98" t="str">
        <f>VLOOKUP(I146,Presupuesto!$B$11:$C$566,2,0)</f>
        <v>SERVICIOS DE IMPRENTA PUBLIC.Y REPRODUCCION</v>
      </c>
      <c r="K146" s="98" t="s">
        <v>1357</v>
      </c>
      <c r="L146" s="98" t="s">
        <v>395</v>
      </c>
    </row>
    <row r="147" spans="3:12" x14ac:dyDescent="0.35">
      <c r="C147" s="99" t="s">
        <v>49</v>
      </c>
      <c r="D147" s="1160"/>
      <c r="E147" s="200">
        <v>40</v>
      </c>
      <c r="F147" s="100">
        <v>150</v>
      </c>
      <c r="G147" s="97">
        <f t="shared" si="16"/>
        <v>6000</v>
      </c>
      <c r="H147" s="161" t="s">
        <v>127</v>
      </c>
      <c r="I147" s="98" t="s">
        <v>790</v>
      </c>
      <c r="J147" s="98" t="str">
        <f>VLOOKUP(I147,Presupuesto!$B$11:$C$566,2,0)</f>
        <v>ALIMENTOS B EBIDAS PARA PERSONAS</v>
      </c>
      <c r="K147" s="98" t="s">
        <v>1357</v>
      </c>
      <c r="L147" s="98" t="s">
        <v>396</v>
      </c>
    </row>
    <row r="148" spans="3:12" x14ac:dyDescent="0.35">
      <c r="C148" s="99" t="s">
        <v>50</v>
      </c>
      <c r="D148" s="1160"/>
      <c r="E148" s="151">
        <v>3</v>
      </c>
      <c r="F148" s="118">
        <v>10000</v>
      </c>
      <c r="G148" s="97">
        <f t="shared" si="16"/>
        <v>30000</v>
      </c>
      <c r="H148" s="161" t="s">
        <v>127</v>
      </c>
      <c r="I148" s="1006" t="s">
        <v>747</v>
      </c>
      <c r="J148" s="98" t="str">
        <f>VLOOKUP(I148,Presupuesto!$B$11:$C$566,2,0)</f>
        <v>PASAJES NACIONALES</v>
      </c>
      <c r="K148" s="98" t="s">
        <v>1357</v>
      </c>
      <c r="L148" s="98" t="s">
        <v>396</v>
      </c>
    </row>
    <row r="149" spans="3:12" x14ac:dyDescent="0.35">
      <c r="C149" s="99" t="s">
        <v>415</v>
      </c>
      <c r="D149" s="1160"/>
      <c r="E149" s="151">
        <v>50</v>
      </c>
      <c r="F149" s="118">
        <v>250</v>
      </c>
      <c r="G149" s="97">
        <f t="shared" si="16"/>
        <v>12500</v>
      </c>
      <c r="H149" s="161" t="s">
        <v>127</v>
      </c>
      <c r="I149" s="98" t="s">
        <v>819</v>
      </c>
      <c r="J149" s="98" t="str">
        <f>VLOOKUP(I149,Presupuesto!$B$11:$C$566,2,0)</f>
        <v>PRODUCTOS PAPEL Y CARTON</v>
      </c>
      <c r="K149" s="98" t="s">
        <v>1357</v>
      </c>
      <c r="L149" s="98" t="s">
        <v>398</v>
      </c>
    </row>
    <row r="150" spans="3:12" x14ac:dyDescent="0.35">
      <c r="C150" s="99" t="s">
        <v>51</v>
      </c>
      <c r="D150" s="1160"/>
      <c r="E150" s="200">
        <v>100</v>
      </c>
      <c r="F150" s="100">
        <v>90</v>
      </c>
      <c r="G150" s="97">
        <f t="shared" si="16"/>
        <v>9000</v>
      </c>
      <c r="H150" s="161" t="s">
        <v>127</v>
      </c>
      <c r="I150" s="98" t="s">
        <v>819</v>
      </c>
      <c r="J150" s="98" t="str">
        <f>VLOOKUP(I150,Presupuesto!$B$11:$C$566,2,0)</f>
        <v>PRODUCTOS PAPEL Y CARTON</v>
      </c>
      <c r="K150" s="98" t="s">
        <v>1357</v>
      </c>
      <c r="L150" s="98" t="s">
        <v>399</v>
      </c>
    </row>
    <row r="151" spans="3:12" ht="15" thickBot="1" x14ac:dyDescent="0.4">
      <c r="C151" s="213" t="s">
        <v>428</v>
      </c>
      <c r="D151" s="214">
        <v>0</v>
      </c>
      <c r="E151" s="322">
        <v>0</v>
      </c>
      <c r="F151" s="104">
        <f>HLOOKUP(C151,$AH$2:$BU$3,2,0)</f>
        <v>1150</v>
      </c>
      <c r="G151" s="105">
        <f>D151*E151*F151</f>
        <v>0</v>
      </c>
      <c r="H151" s="323"/>
      <c r="I151" s="324" t="s">
        <v>299</v>
      </c>
      <c r="J151" s="106" t="str">
        <f>VLOOKUP(I151,Presupuesto!$B$11:$C$566,2,0)</f>
        <v>VIATICOS (26200-00)</v>
      </c>
      <c r="K151" s="325" t="str">
        <f t="shared" ref="K151" si="17">$K$145</f>
        <v>Gestión Tecnologías de Información y Comunicación</v>
      </c>
      <c r="L151" s="325" t="s">
        <v>410</v>
      </c>
    </row>
    <row r="152" spans="3:12" x14ac:dyDescent="0.35">
      <c r="C152" s="93"/>
      <c r="E152" s="112"/>
      <c r="F152" s="112"/>
      <c r="G152" s="112"/>
      <c r="H152" s="174"/>
      <c r="I152" s="112"/>
      <c r="J152" s="112"/>
      <c r="K152" s="112"/>
    </row>
    <row r="153" spans="3:12" ht="15" thickBot="1" x14ac:dyDescent="0.4"/>
    <row r="154" spans="3:12" ht="15" thickBot="1" x14ac:dyDescent="0.4">
      <c r="C154" s="29" t="s">
        <v>43</v>
      </c>
      <c r="D154" s="30">
        <f>SUM(G161:G167)</f>
        <v>50000</v>
      </c>
      <c r="E154" s="93"/>
      <c r="F154" s="93"/>
      <c r="G154" s="93"/>
      <c r="H154" s="76"/>
      <c r="I154" s="76"/>
      <c r="J154" s="76"/>
      <c r="K154" s="112"/>
    </row>
    <row r="155" spans="3:12" x14ac:dyDescent="0.35">
      <c r="C155" s="70"/>
      <c r="D155" s="31"/>
      <c r="E155" s="93"/>
      <c r="F155" s="93"/>
      <c r="G155" s="93"/>
      <c r="H155" s="76"/>
      <c r="I155" s="76"/>
      <c r="J155" s="76"/>
      <c r="K155" s="112"/>
    </row>
    <row r="156" spans="3:12" x14ac:dyDescent="0.35">
      <c r="C156" s="70"/>
      <c r="D156" s="31"/>
      <c r="E156" s="93"/>
      <c r="F156" s="93"/>
      <c r="G156" s="93"/>
      <c r="H156" s="76"/>
      <c r="I156" s="76"/>
      <c r="J156" s="76"/>
      <c r="K156" s="112"/>
    </row>
    <row r="157" spans="3:12" ht="15.5" x14ac:dyDescent="0.35">
      <c r="C157" s="202" t="s">
        <v>390</v>
      </c>
      <c r="D157" s="351" t="s">
        <v>1777</v>
      </c>
      <c r="E157" s="93"/>
      <c r="F157" s="93"/>
      <c r="G157" s="93"/>
      <c r="H157" s="76"/>
      <c r="I157" s="76"/>
      <c r="J157" s="76"/>
      <c r="K157" s="112"/>
    </row>
    <row r="158" spans="3:12" ht="18.5" x14ac:dyDescent="0.35">
      <c r="C158" s="207" t="str">
        <f>IFERROR(VLOOKUP(D157,'1. Desarrollo e Innov. Curricu.'!$F:$G,2,FALSE),IFERROR(VLOOKUP(D157,'2. Investigación Científica'!$F:$G,2,FALSE),IFERROR(VLOOKUP(D157,'3. Vinculación Univ. Sociedad'!$F:$G,2,FALSE),IFERROR(VLOOKUP(D157,'4. Docencia y Profesorado Univ.'!$F:$G,2,FALSE),IFERROR(VLOOKUP(D157,'5. Estudiantes y Graduados'!$F:$G,2,FALSE),IFERROR(VLOOKUP(D157,'11. Gestion Administrativa'!$F:$G,2,FALSE),IFERROR(VLOOKUP(D157,'13. Gestión Académica'!$F:$G,2,FALSE),IFERROR(VLOOKUP(D157,'9. Asegura. de la Calid. y M'!$F:$G,2,FALSE),IFERROR(VLOOKUP(D157,'6. Gestión del Conocimiento'!$F:$G,2,FALSE),IFERROR(VLOOKUP(D157,'15. Gobernabilidad y Proceso...'!$F:$G,2,FALSE),IFERROR(VLOOKUP(D157,'12. Gestión del Talento Humano'!$F:$G,2,FALSE),IFERROR(VLOOKUP(D157,'14. Internacional... de la E.S.'!$F:$G,2,FALSE),IFERROR(VLOOKUP(D157,'10. Posgrado'!$F:$G,2,FALSE),IFERROR(VLOOKUP(D157,'16. Gestión TIC'!$F:$G,2,FALSE),IFERROR(VLOOKUP(D157,'16. Desa. del Sistema Educ.Sup.'!$F:$G,2,FALSE),IFERROR(VLOOKUP(D157,'8. Cultura de Inno. Insti...'!$F:$G,2,FALSE),VLOOKUP(D157,'7. Lo Esencial de la Reforma U.'!$F:$G,2,0)))))))))))))))))</f>
        <v>Desarrollar un estudios de opinión universitaria sobre tema de actualidad.</v>
      </c>
      <c r="D158" s="31"/>
      <c r="E158" s="93"/>
      <c r="F158" s="93"/>
      <c r="G158" s="93"/>
      <c r="H158" s="76"/>
      <c r="I158" s="76"/>
      <c r="J158" s="76"/>
      <c r="K158" s="112"/>
    </row>
    <row r="159" spans="3:12" ht="15" thickBot="1" x14ac:dyDescent="0.4">
      <c r="C159" s="70"/>
      <c r="D159" s="31"/>
      <c r="E159" s="93"/>
      <c r="F159" s="93"/>
      <c r="G159" s="93"/>
      <c r="H159" s="76"/>
      <c r="I159" s="76"/>
      <c r="J159" s="76"/>
      <c r="K159" s="112"/>
    </row>
    <row r="160" spans="3:12" ht="15" thickBot="1" x14ac:dyDescent="0.4">
      <c r="C160" s="126" t="s">
        <v>44</v>
      </c>
      <c r="D160" s="129" t="s">
        <v>45</v>
      </c>
      <c r="E160" s="128" t="s">
        <v>55</v>
      </c>
      <c r="F160" s="128" t="s">
        <v>57</v>
      </c>
      <c r="G160" s="127" t="s">
        <v>27</v>
      </c>
      <c r="H160" s="133" t="s">
        <v>129</v>
      </c>
      <c r="I160" s="128" t="s">
        <v>46</v>
      </c>
      <c r="J160" s="128" t="s">
        <v>130</v>
      </c>
      <c r="K160" s="128" t="s">
        <v>408</v>
      </c>
      <c r="L160" s="128" t="s">
        <v>409</v>
      </c>
    </row>
    <row r="161" spans="3:12" x14ac:dyDescent="0.35">
      <c r="C161" s="317" t="s">
        <v>47</v>
      </c>
      <c r="D161" s="1159"/>
      <c r="E161" s="318"/>
      <c r="F161" s="115">
        <v>30000</v>
      </c>
      <c r="G161" s="319">
        <f t="shared" ref="G161:G166" si="18">E161*F161</f>
        <v>0</v>
      </c>
      <c r="H161" s="320"/>
      <c r="I161" s="116" t="s">
        <v>697</v>
      </c>
      <c r="J161" s="116" t="str">
        <f>VLOOKUP(I161,Presupuesto!$B$11:$C$566,2,0)</f>
        <v>SERVICIOS DE CAPACITACION.</v>
      </c>
      <c r="K161" s="321" t="s">
        <v>1492</v>
      </c>
      <c r="L161" s="116" t="s">
        <v>392</v>
      </c>
    </row>
    <row r="162" spans="3:12" x14ac:dyDescent="0.35">
      <c r="C162" s="99" t="s">
        <v>48</v>
      </c>
      <c r="D162" s="1160"/>
      <c r="E162" s="200">
        <f>D161</f>
        <v>0</v>
      </c>
      <c r="F162" s="100">
        <v>50</v>
      </c>
      <c r="G162" s="97">
        <f t="shared" si="18"/>
        <v>0</v>
      </c>
      <c r="H162" s="161"/>
      <c r="I162" s="98" t="s">
        <v>715</v>
      </c>
      <c r="J162" s="98" t="str">
        <f>VLOOKUP(I162,Presupuesto!$B$11:$C$566,2,0)</f>
        <v>SERVICIOS DE IMPRENTA PUBLIC.Y REPRODUCCION</v>
      </c>
      <c r="K162" s="98" t="str">
        <f>$K$161</f>
        <v>Gestión Tecnologías de Información y Comunicación</v>
      </c>
      <c r="L162" s="98" t="s">
        <v>410</v>
      </c>
    </row>
    <row r="163" spans="3:12" x14ac:dyDescent="0.35">
      <c r="C163" s="99" t="s">
        <v>49</v>
      </c>
      <c r="D163" s="1160"/>
      <c r="E163" s="200">
        <v>40</v>
      </c>
      <c r="F163" s="100">
        <v>150</v>
      </c>
      <c r="G163" s="97">
        <f t="shared" si="18"/>
        <v>6000</v>
      </c>
      <c r="H163" s="161" t="s">
        <v>1660</v>
      </c>
      <c r="I163" s="98" t="s">
        <v>790</v>
      </c>
      <c r="J163" s="98" t="str">
        <f>VLOOKUP(I163,Presupuesto!$B$11:$C$566,2,0)</f>
        <v>ALIMENTOS B EBIDAS PARA PERSONAS</v>
      </c>
      <c r="K163" s="98" t="s">
        <v>1357</v>
      </c>
      <c r="L163" s="98" t="s">
        <v>394</v>
      </c>
    </row>
    <row r="164" spans="3:12" x14ac:dyDescent="0.35">
      <c r="C164" s="99" t="s">
        <v>50</v>
      </c>
      <c r="D164" s="1160"/>
      <c r="E164" s="151">
        <v>2</v>
      </c>
      <c r="F164" s="118">
        <v>10000</v>
      </c>
      <c r="G164" s="97">
        <f t="shared" si="18"/>
        <v>20000</v>
      </c>
      <c r="H164" s="161" t="s">
        <v>1660</v>
      </c>
      <c r="I164" s="1006" t="s">
        <v>747</v>
      </c>
      <c r="J164" s="98" t="str">
        <f>VLOOKUP(I164,Presupuesto!$B$11:$C$566,2,0)</f>
        <v>PASAJES NACIONALES</v>
      </c>
      <c r="K164" s="98" t="s">
        <v>1357</v>
      </c>
      <c r="L164" s="98" t="s">
        <v>396</v>
      </c>
    </row>
    <row r="165" spans="3:12" x14ac:dyDescent="0.35">
      <c r="C165" s="99" t="s">
        <v>415</v>
      </c>
      <c r="D165" s="1160"/>
      <c r="E165" s="151">
        <v>60</v>
      </c>
      <c r="F165" s="118">
        <v>250</v>
      </c>
      <c r="G165" s="97">
        <f t="shared" si="18"/>
        <v>15000</v>
      </c>
      <c r="H165" s="161" t="s">
        <v>1660</v>
      </c>
      <c r="I165" s="98" t="s">
        <v>819</v>
      </c>
      <c r="J165" s="98" t="str">
        <f>VLOOKUP(I165,Presupuesto!$B$11:$C$566,2,0)</f>
        <v>PRODUCTOS PAPEL Y CARTON</v>
      </c>
      <c r="K165" s="98" t="s">
        <v>1357</v>
      </c>
      <c r="L165" s="98" t="s">
        <v>398</v>
      </c>
    </row>
    <row r="166" spans="3:12" x14ac:dyDescent="0.35">
      <c r="C166" s="99" t="s">
        <v>51</v>
      </c>
      <c r="D166" s="1160"/>
      <c r="E166" s="200">
        <v>100</v>
      </c>
      <c r="F166" s="100">
        <v>90</v>
      </c>
      <c r="G166" s="97">
        <f t="shared" si="18"/>
        <v>9000</v>
      </c>
      <c r="H166" s="161" t="s">
        <v>1660</v>
      </c>
      <c r="I166" s="98" t="s">
        <v>819</v>
      </c>
      <c r="J166" s="98" t="str">
        <f>VLOOKUP(I166,Presupuesto!$B$11:$C$566,2,0)</f>
        <v>PRODUCTOS PAPEL Y CARTON</v>
      </c>
      <c r="K166" s="98" t="s">
        <v>1357</v>
      </c>
      <c r="L166" s="98" t="s">
        <v>399</v>
      </c>
    </row>
    <row r="167" spans="3:12" ht="15" thickBot="1" x14ac:dyDescent="0.4">
      <c r="C167" s="213" t="s">
        <v>428</v>
      </c>
      <c r="D167" s="214">
        <v>0</v>
      </c>
      <c r="E167" s="322">
        <v>0</v>
      </c>
      <c r="F167" s="104">
        <f>HLOOKUP(C167,$AH$2:$BU$3,2,0)</f>
        <v>1150</v>
      </c>
      <c r="G167" s="105">
        <f>D167*E167*F167</f>
        <v>0</v>
      </c>
      <c r="H167" s="323"/>
      <c r="I167" s="324" t="s">
        <v>299</v>
      </c>
      <c r="J167" s="106" t="str">
        <f>VLOOKUP(I167,Presupuesto!$B$11:$C$566,2,0)</f>
        <v>VIATICOS (26200-00)</v>
      </c>
      <c r="K167" s="325" t="str">
        <f t="shared" ref="K167" si="19">$K$161</f>
        <v>Gestión Tecnologías de Información y Comunicación</v>
      </c>
      <c r="L167" s="325" t="s">
        <v>410</v>
      </c>
    </row>
    <row r="169" spans="3:12" ht="15" thickBot="1" x14ac:dyDescent="0.4"/>
    <row r="170" spans="3:12" ht="15" thickBot="1" x14ac:dyDescent="0.4">
      <c r="C170" s="29" t="s">
        <v>43</v>
      </c>
      <c r="D170" s="968">
        <f>SUM(G177:G184)</f>
        <v>75000</v>
      </c>
      <c r="E170" s="93"/>
      <c r="F170" s="93"/>
      <c r="G170" s="93"/>
      <c r="H170" s="76"/>
      <c r="I170" s="76"/>
      <c r="J170" s="76"/>
      <c r="K170" s="112"/>
    </row>
    <row r="171" spans="3:12" x14ac:dyDescent="0.35">
      <c r="C171" s="70"/>
      <c r="D171" s="31"/>
      <c r="E171" s="93"/>
      <c r="F171" s="93"/>
      <c r="G171" s="93"/>
      <c r="H171" s="76"/>
      <c r="I171" s="76"/>
      <c r="J171" s="76"/>
      <c r="K171" s="112"/>
    </row>
    <row r="172" spans="3:12" x14ac:dyDescent="0.35">
      <c r="C172" s="70"/>
      <c r="D172" s="31"/>
      <c r="E172" s="93"/>
      <c r="F172" s="93"/>
      <c r="G172" s="93"/>
      <c r="H172" s="76"/>
      <c r="I172" s="76"/>
      <c r="J172" s="76"/>
      <c r="K172" s="112"/>
    </row>
    <row r="173" spans="3:12" ht="15.5" x14ac:dyDescent="0.35">
      <c r="C173" s="202" t="s">
        <v>390</v>
      </c>
      <c r="D173" s="351" t="s">
        <v>1783</v>
      </c>
      <c r="E173" s="93"/>
      <c r="F173" s="93"/>
      <c r="G173" s="93"/>
      <c r="H173" s="76"/>
      <c r="I173" s="76"/>
      <c r="J173" s="76"/>
      <c r="K173" s="112"/>
    </row>
    <row r="174" spans="3:12" ht="18.5" x14ac:dyDescent="0.35">
      <c r="C174" s="207" t="str">
        <f>IFERROR(VLOOKUP(D173,'1. Desarrollo e Innov. Curricu.'!$F:$G,2,FALSE),IFERROR(VLOOKUP(D173,'2. Investigación Científica'!$F:$G,2,FALSE),IFERROR(VLOOKUP(D173,'3. Vinculación Univ. Sociedad'!$F:$G,2,FALSE),IFERROR(VLOOKUP(D173,'4. Docencia y Profesorado Univ.'!$F:$G,2,FALSE),IFERROR(VLOOKUP(D173,'5. Estudiantes y Graduados'!$F:$G,2,FALSE),IFERROR(VLOOKUP(D173,'11. Gestion Administrativa'!$F:$G,2,FALSE),IFERROR(VLOOKUP(D173,'13. Gestión Académica'!$F:$G,2,FALSE),IFERROR(VLOOKUP(D173,'9. Asegura. de la Calid. y M'!$F:$G,2,FALSE),IFERROR(VLOOKUP(D173,'6. Gestión del Conocimiento'!$F:$G,2,FALSE),IFERROR(VLOOKUP(D173,'15. Gobernabilidad y Proceso...'!$F:$G,2,FALSE),IFERROR(VLOOKUP(D173,'12. Gestión del Talento Humano'!$F:$G,2,FALSE),IFERROR(VLOOKUP(D173,'14. Internacional... de la E.S.'!$F:$G,2,FALSE),IFERROR(VLOOKUP(D173,'10. Posgrado'!$F:$G,2,FALSE),IFERROR(VLOOKUP(D173,'16. Gestión TIC'!$F:$G,2,FALSE),IFERROR(VLOOKUP(D173,'16. Desa. del Sistema Educ.Sup.'!$F:$G,2,FALSE),IFERROR(VLOOKUP(D173,'8. Cultura de Inno. Insti...'!$F:$G,2,FALSE),VLOOKUP(D173,'7. Lo Esencial de la Reforma U.'!$F:$G,2,0)))))))))))))))))</f>
        <v>Realizar una investigación sobre impacto social de la minería.</v>
      </c>
      <c r="D174" s="31"/>
      <c r="E174" s="93"/>
      <c r="F174" s="93"/>
      <c r="G174" s="93"/>
      <c r="H174" s="76"/>
      <c r="I174" s="76"/>
      <c r="J174" s="76"/>
      <c r="K174" s="112"/>
    </row>
    <row r="175" spans="3:12" x14ac:dyDescent="0.35">
      <c r="C175" s="70"/>
      <c r="D175" s="31"/>
      <c r="E175" s="93"/>
      <c r="F175" s="93"/>
      <c r="G175" s="93"/>
      <c r="H175" s="76"/>
      <c r="I175" s="76"/>
      <c r="J175" s="76"/>
      <c r="K175" s="112"/>
    </row>
    <row r="176" spans="3:12" x14ac:dyDescent="0.35">
      <c r="C176" s="938" t="s">
        <v>44</v>
      </c>
      <c r="D176" s="149" t="s">
        <v>45</v>
      </c>
      <c r="E176" s="938" t="s">
        <v>55</v>
      </c>
      <c r="F176" s="938" t="s">
        <v>57</v>
      </c>
      <c r="G176" s="939" t="s">
        <v>27</v>
      </c>
      <c r="H176" s="150" t="s">
        <v>129</v>
      </c>
      <c r="I176" s="938" t="s">
        <v>46</v>
      </c>
      <c r="J176" s="938" t="s">
        <v>130</v>
      </c>
      <c r="K176" s="938" t="s">
        <v>408</v>
      </c>
      <c r="L176" s="938" t="s">
        <v>409</v>
      </c>
    </row>
    <row r="177" spans="3:12" x14ac:dyDescent="0.35">
      <c r="C177" s="940" t="s">
        <v>47</v>
      </c>
      <c r="D177" s="1161"/>
      <c r="E177" s="941"/>
      <c r="F177" s="942">
        <v>30000</v>
      </c>
      <c r="G177" s="943">
        <f t="shared" ref="G177:G184" si="20">E177*F177</f>
        <v>0</v>
      </c>
      <c r="H177" s="165"/>
      <c r="I177" s="944" t="s">
        <v>697</v>
      </c>
      <c r="J177" s="944" t="str">
        <f>VLOOKUP(I177,Presupuesto!$B$11:$C$566,2,0)</f>
        <v>SERVICIOS DE CAPACITACION.</v>
      </c>
      <c r="K177" s="945" t="s">
        <v>1492</v>
      </c>
      <c r="L177" s="944" t="s">
        <v>392</v>
      </c>
    </row>
    <row r="178" spans="3:12" x14ac:dyDescent="0.35">
      <c r="C178" s="940" t="s">
        <v>48</v>
      </c>
      <c r="D178" s="1161"/>
      <c r="E178" s="946">
        <v>120</v>
      </c>
      <c r="F178" s="943">
        <v>50</v>
      </c>
      <c r="G178" s="943">
        <f t="shared" si="20"/>
        <v>6000</v>
      </c>
      <c r="H178" s="165" t="s">
        <v>1660</v>
      </c>
      <c r="I178" s="944" t="s">
        <v>715</v>
      </c>
      <c r="J178" s="944" t="str">
        <f>VLOOKUP(I178,Presupuesto!$B$11:$C$566,2,0)</f>
        <v>SERVICIOS DE IMPRENTA PUBLIC.Y REPRODUCCION</v>
      </c>
      <c r="K178" s="944" t="s">
        <v>1357</v>
      </c>
      <c r="L178" s="944" t="s">
        <v>410</v>
      </c>
    </row>
    <row r="179" spans="3:12" x14ac:dyDescent="0.35">
      <c r="C179" s="940" t="s">
        <v>49</v>
      </c>
      <c r="D179" s="1161"/>
      <c r="E179" s="946">
        <v>40</v>
      </c>
      <c r="F179" s="943">
        <v>150</v>
      </c>
      <c r="G179" s="943">
        <f t="shared" si="20"/>
        <v>6000</v>
      </c>
      <c r="H179" s="165" t="s">
        <v>1660</v>
      </c>
      <c r="I179" s="944" t="s">
        <v>790</v>
      </c>
      <c r="J179" s="944" t="str">
        <f>VLOOKUP(I179,Presupuesto!$B$11:$C$566,2,0)</f>
        <v>ALIMENTOS B EBIDAS PARA PERSONAS</v>
      </c>
      <c r="K179" s="944" t="s">
        <v>1357</v>
      </c>
      <c r="L179" s="944" t="s">
        <v>394</v>
      </c>
    </row>
    <row r="180" spans="3:12" x14ac:dyDescent="0.35">
      <c r="C180" s="940" t="s">
        <v>50</v>
      </c>
      <c r="D180" s="1161"/>
      <c r="E180" s="941">
        <v>4</v>
      </c>
      <c r="F180" s="942">
        <v>10000</v>
      </c>
      <c r="G180" s="943">
        <f t="shared" si="20"/>
        <v>40000</v>
      </c>
      <c r="H180" s="165" t="s">
        <v>1660</v>
      </c>
      <c r="I180" s="1006" t="s">
        <v>747</v>
      </c>
      <c r="J180" s="944" t="str">
        <f>VLOOKUP(I180,Presupuesto!$B$11:$C$566,2,0)</f>
        <v>PASAJES NACIONALES</v>
      </c>
      <c r="K180" s="944" t="s">
        <v>1357</v>
      </c>
      <c r="L180" s="944" t="s">
        <v>410</v>
      </c>
    </row>
    <row r="181" spans="3:12" x14ac:dyDescent="0.35">
      <c r="C181" s="940" t="s">
        <v>415</v>
      </c>
      <c r="D181" s="1161"/>
      <c r="E181" s="941">
        <v>50</v>
      </c>
      <c r="F181" s="942">
        <v>250</v>
      </c>
      <c r="G181" s="943">
        <f t="shared" si="20"/>
        <v>12500</v>
      </c>
      <c r="H181" s="165" t="s">
        <v>1660</v>
      </c>
      <c r="I181" s="944" t="s">
        <v>819</v>
      </c>
      <c r="J181" s="944" t="str">
        <f>VLOOKUP(I181,Presupuesto!$B$11:$C$566,2,0)</f>
        <v>PRODUCTOS PAPEL Y CARTON</v>
      </c>
      <c r="K181" s="944" t="s">
        <v>1357</v>
      </c>
      <c r="L181" s="944" t="s">
        <v>410</v>
      </c>
    </row>
    <row r="182" spans="3:12" x14ac:dyDescent="0.35">
      <c r="C182" s="940" t="s">
        <v>51</v>
      </c>
      <c r="D182" s="1161"/>
      <c r="E182" s="946">
        <v>50</v>
      </c>
      <c r="F182" s="943">
        <v>90</v>
      </c>
      <c r="G182" s="943">
        <f t="shared" si="20"/>
        <v>4500</v>
      </c>
      <c r="H182" s="165" t="s">
        <v>1660</v>
      </c>
      <c r="I182" s="944" t="s">
        <v>819</v>
      </c>
      <c r="J182" s="944" t="str">
        <f>VLOOKUP(I182,Presupuesto!$B$11:$C$566,2,0)</f>
        <v>PRODUCTOS PAPEL Y CARTON</v>
      </c>
      <c r="K182" s="944" t="s">
        <v>1357</v>
      </c>
      <c r="L182" s="944" t="s">
        <v>410</v>
      </c>
    </row>
    <row r="183" spans="3:12" x14ac:dyDescent="0.35">
      <c r="C183" s="940" t="s">
        <v>121</v>
      </c>
      <c r="D183" s="1161"/>
      <c r="E183" s="946">
        <v>50</v>
      </c>
      <c r="F183" s="943">
        <v>40</v>
      </c>
      <c r="G183" s="943">
        <f t="shared" si="20"/>
        <v>2000</v>
      </c>
      <c r="H183" s="165" t="s">
        <v>1660</v>
      </c>
      <c r="I183" s="944" t="s">
        <v>940</v>
      </c>
      <c r="J183" s="944" t="str">
        <f>VLOOKUP(I183,Presupuesto!$B$11:$C$566,2,0)</f>
        <v>UTILES DE ESCRITORIO, OFICINA Y ENSE¥ANZA</v>
      </c>
      <c r="K183" s="944" t="s">
        <v>1357</v>
      </c>
      <c r="L183" s="944" t="s">
        <v>410</v>
      </c>
    </row>
    <row r="184" spans="3:12" x14ac:dyDescent="0.35">
      <c r="C184" s="940" t="s">
        <v>34</v>
      </c>
      <c r="D184" s="1161"/>
      <c r="E184" s="946">
        <v>50</v>
      </c>
      <c r="F184" s="943">
        <v>80</v>
      </c>
      <c r="G184" s="943">
        <f t="shared" si="20"/>
        <v>4000</v>
      </c>
      <c r="H184" s="165" t="s">
        <v>1660</v>
      </c>
      <c r="I184" s="944" t="s">
        <v>940</v>
      </c>
      <c r="J184" s="944" t="str">
        <f>VLOOKUP(I184,Presupuesto!$B$11:$C$566,2,0)</f>
        <v>UTILES DE ESCRITORIO, OFICINA Y ENSE¥ANZA</v>
      </c>
      <c r="K184" s="944" t="s">
        <v>1357</v>
      </c>
      <c r="L184" s="944" t="s">
        <v>410</v>
      </c>
    </row>
    <row r="185" spans="3:12" x14ac:dyDescent="0.35">
      <c r="C185" s="93"/>
      <c r="E185" s="112"/>
      <c r="F185" s="112"/>
      <c r="G185" s="112"/>
      <c r="H185" s="174"/>
      <c r="I185" s="112"/>
      <c r="J185" s="112"/>
      <c r="K185" s="112"/>
    </row>
    <row r="186" spans="3:12" ht="15" thickBot="1" x14ac:dyDescent="0.4"/>
    <row r="187" spans="3:12" ht="15" thickBot="1" x14ac:dyDescent="0.4">
      <c r="C187" s="29" t="s">
        <v>43</v>
      </c>
      <c r="D187" s="968">
        <f>SUM(G194:G199)</f>
        <v>21000</v>
      </c>
      <c r="E187" s="93"/>
      <c r="F187" s="93"/>
      <c r="G187" s="93"/>
      <c r="H187" s="76"/>
      <c r="I187" s="76"/>
      <c r="J187" s="76"/>
      <c r="K187" s="112"/>
    </row>
    <row r="188" spans="3:12" x14ac:dyDescent="0.35">
      <c r="C188" s="70"/>
      <c r="D188" s="31"/>
      <c r="E188" s="93"/>
      <c r="F188" s="93"/>
      <c r="G188" s="93"/>
      <c r="H188" s="76"/>
      <c r="I188" s="76"/>
      <c r="J188" s="76"/>
      <c r="K188" s="112"/>
    </row>
    <row r="189" spans="3:12" x14ac:dyDescent="0.35">
      <c r="C189" s="70"/>
      <c r="D189" s="31"/>
      <c r="E189" s="93"/>
      <c r="F189" s="93"/>
      <c r="G189" s="93"/>
      <c r="H189" s="76"/>
      <c r="I189" s="76"/>
      <c r="J189" s="76"/>
      <c r="K189" s="112"/>
    </row>
    <row r="190" spans="3:12" ht="15.5" x14ac:dyDescent="0.35">
      <c r="C190" s="202" t="s">
        <v>390</v>
      </c>
      <c r="D190" s="351" t="s">
        <v>1809</v>
      </c>
      <c r="E190" s="93"/>
      <c r="F190" s="93"/>
      <c r="G190" s="93"/>
      <c r="H190" s="76"/>
      <c r="I190" s="76"/>
      <c r="J190" s="76"/>
      <c r="K190" s="112"/>
    </row>
    <row r="191" spans="3:12" ht="18.5" x14ac:dyDescent="0.35">
      <c r="C191" s="207" t="str">
        <f>IFERROR(VLOOKUP(D190,'1. Desarrollo e Innov. Curricu.'!$F:$G,2,FALSE),IFERROR(VLOOKUP(D190,'2. Investigación Científica'!$F:$G,2,FALSE),IFERROR(VLOOKUP(D190,'3. Vinculación Univ. Sociedad'!$F:$G,2,FALSE),IFERROR(VLOOKUP(D190,'4. Docencia y Profesorado Univ.'!$F:$G,2,FALSE),IFERROR(VLOOKUP(D190,'5. Estudiantes y Graduados'!$F:$G,2,FALSE),IFERROR(VLOOKUP(D190,'11. Gestion Administrativa'!$F:$G,2,FALSE),IFERROR(VLOOKUP(D190,'13. Gestión Académica'!$F:$G,2,FALSE),IFERROR(VLOOKUP(D190,'9. Asegura. de la Calid. y M'!$F:$G,2,FALSE),IFERROR(VLOOKUP(D190,'6. Gestión del Conocimiento'!$F:$G,2,FALSE),IFERROR(VLOOKUP(D190,'15. Gobernabilidad y Proceso...'!$F:$G,2,FALSE),IFERROR(VLOOKUP(D190,'12. Gestión del Talento Humano'!$F:$G,2,FALSE),IFERROR(VLOOKUP(D190,'14. Internacional... de la E.S.'!$F:$G,2,FALSE),IFERROR(VLOOKUP(D190,'10. Posgrado'!$F:$G,2,FALSE),IFERROR(VLOOKUP(D190,'16. Gestión TIC'!$F:$G,2,FALSE),IFERROR(VLOOKUP(D190,'16. Desa. del Sistema Educ.Sup.'!$F:$G,2,FALSE),IFERROR(VLOOKUP(D190,'8. Cultura de Inno. Insti...'!$F:$G,2,FALSE),VLOOKUP(D190,'7. Lo Esencial de la Reforma U.'!$F:$G,2,0)))))))))))))))))</f>
        <v>Elaborar el diseño de al menos (1)  proyecto de investigación para registrarlo en la  DICU.</v>
      </c>
      <c r="D191" s="31"/>
      <c r="E191" s="93"/>
      <c r="F191" s="93"/>
      <c r="G191" s="93"/>
      <c r="H191" s="76"/>
      <c r="I191" s="76"/>
      <c r="J191" s="76"/>
      <c r="K191" s="112"/>
    </row>
    <row r="192" spans="3:12" ht="15" thickBot="1" x14ac:dyDescent="0.4">
      <c r="C192" s="70"/>
      <c r="D192" s="31"/>
      <c r="E192" s="93"/>
      <c r="F192" s="93"/>
      <c r="G192" s="93"/>
      <c r="H192" s="76"/>
      <c r="I192" s="76"/>
      <c r="J192" s="76"/>
      <c r="K192" s="112"/>
    </row>
    <row r="193" spans="3:12" ht="15" thickBot="1" x14ac:dyDescent="0.4">
      <c r="C193" s="126" t="s">
        <v>44</v>
      </c>
      <c r="D193" s="129" t="s">
        <v>45</v>
      </c>
      <c r="E193" s="128" t="s">
        <v>55</v>
      </c>
      <c r="F193" s="128" t="s">
        <v>57</v>
      </c>
      <c r="G193" s="127" t="s">
        <v>27</v>
      </c>
      <c r="H193" s="133" t="s">
        <v>129</v>
      </c>
      <c r="I193" s="128" t="s">
        <v>46</v>
      </c>
      <c r="J193" s="128" t="s">
        <v>130</v>
      </c>
      <c r="K193" s="128" t="s">
        <v>408</v>
      </c>
      <c r="L193" s="128" t="s">
        <v>409</v>
      </c>
    </row>
    <row r="194" spans="3:12" x14ac:dyDescent="0.35">
      <c r="C194" s="317" t="s">
        <v>47</v>
      </c>
      <c r="D194" s="1159"/>
      <c r="E194" s="318"/>
      <c r="F194" s="115">
        <v>30000</v>
      </c>
      <c r="G194" s="319">
        <f t="shared" ref="G194:G198" si="21">E194*F194</f>
        <v>0</v>
      </c>
      <c r="H194" s="320"/>
      <c r="I194" s="116" t="s">
        <v>697</v>
      </c>
      <c r="J194" s="116" t="str">
        <f>VLOOKUP(I194,Presupuesto!$B$11:$C$566,2,0)</f>
        <v>SERVICIOS DE CAPACITACION.</v>
      </c>
      <c r="K194" s="321" t="s">
        <v>1492</v>
      </c>
      <c r="L194" s="116" t="s">
        <v>392</v>
      </c>
    </row>
    <row r="195" spans="3:12" x14ac:dyDescent="0.35">
      <c r="C195" s="99" t="s">
        <v>48</v>
      </c>
      <c r="D195" s="1160"/>
      <c r="E195" s="200">
        <f>D194</f>
        <v>0</v>
      </c>
      <c r="F195" s="100">
        <v>50</v>
      </c>
      <c r="G195" s="97">
        <f t="shared" si="21"/>
        <v>0</v>
      </c>
      <c r="H195" s="161"/>
      <c r="I195" s="98" t="s">
        <v>715</v>
      </c>
      <c r="J195" s="98" t="str">
        <f>VLOOKUP(I195,Presupuesto!$B$11:$C$566,2,0)</f>
        <v>SERVICIOS DE IMPRENTA PUBLIC.Y REPRODUCCION</v>
      </c>
      <c r="K195" s="98" t="str">
        <f>$K$194</f>
        <v>Gestión Tecnologías de Información y Comunicación</v>
      </c>
      <c r="L195" s="98" t="s">
        <v>410</v>
      </c>
    </row>
    <row r="196" spans="3:12" x14ac:dyDescent="0.35">
      <c r="C196" s="99" t="s">
        <v>49</v>
      </c>
      <c r="D196" s="1160"/>
      <c r="E196" s="200">
        <v>40</v>
      </c>
      <c r="F196" s="100">
        <v>150</v>
      </c>
      <c r="G196" s="97">
        <f t="shared" si="21"/>
        <v>6000</v>
      </c>
      <c r="H196" s="161" t="s">
        <v>1660</v>
      </c>
      <c r="I196" s="98" t="s">
        <v>790</v>
      </c>
      <c r="J196" s="98" t="str">
        <f>VLOOKUP(I196,Presupuesto!$B$11:$C$566,2,0)</f>
        <v>ALIMENTOS B EBIDAS PARA PERSONAS</v>
      </c>
      <c r="K196" s="98" t="s">
        <v>1357</v>
      </c>
      <c r="L196" s="98" t="s">
        <v>394</v>
      </c>
    </row>
    <row r="197" spans="3:12" x14ac:dyDescent="0.35">
      <c r="C197" s="99" t="s">
        <v>50</v>
      </c>
      <c r="D197" s="1160"/>
      <c r="E197" s="151">
        <v>1</v>
      </c>
      <c r="F197" s="118">
        <v>10000</v>
      </c>
      <c r="G197" s="97">
        <f t="shared" si="21"/>
        <v>10000</v>
      </c>
      <c r="H197" s="161" t="s">
        <v>1660</v>
      </c>
      <c r="I197" s="1006" t="s">
        <v>747</v>
      </c>
      <c r="J197" s="98" t="str">
        <f>VLOOKUP(I197,Presupuesto!$B$11:$C$566,2,0)</f>
        <v>PASAJES NACIONALES</v>
      </c>
      <c r="K197" s="98" t="s">
        <v>1357</v>
      </c>
      <c r="L197" s="98" t="s">
        <v>410</v>
      </c>
    </row>
    <row r="198" spans="3:12" x14ac:dyDescent="0.35">
      <c r="C198" s="99" t="s">
        <v>415</v>
      </c>
      <c r="D198" s="1160"/>
      <c r="E198" s="151">
        <v>20</v>
      </c>
      <c r="F198" s="118">
        <v>250</v>
      </c>
      <c r="G198" s="97">
        <f t="shared" si="21"/>
        <v>5000</v>
      </c>
      <c r="H198" s="161" t="s">
        <v>1660</v>
      </c>
      <c r="I198" s="98" t="s">
        <v>819</v>
      </c>
      <c r="J198" s="98" t="str">
        <f>VLOOKUP(I198,Presupuesto!$B$11:$C$566,2,0)</f>
        <v>PRODUCTOS PAPEL Y CARTON</v>
      </c>
      <c r="K198" s="98" t="s">
        <v>1357</v>
      </c>
      <c r="L198" s="98" t="s">
        <v>410</v>
      </c>
    </row>
    <row r="199" spans="3:12" ht="15" thickBot="1" x14ac:dyDescent="0.4">
      <c r="C199" s="213" t="s">
        <v>428</v>
      </c>
      <c r="D199" s="214">
        <v>0</v>
      </c>
      <c r="E199" s="322">
        <v>0</v>
      </c>
      <c r="F199" s="104">
        <f>HLOOKUP(C199,$AH$2:$BU$3,2,0)</f>
        <v>1150</v>
      </c>
      <c r="G199" s="105">
        <f>D199*E199*F199</f>
        <v>0</v>
      </c>
      <c r="H199" s="323"/>
      <c r="I199" s="324" t="s">
        <v>299</v>
      </c>
      <c r="J199" s="106" t="str">
        <f>VLOOKUP(I199,Presupuesto!$B$11:$C$566,2,0)</f>
        <v>VIATICOS (26200-00)</v>
      </c>
      <c r="K199" s="325" t="str">
        <f t="shared" ref="K199" si="22">$K$194</f>
        <v>Gestión Tecnologías de Información y Comunicación</v>
      </c>
      <c r="L199" s="325" t="s">
        <v>410</v>
      </c>
    </row>
    <row r="201" spans="3:12" ht="15" thickBot="1" x14ac:dyDescent="0.4">
      <c r="C201" s="437"/>
      <c r="D201" s="437"/>
      <c r="E201" s="437"/>
      <c r="F201" s="437"/>
      <c r="G201" s="437"/>
      <c r="H201" s="424"/>
      <c r="I201" s="437"/>
      <c r="J201" s="437"/>
      <c r="K201" s="437"/>
      <c r="L201" s="437"/>
    </row>
    <row r="202" spans="3:12" ht="15" thickBot="1" x14ac:dyDescent="0.4">
      <c r="C202" s="29" t="s">
        <v>43</v>
      </c>
      <c r="D202" s="968">
        <f>SUM(G209:G218)</f>
        <v>100700</v>
      </c>
      <c r="E202" s="93"/>
      <c r="F202" s="93"/>
      <c r="G202" s="93"/>
      <c r="H202" s="76"/>
      <c r="I202" s="76"/>
      <c r="J202" s="76"/>
      <c r="K202" s="112"/>
      <c r="L202" s="437"/>
    </row>
    <row r="203" spans="3:12" x14ac:dyDescent="0.35">
      <c r="C203" s="70"/>
      <c r="D203" s="31"/>
      <c r="E203" s="93"/>
      <c r="F203" s="93"/>
      <c r="G203" s="93"/>
      <c r="H203" s="76"/>
      <c r="I203" s="76"/>
      <c r="J203" s="76"/>
      <c r="K203" s="112"/>
      <c r="L203" s="437"/>
    </row>
    <row r="204" spans="3:12" x14ac:dyDescent="0.35">
      <c r="C204" s="70"/>
      <c r="D204" s="31"/>
      <c r="E204" s="93"/>
      <c r="F204" s="93"/>
      <c r="G204" s="93"/>
      <c r="H204" s="76"/>
      <c r="I204" s="76"/>
      <c r="J204" s="76"/>
      <c r="K204" s="112"/>
      <c r="L204" s="437"/>
    </row>
    <row r="205" spans="3:12" ht="15.5" x14ac:dyDescent="0.35">
      <c r="C205" s="202" t="s">
        <v>390</v>
      </c>
      <c r="D205" s="351" t="s">
        <v>1822</v>
      </c>
      <c r="E205" s="93"/>
      <c r="F205" s="93"/>
      <c r="G205" s="93"/>
      <c r="H205" s="76"/>
      <c r="I205" s="76"/>
      <c r="J205" s="76"/>
      <c r="K205" s="112"/>
      <c r="L205" s="437"/>
    </row>
    <row r="206" spans="3:12" ht="18.5" x14ac:dyDescent="0.35">
      <c r="C206" s="207" t="str">
        <f>IFERROR(VLOOKUP(D205,'1. Desarrollo e Innov. Curricu.'!$F:$G,2,FALSE),IFERROR(VLOOKUP(D205,'2. Investigación Científica'!$F:$G,2,FALSE),IFERROR(VLOOKUP(D205,'3. Vinculación Univ. Sociedad'!$F:$G,2,FALSE),IFERROR(VLOOKUP(D205,'4. Docencia y Profesorado Univ.'!$F:$G,2,FALSE),IFERROR(VLOOKUP(D205,'5. Estudiantes y Graduados'!$F:$G,2,FALSE),IFERROR(VLOOKUP(D205,'11. Gestion Administrativa'!$F:$G,2,FALSE),IFERROR(VLOOKUP(D205,'13. Gestión Académica'!$F:$G,2,FALSE),IFERROR(VLOOKUP(D205,'9. Asegura. de la Calid. y M'!$F:$G,2,FALSE),IFERROR(VLOOKUP(D205,'6. Gestión del Conocimiento'!$F:$G,2,FALSE),IFERROR(VLOOKUP(D205,'15. Gobernabilidad y Proceso...'!$F:$G,2,FALSE),IFERROR(VLOOKUP(D205,'12. Gestión del Talento Humano'!$F:$G,2,FALSE),IFERROR(VLOOKUP(D205,'14. Internacional... de la E.S.'!$F:$G,2,FALSE),IFERROR(VLOOKUP(D205,'10. Posgrado'!$F:$G,2,FALSE),IFERROR(VLOOKUP(D205,'16. Gestión TIC'!$F:$G,2,FALSE),IFERROR(VLOOKUP(D205,'16. Desa. del Sistema Educ.Sup.'!$F:$G,2,FALSE),IFERROR(VLOOKUP(D205,'8. Cultura de Inno. Insti...'!$F:$G,2,FALSE),VLOOKUP(D205,'7. Lo Esencial de la Reforma U.'!$F:$G,2,0)))))))))))))))))</f>
        <v xml:space="preserve">Realizar la propuesta y llevar a cabo la investigación de la Escuela de Ciencias de Psicología. </v>
      </c>
      <c r="D206" s="31"/>
      <c r="E206" s="93"/>
      <c r="F206" s="93"/>
      <c r="G206" s="93"/>
      <c r="H206" s="76"/>
      <c r="I206" s="76"/>
      <c r="J206" s="76"/>
      <c r="K206" s="112"/>
      <c r="L206" s="437"/>
    </row>
    <row r="207" spans="3:12" ht="15" thickBot="1" x14ac:dyDescent="0.4">
      <c r="C207" s="70"/>
      <c r="D207" s="31"/>
      <c r="E207" s="93"/>
      <c r="F207" s="93"/>
      <c r="G207" s="93"/>
      <c r="H207" s="76"/>
      <c r="I207" s="76"/>
      <c r="J207" s="76"/>
      <c r="K207" s="112"/>
      <c r="L207" s="437"/>
    </row>
    <row r="208" spans="3:12" ht="15" thickBot="1" x14ac:dyDescent="0.4">
      <c r="C208" s="126" t="s">
        <v>44</v>
      </c>
      <c r="D208" s="129" t="s">
        <v>45</v>
      </c>
      <c r="E208" s="128" t="s">
        <v>55</v>
      </c>
      <c r="F208" s="128" t="s">
        <v>57</v>
      </c>
      <c r="G208" s="127" t="s">
        <v>27</v>
      </c>
      <c r="H208" s="133" t="s">
        <v>129</v>
      </c>
      <c r="I208" s="128" t="s">
        <v>46</v>
      </c>
      <c r="J208" s="128" t="s">
        <v>130</v>
      </c>
      <c r="K208" s="128" t="s">
        <v>408</v>
      </c>
      <c r="L208" s="128" t="s">
        <v>409</v>
      </c>
    </row>
    <row r="209" spans="3:12" x14ac:dyDescent="0.35">
      <c r="C209" s="317" t="s">
        <v>47</v>
      </c>
      <c r="D209" s="1159"/>
      <c r="E209" s="318"/>
      <c r="F209" s="115">
        <v>30000</v>
      </c>
      <c r="G209" s="319">
        <f t="shared" ref="G209:G217" si="23">E209*F209</f>
        <v>0</v>
      </c>
      <c r="H209" s="320"/>
      <c r="I209" s="116" t="s">
        <v>697</v>
      </c>
      <c r="J209" s="116" t="str">
        <f>VLOOKUP(I209,Presupuesto!$B$11:$C$566,2,0)</f>
        <v>SERVICIOS DE CAPACITACION.</v>
      </c>
      <c r="K209" s="321" t="s">
        <v>1492</v>
      </c>
      <c r="L209" s="116" t="s">
        <v>392</v>
      </c>
    </row>
    <row r="210" spans="3:12" x14ac:dyDescent="0.35">
      <c r="C210" s="99" t="s">
        <v>48</v>
      </c>
      <c r="D210" s="1160"/>
      <c r="E210" s="200">
        <v>300</v>
      </c>
      <c r="F210" s="100">
        <v>50</v>
      </c>
      <c r="G210" s="97">
        <f t="shared" si="23"/>
        <v>15000</v>
      </c>
      <c r="H210" s="161" t="s">
        <v>1660</v>
      </c>
      <c r="I210" s="98" t="s">
        <v>715</v>
      </c>
      <c r="J210" s="98" t="str">
        <f>VLOOKUP(I210,Presupuesto!$B$11:$C$566,2,0)</f>
        <v>SERVICIOS DE IMPRENTA PUBLIC.Y REPRODUCCION</v>
      </c>
      <c r="K210" s="98" t="s">
        <v>1357</v>
      </c>
      <c r="L210" s="98" t="s">
        <v>410</v>
      </c>
    </row>
    <row r="211" spans="3:12" x14ac:dyDescent="0.35">
      <c r="C211" s="99" t="s">
        <v>49</v>
      </c>
      <c r="D211" s="1160"/>
      <c r="E211" s="200">
        <v>40</v>
      </c>
      <c r="F211" s="100">
        <v>150</v>
      </c>
      <c r="G211" s="97">
        <f t="shared" si="23"/>
        <v>6000</v>
      </c>
      <c r="H211" s="161" t="s">
        <v>1660</v>
      </c>
      <c r="I211" s="98" t="s">
        <v>790</v>
      </c>
      <c r="J211" s="98" t="str">
        <f>VLOOKUP(I211,Presupuesto!$B$11:$C$566,2,0)</f>
        <v>ALIMENTOS B EBIDAS PARA PERSONAS</v>
      </c>
      <c r="K211" s="98" t="s">
        <v>1357</v>
      </c>
      <c r="L211" s="98" t="s">
        <v>394</v>
      </c>
    </row>
    <row r="212" spans="3:12" x14ac:dyDescent="0.35">
      <c r="C212" s="99" t="s">
        <v>50</v>
      </c>
      <c r="D212" s="1160"/>
      <c r="E212" s="151">
        <v>5</v>
      </c>
      <c r="F212" s="118">
        <v>10000</v>
      </c>
      <c r="G212" s="97">
        <f t="shared" si="23"/>
        <v>50000</v>
      </c>
      <c r="H212" s="161" t="s">
        <v>1660</v>
      </c>
      <c r="I212" s="1006" t="s">
        <v>747</v>
      </c>
      <c r="J212" s="98" t="str">
        <f>VLOOKUP(I212,Presupuesto!$B$11:$C$566,2,0)</f>
        <v>PASAJES NACIONALES</v>
      </c>
      <c r="K212" s="98" t="s">
        <v>1357</v>
      </c>
      <c r="L212" s="98" t="s">
        <v>410</v>
      </c>
    </row>
    <row r="213" spans="3:12" x14ac:dyDescent="0.35">
      <c r="C213" s="99" t="s">
        <v>415</v>
      </c>
      <c r="D213" s="1160"/>
      <c r="E213" s="151">
        <v>80</v>
      </c>
      <c r="F213" s="118">
        <v>250</v>
      </c>
      <c r="G213" s="97">
        <f t="shared" si="23"/>
        <v>20000</v>
      </c>
      <c r="H213" s="161" t="s">
        <v>1660</v>
      </c>
      <c r="I213" s="98" t="s">
        <v>819</v>
      </c>
      <c r="J213" s="98" t="str">
        <f>VLOOKUP(I213,Presupuesto!$B$11:$C$566,2,0)</f>
        <v>PRODUCTOS PAPEL Y CARTON</v>
      </c>
      <c r="K213" s="98" t="s">
        <v>1357</v>
      </c>
      <c r="L213" s="98" t="s">
        <v>395</v>
      </c>
    </row>
    <row r="214" spans="3:12" x14ac:dyDescent="0.35">
      <c r="C214" s="99" t="s">
        <v>51</v>
      </c>
      <c r="D214" s="1160"/>
      <c r="E214" s="200">
        <v>50</v>
      </c>
      <c r="F214" s="100">
        <v>90</v>
      </c>
      <c r="G214" s="97">
        <f t="shared" si="23"/>
        <v>4500</v>
      </c>
      <c r="H214" s="161" t="s">
        <v>1660</v>
      </c>
      <c r="I214" s="98" t="s">
        <v>819</v>
      </c>
      <c r="J214" s="98" t="str">
        <f>VLOOKUP(I214,Presupuesto!$B$11:$C$566,2,0)</f>
        <v>PRODUCTOS PAPEL Y CARTON</v>
      </c>
      <c r="K214" s="98" t="s">
        <v>1357</v>
      </c>
      <c r="L214" s="98" t="s">
        <v>396</v>
      </c>
    </row>
    <row r="215" spans="3:12" x14ac:dyDescent="0.35">
      <c r="C215" s="99" t="s">
        <v>121</v>
      </c>
      <c r="D215" s="1160"/>
      <c r="E215" s="200">
        <v>30</v>
      </c>
      <c r="F215" s="100">
        <v>40</v>
      </c>
      <c r="G215" s="97">
        <f t="shared" si="23"/>
        <v>1200</v>
      </c>
      <c r="H215" s="161" t="s">
        <v>1660</v>
      </c>
      <c r="I215" s="98" t="s">
        <v>940</v>
      </c>
      <c r="J215" s="98" t="str">
        <f>VLOOKUP(I215,Presupuesto!$B$11:$C$566,2,0)</f>
        <v>UTILES DE ESCRITORIO, OFICINA Y ENSE¥ANZA</v>
      </c>
      <c r="K215" s="98" t="s">
        <v>1357</v>
      </c>
      <c r="L215" s="98" t="s">
        <v>397</v>
      </c>
    </row>
    <row r="216" spans="3:12" x14ac:dyDescent="0.35">
      <c r="C216" s="99" t="s">
        <v>34</v>
      </c>
      <c r="D216" s="1160"/>
      <c r="E216" s="200">
        <v>50</v>
      </c>
      <c r="F216" s="100">
        <v>80</v>
      </c>
      <c r="G216" s="97">
        <f t="shared" si="23"/>
        <v>4000</v>
      </c>
      <c r="H216" s="161" t="s">
        <v>1660</v>
      </c>
      <c r="I216" s="98" t="s">
        <v>940</v>
      </c>
      <c r="J216" s="98" t="str">
        <f>VLOOKUP(I216,Presupuesto!$B$11:$C$566,2,0)</f>
        <v>UTILES DE ESCRITORIO, OFICINA Y ENSE¥ANZA</v>
      </c>
      <c r="K216" s="98" t="s">
        <v>1357</v>
      </c>
      <c r="L216" s="98" t="s">
        <v>398</v>
      </c>
    </row>
    <row r="217" spans="3:12" x14ac:dyDescent="0.35">
      <c r="C217" s="109" t="s">
        <v>52</v>
      </c>
      <c r="D217" s="1160"/>
      <c r="E217" s="209">
        <v>0</v>
      </c>
      <c r="F217" s="119">
        <v>25</v>
      </c>
      <c r="G217" s="97">
        <f t="shared" si="23"/>
        <v>0</v>
      </c>
      <c r="H217" s="161"/>
      <c r="I217" s="98" t="s">
        <v>940</v>
      </c>
      <c r="J217" s="98" t="str">
        <f>VLOOKUP(I217,Presupuesto!$B$11:$C$566,2,0)</f>
        <v>UTILES DE ESCRITORIO, OFICINA Y ENSE¥ANZA</v>
      </c>
      <c r="K217" s="98" t="str">
        <f t="shared" ref="K217:K218" si="24">$K$194</f>
        <v>Gestión Tecnologías de Información y Comunicación</v>
      </c>
      <c r="L217" s="98" t="s">
        <v>410</v>
      </c>
    </row>
    <row r="218" spans="3:12" ht="15" thickBot="1" x14ac:dyDescent="0.4">
      <c r="C218" s="213" t="s">
        <v>428</v>
      </c>
      <c r="D218" s="214">
        <v>0</v>
      </c>
      <c r="E218" s="322">
        <v>0</v>
      </c>
      <c r="F218" s="104">
        <f>HLOOKUP(C218,$AH$2:$BU$3,2,0)</f>
        <v>1150</v>
      </c>
      <c r="G218" s="105">
        <f>D218*E218*F218</f>
        <v>0</v>
      </c>
      <c r="H218" s="323"/>
      <c r="I218" s="324" t="s">
        <v>299</v>
      </c>
      <c r="J218" s="106" t="str">
        <f>VLOOKUP(I218,Presupuesto!$B$11:$C$566,2,0)</f>
        <v>VIATICOS (26200-00)</v>
      </c>
      <c r="K218" s="325" t="str">
        <f t="shared" si="24"/>
        <v>Gestión Tecnologías de Información y Comunicación</v>
      </c>
      <c r="L218" s="325" t="s">
        <v>410</v>
      </c>
    </row>
    <row r="219" spans="3:12" x14ac:dyDescent="0.35">
      <c r="C219" s="437"/>
      <c r="D219" s="437"/>
      <c r="E219" s="437"/>
      <c r="F219" s="437"/>
      <c r="G219" s="437"/>
      <c r="H219" s="424"/>
      <c r="I219" s="437"/>
      <c r="J219" s="437"/>
      <c r="K219" s="437"/>
      <c r="L219" s="437"/>
    </row>
    <row r="220" spans="3:12" ht="15" thickBot="1" x14ac:dyDescent="0.4">
      <c r="C220" s="437"/>
      <c r="D220" s="437"/>
      <c r="E220" s="437"/>
      <c r="F220" s="437"/>
      <c r="G220" s="437"/>
      <c r="H220" s="424"/>
      <c r="I220" s="437"/>
      <c r="J220" s="437"/>
      <c r="K220" s="437"/>
      <c r="L220" s="437"/>
    </row>
    <row r="221" spans="3:12" ht="15" thickBot="1" x14ac:dyDescent="0.4">
      <c r="C221" s="29" t="s">
        <v>43</v>
      </c>
      <c r="D221" s="968">
        <f>SUM(G228:G235)</f>
        <v>51500</v>
      </c>
      <c r="E221" s="93"/>
      <c r="F221" s="93"/>
      <c r="G221" s="93"/>
      <c r="H221" s="76"/>
      <c r="I221" s="76"/>
      <c r="J221" s="76"/>
      <c r="K221" s="112"/>
      <c r="L221" s="437"/>
    </row>
    <row r="222" spans="3:12" x14ac:dyDescent="0.35">
      <c r="C222" s="70"/>
      <c r="D222" s="31"/>
      <c r="E222" s="93"/>
      <c r="F222" s="93"/>
      <c r="G222" s="93"/>
      <c r="H222" s="76"/>
      <c r="I222" s="76"/>
      <c r="J222" s="76"/>
      <c r="K222" s="112"/>
      <c r="L222" s="437"/>
    </row>
    <row r="223" spans="3:12" x14ac:dyDescent="0.35">
      <c r="C223" s="70"/>
      <c r="D223" s="31"/>
      <c r="E223" s="93"/>
      <c r="F223" s="93"/>
      <c r="G223" s="93"/>
      <c r="H223" s="76"/>
      <c r="I223" s="76"/>
      <c r="J223" s="76"/>
      <c r="K223" s="112"/>
      <c r="L223" s="437"/>
    </row>
    <row r="224" spans="3:12" ht="15.5" x14ac:dyDescent="0.35">
      <c r="C224" s="202" t="s">
        <v>390</v>
      </c>
      <c r="D224" s="351" t="s">
        <v>1906</v>
      </c>
      <c r="E224" s="93"/>
      <c r="F224" s="93"/>
      <c r="G224" s="93"/>
      <c r="H224" s="76"/>
      <c r="I224" s="76"/>
      <c r="J224" s="76"/>
      <c r="K224" s="112"/>
      <c r="L224" s="437"/>
    </row>
    <row r="225" spans="3:12" ht="18.5" x14ac:dyDescent="0.35">
      <c r="C225" s="207" t="str">
        <f>IFERROR(VLOOKUP(D224,'1. Desarrollo e Innov. Curricu.'!$F:$G,2,FALSE),IFERROR(VLOOKUP(D224,'2. Investigación Científica'!$F:$G,2,FALSE),IFERROR(VLOOKUP(D224,'3. Vinculación Univ. Sociedad'!$F:$G,2,FALSE),IFERROR(VLOOKUP(D224,'4. Docencia y Profesorado Univ.'!$F:$G,2,FALSE),IFERROR(VLOOKUP(D224,'5. Estudiantes y Graduados'!$F:$G,2,FALSE),IFERROR(VLOOKUP(D224,'11. Gestion Administrativa'!$F:$G,2,FALSE),IFERROR(VLOOKUP(D224,'13. Gestión Académica'!$F:$G,2,FALSE),IFERROR(VLOOKUP(D224,'9. Asegura. de la Calid. y M'!$F:$G,2,FALSE),IFERROR(VLOOKUP(D224,'6. Gestión del Conocimiento'!$F:$G,2,FALSE),IFERROR(VLOOKUP(D224,'15. Gobernabilidad y Proceso...'!$F:$G,2,FALSE),IFERROR(VLOOKUP(D224,'12. Gestión del Talento Humano'!$F:$G,2,FALSE),IFERROR(VLOOKUP(D224,'14. Internacional... de la E.S.'!$F:$G,2,FALSE),IFERROR(VLOOKUP(D224,'10. Posgrado'!$F:$G,2,FALSE),IFERROR(VLOOKUP(D224,'16. Gestión TIC'!$F:$G,2,FALSE),IFERROR(VLOOKUP(D224,'16. Desa. del Sistema Educ.Sup.'!$F:$G,2,FALSE),IFERROR(VLOOKUP(D224,'8. Cultura de Inno. Insti...'!$F:$G,2,FALSE),VLOOKUP(D224,'7. Lo Esencial de la Reforma U.'!$F:$G,2,0)))))))))))))))))</f>
        <v xml:space="preserve">Desarrollar una investigación sobre la disciplina de Ciencias Políticas y Derechos Humanos. </v>
      </c>
      <c r="D225" s="31"/>
      <c r="E225" s="93"/>
      <c r="F225" s="93"/>
      <c r="G225" s="93"/>
      <c r="H225" s="76"/>
      <c r="I225" s="76"/>
      <c r="J225" s="76"/>
      <c r="K225" s="112"/>
      <c r="L225" s="437"/>
    </row>
    <row r="226" spans="3:12" x14ac:dyDescent="0.35">
      <c r="C226" s="70"/>
      <c r="D226" s="31"/>
      <c r="E226" s="93"/>
      <c r="F226" s="93"/>
      <c r="G226" s="93"/>
      <c r="H226" s="76"/>
      <c r="I226" s="76"/>
      <c r="J226" s="76"/>
      <c r="K226" s="112"/>
      <c r="L226" s="437"/>
    </row>
    <row r="227" spans="3:12" x14ac:dyDescent="0.35">
      <c r="C227" s="938" t="s">
        <v>44</v>
      </c>
      <c r="D227" s="149" t="s">
        <v>45</v>
      </c>
      <c r="E227" s="938" t="s">
        <v>55</v>
      </c>
      <c r="F227" s="938" t="s">
        <v>57</v>
      </c>
      <c r="G227" s="939" t="s">
        <v>27</v>
      </c>
      <c r="H227" s="150" t="s">
        <v>129</v>
      </c>
      <c r="I227" s="938" t="s">
        <v>46</v>
      </c>
      <c r="J227" s="938" t="s">
        <v>130</v>
      </c>
      <c r="K227" s="938" t="s">
        <v>408</v>
      </c>
      <c r="L227" s="938" t="s">
        <v>409</v>
      </c>
    </row>
    <row r="228" spans="3:12" x14ac:dyDescent="0.35">
      <c r="C228" s="940" t="s">
        <v>47</v>
      </c>
      <c r="D228" s="1161"/>
      <c r="E228" s="941"/>
      <c r="F228" s="942">
        <v>30000</v>
      </c>
      <c r="G228" s="943">
        <f t="shared" ref="G228:G235" si="25">E228*F228</f>
        <v>0</v>
      </c>
      <c r="H228" s="165"/>
      <c r="I228" s="944" t="s">
        <v>697</v>
      </c>
      <c r="J228" s="944" t="str">
        <f>VLOOKUP(I228,Presupuesto!$B$11:$C$566,2,0)</f>
        <v>SERVICIOS DE CAPACITACION.</v>
      </c>
      <c r="K228" s="945" t="s">
        <v>1492</v>
      </c>
      <c r="L228" s="944" t="s">
        <v>392</v>
      </c>
    </row>
    <row r="229" spans="3:12" x14ac:dyDescent="0.35">
      <c r="C229" s="940" t="s">
        <v>48</v>
      </c>
      <c r="D229" s="1161"/>
      <c r="E229" s="946">
        <v>50</v>
      </c>
      <c r="F229" s="943">
        <v>50</v>
      </c>
      <c r="G229" s="943">
        <f t="shared" si="25"/>
        <v>2500</v>
      </c>
      <c r="H229" s="165" t="s">
        <v>1660</v>
      </c>
      <c r="I229" s="944" t="s">
        <v>715</v>
      </c>
      <c r="J229" s="944" t="str">
        <f>VLOOKUP(I229,Presupuesto!$B$11:$C$566,2,0)</f>
        <v>SERVICIOS DE IMPRENTA PUBLIC.Y REPRODUCCION</v>
      </c>
      <c r="K229" s="944" t="s">
        <v>1357</v>
      </c>
      <c r="L229" s="944" t="s">
        <v>410</v>
      </c>
    </row>
    <row r="230" spans="3:12" x14ac:dyDescent="0.35">
      <c r="C230" s="940" t="s">
        <v>49</v>
      </c>
      <c r="D230" s="1161"/>
      <c r="E230" s="946">
        <v>40</v>
      </c>
      <c r="F230" s="943">
        <v>150</v>
      </c>
      <c r="G230" s="943">
        <f t="shared" si="25"/>
        <v>6000</v>
      </c>
      <c r="H230" s="165" t="s">
        <v>1660</v>
      </c>
      <c r="I230" s="944" t="s">
        <v>790</v>
      </c>
      <c r="J230" s="944" t="str">
        <f>VLOOKUP(I230,Presupuesto!$B$11:$C$566,2,0)</f>
        <v>ALIMENTOS B EBIDAS PARA PERSONAS</v>
      </c>
      <c r="K230" s="944" t="s">
        <v>1357</v>
      </c>
      <c r="L230" s="944" t="s">
        <v>395</v>
      </c>
    </row>
    <row r="231" spans="3:12" x14ac:dyDescent="0.35">
      <c r="C231" s="940" t="s">
        <v>50</v>
      </c>
      <c r="D231" s="1161"/>
      <c r="E231" s="941">
        <v>2</v>
      </c>
      <c r="F231" s="942">
        <v>10000</v>
      </c>
      <c r="G231" s="943">
        <f t="shared" si="25"/>
        <v>20000</v>
      </c>
      <c r="H231" s="165" t="s">
        <v>1660</v>
      </c>
      <c r="I231" s="1006" t="s">
        <v>747</v>
      </c>
      <c r="J231" s="944" t="str">
        <f>VLOOKUP(I231,Presupuesto!$B$11:$C$566,2,0)</f>
        <v>PASAJES NACIONALES</v>
      </c>
      <c r="K231" s="944" t="s">
        <v>1357</v>
      </c>
      <c r="L231" s="944" t="s">
        <v>395</v>
      </c>
    </row>
    <row r="232" spans="3:12" x14ac:dyDescent="0.35">
      <c r="C232" s="940" t="s">
        <v>415</v>
      </c>
      <c r="D232" s="1161"/>
      <c r="E232" s="941">
        <v>50</v>
      </c>
      <c r="F232" s="942">
        <v>250</v>
      </c>
      <c r="G232" s="943">
        <f t="shared" si="25"/>
        <v>12500</v>
      </c>
      <c r="H232" s="165" t="s">
        <v>1660</v>
      </c>
      <c r="I232" s="944" t="s">
        <v>819</v>
      </c>
      <c r="J232" s="944" t="str">
        <f>VLOOKUP(I232,Presupuesto!$B$11:$C$566,2,0)</f>
        <v>PRODUCTOS PAPEL Y CARTON</v>
      </c>
      <c r="K232" s="944" t="s">
        <v>1357</v>
      </c>
      <c r="L232" s="944" t="s">
        <v>396</v>
      </c>
    </row>
    <row r="233" spans="3:12" x14ac:dyDescent="0.35">
      <c r="C233" s="940" t="s">
        <v>51</v>
      </c>
      <c r="D233" s="1161"/>
      <c r="E233" s="946">
        <v>50</v>
      </c>
      <c r="F233" s="943">
        <v>90</v>
      </c>
      <c r="G233" s="943">
        <f t="shared" si="25"/>
        <v>4500</v>
      </c>
      <c r="H233" s="165" t="s">
        <v>1660</v>
      </c>
      <c r="I233" s="944" t="s">
        <v>819</v>
      </c>
      <c r="J233" s="944" t="str">
        <f>VLOOKUP(I233,Presupuesto!$B$11:$C$566,2,0)</f>
        <v>PRODUCTOS PAPEL Y CARTON</v>
      </c>
      <c r="K233" s="944" t="s">
        <v>1357</v>
      </c>
      <c r="L233" s="944" t="s">
        <v>397</v>
      </c>
    </row>
    <row r="234" spans="3:12" x14ac:dyDescent="0.35">
      <c r="C234" s="940" t="s">
        <v>121</v>
      </c>
      <c r="D234" s="1161"/>
      <c r="E234" s="946">
        <v>100</v>
      </c>
      <c r="F234" s="943">
        <v>36</v>
      </c>
      <c r="G234" s="943">
        <f t="shared" si="25"/>
        <v>3600</v>
      </c>
      <c r="H234" s="165" t="s">
        <v>1660</v>
      </c>
      <c r="I234" s="944" t="s">
        <v>940</v>
      </c>
      <c r="J234" s="944" t="str">
        <f>VLOOKUP(I234,Presupuesto!$B$11:$C$566,2,0)</f>
        <v>UTILES DE ESCRITORIO, OFICINA Y ENSE¥ANZA</v>
      </c>
      <c r="K234" s="944" t="s">
        <v>1357</v>
      </c>
      <c r="L234" s="944" t="s">
        <v>397</v>
      </c>
    </row>
    <row r="235" spans="3:12" x14ac:dyDescent="0.35">
      <c r="C235" s="940" t="s">
        <v>34</v>
      </c>
      <c r="D235" s="1161"/>
      <c r="E235" s="946">
        <v>30</v>
      </c>
      <c r="F235" s="943">
        <v>80</v>
      </c>
      <c r="G235" s="943">
        <f t="shared" si="25"/>
        <v>2400</v>
      </c>
      <c r="H235" s="165" t="s">
        <v>1660</v>
      </c>
      <c r="I235" s="944" t="s">
        <v>940</v>
      </c>
      <c r="J235" s="944" t="str">
        <f>VLOOKUP(I235,Presupuesto!$B$11:$C$566,2,0)</f>
        <v>UTILES DE ESCRITORIO, OFICINA Y ENSE¥ANZA</v>
      </c>
      <c r="K235" s="944" t="s">
        <v>1357</v>
      </c>
      <c r="L235" s="944" t="s">
        <v>410</v>
      </c>
    </row>
    <row r="236" spans="3:12" x14ac:dyDescent="0.35">
      <c r="C236" s="437"/>
      <c r="D236" s="437"/>
      <c r="E236" s="437"/>
      <c r="F236" s="437"/>
      <c r="G236" s="437"/>
      <c r="H236" s="424"/>
      <c r="I236" s="437"/>
      <c r="J236" s="437"/>
      <c r="K236" s="437"/>
      <c r="L236" s="437"/>
    </row>
    <row r="237" spans="3:12" x14ac:dyDescent="0.35">
      <c r="C237" s="437"/>
      <c r="D237" s="437"/>
      <c r="E237" s="437"/>
      <c r="F237" s="437"/>
      <c r="G237" s="437"/>
      <c r="H237" s="424"/>
      <c r="I237" s="437"/>
      <c r="J237" s="437"/>
      <c r="K237" s="437"/>
      <c r="L237" s="437"/>
    </row>
    <row r="238" spans="3:12" ht="15" thickBot="1" x14ac:dyDescent="0.4">
      <c r="C238" s="437"/>
      <c r="D238" s="437"/>
      <c r="E238" s="437"/>
      <c r="F238" s="437"/>
      <c r="G238" s="437"/>
      <c r="H238" s="424"/>
      <c r="I238" s="437"/>
      <c r="J238" s="437"/>
      <c r="K238" s="437"/>
      <c r="L238" s="437"/>
    </row>
    <row r="239" spans="3:12" ht="15" thickBot="1" x14ac:dyDescent="0.4">
      <c r="C239" s="29" t="s">
        <v>43</v>
      </c>
      <c r="D239" s="968">
        <f>SUM(G246:G255)</f>
        <v>100000</v>
      </c>
      <c r="E239" s="93"/>
      <c r="F239" s="93"/>
      <c r="G239" s="93"/>
      <c r="H239" s="76"/>
      <c r="I239" s="76"/>
      <c r="J239" s="76"/>
      <c r="K239" s="112"/>
      <c r="L239" s="437"/>
    </row>
    <row r="240" spans="3:12" x14ac:dyDescent="0.35">
      <c r="C240" s="70"/>
      <c r="D240" s="31"/>
      <c r="E240" s="93"/>
      <c r="F240" s="93"/>
      <c r="G240" s="93"/>
      <c r="H240" s="76"/>
      <c r="I240" s="76"/>
      <c r="J240" s="76"/>
      <c r="K240" s="112"/>
      <c r="L240" s="437"/>
    </row>
    <row r="241" spans="3:12" x14ac:dyDescent="0.35">
      <c r="C241" s="70"/>
      <c r="D241" s="31"/>
      <c r="E241" s="93"/>
      <c r="F241" s="93"/>
      <c r="G241" s="93"/>
      <c r="H241" s="76"/>
      <c r="I241" s="76"/>
      <c r="J241" s="76"/>
      <c r="K241" s="112"/>
      <c r="L241" s="437"/>
    </row>
    <row r="242" spans="3:12" ht="15.5" x14ac:dyDescent="0.35">
      <c r="C242" s="202" t="s">
        <v>390</v>
      </c>
      <c r="D242" s="351" t="s">
        <v>1907</v>
      </c>
      <c r="E242" s="93"/>
      <c r="F242" s="93"/>
      <c r="G242" s="93"/>
      <c r="H242" s="76"/>
      <c r="I242" s="76"/>
      <c r="J242" s="76"/>
      <c r="K242" s="112"/>
      <c r="L242" s="437"/>
    </row>
    <row r="243" spans="3:12" ht="18.5" x14ac:dyDescent="0.35">
      <c r="C243" s="207" t="str">
        <f>IFERROR(VLOOKUP(D242,'1. Desarrollo e Innov. Curricu.'!$F:$G,2,FALSE),IFERROR(VLOOKUP(D242,'2. Investigación Científica'!$F:$G,2,FALSE),IFERROR(VLOOKUP(D242,'3. Vinculación Univ. Sociedad'!$F:$G,2,FALSE),IFERROR(VLOOKUP(D242,'4. Docencia y Profesorado Univ.'!$F:$G,2,FALSE),IFERROR(VLOOKUP(D242,'5. Estudiantes y Graduados'!$F:$G,2,FALSE),IFERROR(VLOOKUP(D242,'11. Gestion Administrativa'!$F:$G,2,FALSE),IFERROR(VLOOKUP(D242,'13. Gestión Académica'!$F:$G,2,FALSE),IFERROR(VLOOKUP(D242,'9. Asegura. de la Calid. y M'!$F:$G,2,FALSE),IFERROR(VLOOKUP(D242,'6. Gestión del Conocimiento'!$F:$G,2,FALSE),IFERROR(VLOOKUP(D242,'15. Gobernabilidad y Proceso...'!$F:$G,2,FALSE),IFERROR(VLOOKUP(D242,'12. Gestión del Talento Humano'!$F:$G,2,FALSE),IFERROR(VLOOKUP(D242,'14. Internacional... de la E.S.'!$F:$G,2,FALSE),IFERROR(VLOOKUP(D242,'10. Posgrado'!$F:$G,2,FALSE),IFERROR(VLOOKUP(D242,'16. Gestión TIC'!$F:$G,2,FALSE),IFERROR(VLOOKUP(D242,'16. Desa. del Sistema Educ.Sup.'!$F:$G,2,FALSE),IFERROR(VLOOKUP(D242,'8. Cultura de Inno. Insti...'!$F:$G,2,FALSE),VLOOKUP(D242,'7. Lo Esencial de la Reforma U.'!$F:$G,2,0)))))))))))))))))</f>
        <v xml:space="preserve">Realizar dos investigaciones sobre la Historia de Honduras en los talleres de Historia. </v>
      </c>
      <c r="D243" s="31"/>
      <c r="E243" s="93"/>
      <c r="F243" s="93"/>
      <c r="G243" s="93"/>
      <c r="H243" s="76"/>
      <c r="I243" s="76"/>
      <c r="J243" s="76"/>
      <c r="K243" s="112"/>
      <c r="L243" s="437"/>
    </row>
    <row r="244" spans="3:12" x14ac:dyDescent="0.35">
      <c r="C244" s="951"/>
      <c r="D244" s="952"/>
      <c r="E244" s="940"/>
      <c r="F244" s="940"/>
      <c r="G244" s="940"/>
      <c r="H244" s="944"/>
      <c r="I244" s="944"/>
      <c r="J244" s="944"/>
      <c r="K244" s="953"/>
      <c r="L244" s="125"/>
    </row>
    <row r="245" spans="3:12" x14ac:dyDescent="0.35">
      <c r="C245" s="938" t="s">
        <v>44</v>
      </c>
      <c r="D245" s="149" t="s">
        <v>45</v>
      </c>
      <c r="E245" s="938" t="s">
        <v>55</v>
      </c>
      <c r="F245" s="938" t="s">
        <v>57</v>
      </c>
      <c r="G245" s="939" t="s">
        <v>27</v>
      </c>
      <c r="H245" s="150" t="s">
        <v>129</v>
      </c>
      <c r="I245" s="938" t="s">
        <v>46</v>
      </c>
      <c r="J245" s="938" t="s">
        <v>130</v>
      </c>
      <c r="K245" s="938" t="s">
        <v>408</v>
      </c>
      <c r="L245" s="938" t="s">
        <v>409</v>
      </c>
    </row>
    <row r="246" spans="3:12" x14ac:dyDescent="0.35">
      <c r="C246" s="940" t="s">
        <v>47</v>
      </c>
      <c r="D246" s="1161"/>
      <c r="E246" s="941"/>
      <c r="F246" s="942">
        <v>30000</v>
      </c>
      <c r="G246" s="943">
        <f t="shared" ref="G246:G254" si="26">E246*F246</f>
        <v>0</v>
      </c>
      <c r="H246" s="165"/>
      <c r="I246" s="944" t="s">
        <v>697</v>
      </c>
      <c r="J246" s="944" t="str">
        <f>VLOOKUP(I246,Presupuesto!$B$11:$C$566,2,0)</f>
        <v>SERVICIOS DE CAPACITACION.</v>
      </c>
      <c r="K246" s="945" t="s">
        <v>1492</v>
      </c>
      <c r="L246" s="944" t="s">
        <v>392</v>
      </c>
    </row>
    <row r="247" spans="3:12" x14ac:dyDescent="0.35">
      <c r="C247" s="940" t="s">
        <v>48</v>
      </c>
      <c r="D247" s="1161"/>
      <c r="E247" s="946">
        <v>20</v>
      </c>
      <c r="F247" s="943">
        <v>50</v>
      </c>
      <c r="G247" s="943">
        <f t="shared" si="26"/>
        <v>1000</v>
      </c>
      <c r="H247" s="165" t="s">
        <v>1660</v>
      </c>
      <c r="I247" s="944" t="s">
        <v>715</v>
      </c>
      <c r="J247" s="944" t="str">
        <f>VLOOKUP(I247,Presupuesto!$B$11:$C$566,2,0)</f>
        <v>SERVICIOS DE IMPRENTA PUBLIC.Y REPRODUCCION</v>
      </c>
      <c r="K247" s="944" t="s">
        <v>1357</v>
      </c>
      <c r="L247" s="944" t="s">
        <v>410</v>
      </c>
    </row>
    <row r="248" spans="3:12" x14ac:dyDescent="0.35">
      <c r="C248" s="940" t="s">
        <v>49</v>
      </c>
      <c r="D248" s="1161"/>
      <c r="E248" s="946">
        <v>60</v>
      </c>
      <c r="F248" s="943">
        <v>150</v>
      </c>
      <c r="G248" s="943">
        <f t="shared" si="26"/>
        <v>9000</v>
      </c>
      <c r="H248" s="165" t="s">
        <v>1660</v>
      </c>
      <c r="I248" s="944" t="s">
        <v>790</v>
      </c>
      <c r="J248" s="944" t="str">
        <f>VLOOKUP(I248,Presupuesto!$B$11:$C$566,2,0)</f>
        <v>ALIMENTOS B EBIDAS PARA PERSONAS</v>
      </c>
      <c r="K248" s="944" t="s">
        <v>1357</v>
      </c>
      <c r="L248" s="944" t="s">
        <v>394</v>
      </c>
    </row>
    <row r="249" spans="3:12" x14ac:dyDescent="0.35">
      <c r="C249" s="940" t="s">
        <v>50</v>
      </c>
      <c r="D249" s="1161"/>
      <c r="E249" s="941">
        <v>5</v>
      </c>
      <c r="F249" s="942">
        <v>10000</v>
      </c>
      <c r="G249" s="943">
        <f t="shared" si="26"/>
        <v>50000</v>
      </c>
      <c r="H249" s="165" t="s">
        <v>1660</v>
      </c>
      <c r="I249" s="1006" t="s">
        <v>747</v>
      </c>
      <c r="J249" s="944" t="str">
        <f>VLOOKUP(I249,Presupuesto!$B$11:$C$566,2,0)</f>
        <v>PASAJES NACIONALES</v>
      </c>
      <c r="K249" s="944" t="s">
        <v>1357</v>
      </c>
      <c r="L249" s="944" t="s">
        <v>410</v>
      </c>
    </row>
    <row r="250" spans="3:12" x14ac:dyDescent="0.35">
      <c r="C250" s="940" t="s">
        <v>415</v>
      </c>
      <c r="D250" s="1161"/>
      <c r="E250" s="941">
        <v>50</v>
      </c>
      <c r="F250" s="942">
        <v>250</v>
      </c>
      <c r="G250" s="943">
        <f t="shared" si="26"/>
        <v>12500</v>
      </c>
      <c r="H250" s="165" t="s">
        <v>1660</v>
      </c>
      <c r="I250" s="944" t="s">
        <v>819</v>
      </c>
      <c r="J250" s="944" t="str">
        <f>VLOOKUP(I250,Presupuesto!$B$11:$C$566,2,0)</f>
        <v>PRODUCTOS PAPEL Y CARTON</v>
      </c>
      <c r="K250" s="944" t="s">
        <v>1357</v>
      </c>
      <c r="L250" s="944" t="s">
        <v>410</v>
      </c>
    </row>
    <row r="251" spans="3:12" x14ac:dyDescent="0.35">
      <c r="C251" s="940" t="s">
        <v>51</v>
      </c>
      <c r="D251" s="1161"/>
      <c r="E251" s="946">
        <v>50</v>
      </c>
      <c r="F251" s="943">
        <v>90</v>
      </c>
      <c r="G251" s="943">
        <f t="shared" si="26"/>
        <v>4500</v>
      </c>
      <c r="H251" s="165" t="s">
        <v>1660</v>
      </c>
      <c r="I251" s="944" t="s">
        <v>819</v>
      </c>
      <c r="J251" s="944" t="str">
        <f>VLOOKUP(I251,Presupuesto!$B$11:$C$566,2,0)</f>
        <v>PRODUCTOS PAPEL Y CARTON</v>
      </c>
      <c r="K251" s="944" t="s">
        <v>1357</v>
      </c>
      <c r="L251" s="944" t="s">
        <v>410</v>
      </c>
    </row>
    <row r="252" spans="3:12" x14ac:dyDescent="0.35">
      <c r="C252" s="940" t="s">
        <v>121</v>
      </c>
      <c r="D252" s="1161"/>
      <c r="E252" s="946">
        <f>D246/12</f>
        <v>0</v>
      </c>
      <c r="F252" s="943">
        <v>36</v>
      </c>
      <c r="G252" s="943">
        <f t="shared" si="26"/>
        <v>0</v>
      </c>
      <c r="H252" s="165"/>
      <c r="I252" s="944" t="s">
        <v>940</v>
      </c>
      <c r="J252" s="944" t="str">
        <f>VLOOKUP(I252,Presupuesto!$B$11:$C$566,2,0)</f>
        <v>UTILES DE ESCRITORIO, OFICINA Y ENSE¥ANZA</v>
      </c>
      <c r="K252" s="944" t="s">
        <v>1357</v>
      </c>
      <c r="L252" s="944" t="s">
        <v>410</v>
      </c>
    </row>
    <row r="253" spans="3:12" x14ac:dyDescent="0.35">
      <c r="C253" s="940" t="s">
        <v>34</v>
      </c>
      <c r="D253" s="1161"/>
      <c r="E253" s="946">
        <f>D246/12</f>
        <v>0</v>
      </c>
      <c r="F253" s="943">
        <v>80</v>
      </c>
      <c r="G253" s="943">
        <f t="shared" si="26"/>
        <v>0</v>
      </c>
      <c r="H253" s="165"/>
      <c r="I253" s="944" t="s">
        <v>940</v>
      </c>
      <c r="J253" s="944" t="str">
        <f>VLOOKUP(I253,Presupuesto!$B$11:$C$566,2,0)</f>
        <v>UTILES DE ESCRITORIO, OFICINA Y ENSE¥ANZA</v>
      </c>
      <c r="K253" s="944" t="s">
        <v>1357</v>
      </c>
      <c r="L253" s="944" t="s">
        <v>410</v>
      </c>
    </row>
    <row r="254" spans="3:12" x14ac:dyDescent="0.35">
      <c r="C254" s="940" t="s">
        <v>52</v>
      </c>
      <c r="D254" s="1161"/>
      <c r="E254" s="946">
        <v>0</v>
      </c>
      <c r="F254" s="943">
        <v>25</v>
      </c>
      <c r="G254" s="943">
        <f t="shared" si="26"/>
        <v>0</v>
      </c>
      <c r="H254" s="165"/>
      <c r="I254" s="944" t="s">
        <v>940</v>
      </c>
      <c r="J254" s="944" t="str">
        <f>VLOOKUP(I254,Presupuesto!$B$11:$C$566,2,0)</f>
        <v>UTILES DE ESCRITORIO, OFICINA Y ENSE¥ANZA</v>
      </c>
      <c r="K254" s="944" t="s">
        <v>1357</v>
      </c>
      <c r="L254" s="944" t="s">
        <v>410</v>
      </c>
    </row>
    <row r="255" spans="3:12" x14ac:dyDescent="0.35">
      <c r="C255" s="954" t="s">
        <v>428</v>
      </c>
      <c r="D255" s="955">
        <v>10</v>
      </c>
      <c r="E255" s="956">
        <v>20</v>
      </c>
      <c r="F255" s="943">
        <f>HLOOKUP(C255,$AH$2:$BU$3,2,0)</f>
        <v>1150</v>
      </c>
      <c r="G255" s="943">
        <f>E255*F255</f>
        <v>23000</v>
      </c>
      <c r="H255" s="165" t="s">
        <v>1660</v>
      </c>
      <c r="I255" s="947" t="s">
        <v>759</v>
      </c>
      <c r="J255" s="944" t="str">
        <f>VLOOKUP(I255,Presupuesto!$B$11:$C$566,2,0)</f>
        <v>VIATICOS NACIONALES</v>
      </c>
      <c r="K255" s="944" t="s">
        <v>1357</v>
      </c>
      <c r="L255" s="944" t="s">
        <v>410</v>
      </c>
    </row>
    <row r="256" spans="3:12" x14ac:dyDescent="0.35">
      <c r="C256" s="437"/>
      <c r="D256" s="437"/>
      <c r="E256" s="437"/>
      <c r="F256" s="437"/>
      <c r="G256" s="437"/>
      <c r="H256" s="424"/>
      <c r="I256" s="437"/>
      <c r="J256" s="437"/>
      <c r="K256" s="437"/>
      <c r="L256" s="437"/>
    </row>
    <row r="257" spans="3:12" ht="15" thickBot="1" x14ac:dyDescent="0.4">
      <c r="C257" s="437"/>
      <c r="D257" s="437"/>
      <c r="E257" s="437"/>
      <c r="F257" s="437"/>
      <c r="G257" s="437"/>
      <c r="H257" s="424"/>
      <c r="I257" s="437"/>
      <c r="J257" s="437"/>
      <c r="K257" s="437"/>
      <c r="L257" s="437"/>
    </row>
    <row r="258" spans="3:12" ht="15" thickBot="1" x14ac:dyDescent="0.4">
      <c r="C258" s="29" t="s">
        <v>43</v>
      </c>
      <c r="D258" s="968">
        <f>SUM(G265:G272)</f>
        <v>100000</v>
      </c>
      <c r="E258" s="93"/>
      <c r="F258" s="93"/>
      <c r="G258" s="93"/>
      <c r="H258" s="76"/>
      <c r="I258" s="76"/>
      <c r="J258" s="76"/>
      <c r="K258" s="112"/>
      <c r="L258" s="437"/>
    </row>
    <row r="259" spans="3:12" x14ac:dyDescent="0.35">
      <c r="C259" s="70"/>
      <c r="D259" s="31"/>
      <c r="E259" s="93"/>
      <c r="F259" s="93"/>
      <c r="G259" s="93"/>
      <c r="H259" s="76"/>
      <c r="I259" s="76"/>
      <c r="J259" s="76"/>
      <c r="K259" s="112"/>
      <c r="L259" s="437"/>
    </row>
    <row r="260" spans="3:12" x14ac:dyDescent="0.35">
      <c r="C260" s="70"/>
      <c r="D260" s="31"/>
      <c r="E260" s="93"/>
      <c r="F260" s="93"/>
      <c r="G260" s="93"/>
      <c r="H260" s="76"/>
      <c r="I260" s="76"/>
      <c r="J260" s="76"/>
      <c r="K260" s="112"/>
      <c r="L260" s="437"/>
    </row>
    <row r="261" spans="3:12" ht="15.5" x14ac:dyDescent="0.35">
      <c r="C261" s="202" t="s">
        <v>390</v>
      </c>
      <c r="D261" s="351" t="s">
        <v>1908</v>
      </c>
      <c r="E261" s="93"/>
      <c r="F261" s="93"/>
      <c r="G261" s="93"/>
      <c r="H261" s="76"/>
      <c r="I261" s="76"/>
      <c r="J261" s="76"/>
      <c r="K261" s="112"/>
      <c r="L261" s="437"/>
    </row>
    <row r="262" spans="3:12" ht="18.5" x14ac:dyDescent="0.35">
      <c r="C262" s="207" t="str">
        <f>IFERROR(VLOOKUP(D261,'1. Desarrollo e Innov. Curricu.'!$F:$G,2,FALSE),IFERROR(VLOOKUP(D261,'2. Investigación Científica'!$F:$G,2,FALSE),IFERROR(VLOOKUP(D261,'3. Vinculación Univ. Sociedad'!$F:$G,2,FALSE),IFERROR(VLOOKUP(D261,'4. Docencia y Profesorado Univ.'!$F:$G,2,FALSE),IFERROR(VLOOKUP(D261,'5. Estudiantes y Graduados'!$F:$G,2,FALSE),IFERROR(VLOOKUP(D261,'11. Gestion Administrativa'!$F:$G,2,FALSE),IFERROR(VLOOKUP(D261,'13. Gestión Académica'!$F:$G,2,FALSE),IFERROR(VLOOKUP(D261,'9. Asegura. de la Calid. y M'!$F:$G,2,FALSE),IFERROR(VLOOKUP(D261,'6. Gestión del Conocimiento'!$F:$G,2,FALSE),IFERROR(VLOOKUP(D261,'15. Gobernabilidad y Proceso...'!$F:$G,2,FALSE),IFERROR(VLOOKUP(D261,'12. Gestión del Talento Humano'!$F:$G,2,FALSE),IFERROR(VLOOKUP(D261,'14. Internacional... de la E.S.'!$F:$G,2,FALSE),IFERROR(VLOOKUP(D261,'10. Posgrado'!$F:$G,2,FALSE),IFERROR(VLOOKUP(D261,'16. Gestión TIC'!$F:$G,2,FALSE),IFERROR(VLOOKUP(D261,'16. Desa. del Sistema Educ.Sup.'!$F:$G,2,FALSE),IFERROR(VLOOKUP(D261,'8. Cultura de Inno. Insti...'!$F:$G,2,FALSE),VLOOKUP(D261,'7. Lo Esencial de la Reforma U.'!$F:$G,2,0)))))))))))))))))</f>
        <v xml:space="preserve">Realizar una investigación en la disciplina de antropología </v>
      </c>
      <c r="D262" s="31"/>
      <c r="E262" s="93"/>
      <c r="F262" s="93"/>
      <c r="G262" s="93"/>
      <c r="H262" s="76"/>
      <c r="I262" s="76"/>
      <c r="J262" s="76"/>
      <c r="K262" s="112"/>
      <c r="L262" s="437"/>
    </row>
    <row r="263" spans="3:12" ht="15" thickBot="1" x14ac:dyDescent="0.4">
      <c r="C263" s="70"/>
      <c r="D263" s="31"/>
      <c r="E263" s="93"/>
      <c r="F263" s="93"/>
      <c r="G263" s="93"/>
      <c r="H263" s="76"/>
      <c r="I263" s="76"/>
      <c r="J263" s="76"/>
      <c r="K263" s="112"/>
      <c r="L263" s="437"/>
    </row>
    <row r="264" spans="3:12" ht="15" thickBot="1" x14ac:dyDescent="0.4">
      <c r="C264" s="126" t="s">
        <v>44</v>
      </c>
      <c r="D264" s="129" t="s">
        <v>45</v>
      </c>
      <c r="E264" s="128" t="s">
        <v>55</v>
      </c>
      <c r="F264" s="128" t="s">
        <v>57</v>
      </c>
      <c r="G264" s="127" t="s">
        <v>27</v>
      </c>
      <c r="H264" s="133" t="s">
        <v>129</v>
      </c>
      <c r="I264" s="128" t="s">
        <v>46</v>
      </c>
      <c r="J264" s="128" t="s">
        <v>130</v>
      </c>
      <c r="K264" s="128" t="s">
        <v>408</v>
      </c>
      <c r="L264" s="128" t="s">
        <v>409</v>
      </c>
    </row>
    <row r="265" spans="3:12" x14ac:dyDescent="0.35">
      <c r="C265" s="317" t="s">
        <v>47</v>
      </c>
      <c r="D265" s="1159"/>
      <c r="E265" s="318"/>
      <c r="F265" s="115">
        <v>30000</v>
      </c>
      <c r="G265" s="319">
        <f t="shared" ref="G265:G271" si="27">E265*F265</f>
        <v>0</v>
      </c>
      <c r="H265" s="320"/>
      <c r="I265" s="116" t="s">
        <v>697</v>
      </c>
      <c r="J265" s="116" t="str">
        <f>VLOOKUP(I265,Presupuesto!$B$11:$C$566,2,0)</f>
        <v>SERVICIOS DE CAPACITACION.</v>
      </c>
      <c r="K265" s="321" t="s">
        <v>1492</v>
      </c>
      <c r="L265" s="116" t="s">
        <v>392</v>
      </c>
    </row>
    <row r="266" spans="3:12" x14ac:dyDescent="0.35">
      <c r="C266" s="99" t="s">
        <v>48</v>
      </c>
      <c r="D266" s="1160"/>
      <c r="E266" s="200">
        <v>20</v>
      </c>
      <c r="F266" s="100">
        <v>50</v>
      </c>
      <c r="G266" s="97">
        <f t="shared" si="27"/>
        <v>1000</v>
      </c>
      <c r="H266" s="161" t="s">
        <v>1660</v>
      </c>
      <c r="I266" s="98" t="s">
        <v>715</v>
      </c>
      <c r="J266" s="98" t="str">
        <f>VLOOKUP(I266,Presupuesto!$B$11:$C$566,2,0)</f>
        <v>SERVICIOS DE IMPRENTA PUBLIC.Y REPRODUCCION</v>
      </c>
      <c r="K266" s="98" t="s">
        <v>1357</v>
      </c>
      <c r="L266" s="98" t="s">
        <v>410</v>
      </c>
    </row>
    <row r="267" spans="3:12" x14ac:dyDescent="0.35">
      <c r="C267" s="99" t="s">
        <v>49</v>
      </c>
      <c r="D267" s="1160"/>
      <c r="E267" s="200">
        <v>60</v>
      </c>
      <c r="F267" s="100">
        <v>150</v>
      </c>
      <c r="G267" s="97">
        <f t="shared" si="27"/>
        <v>9000</v>
      </c>
      <c r="H267" s="161" t="s">
        <v>1660</v>
      </c>
      <c r="I267" s="98" t="s">
        <v>790</v>
      </c>
      <c r="J267" s="98" t="str">
        <f>VLOOKUP(I267,Presupuesto!$B$11:$C$566,2,0)</f>
        <v>ALIMENTOS B EBIDAS PARA PERSONAS</v>
      </c>
      <c r="K267" s="98" t="s">
        <v>1357</v>
      </c>
      <c r="L267" s="98" t="s">
        <v>394</v>
      </c>
    </row>
    <row r="268" spans="3:12" x14ac:dyDescent="0.35">
      <c r="C268" s="99" t="s">
        <v>50</v>
      </c>
      <c r="D268" s="1160"/>
      <c r="E268" s="151">
        <v>5</v>
      </c>
      <c r="F268" s="118">
        <v>10000</v>
      </c>
      <c r="G268" s="97">
        <f t="shared" si="27"/>
        <v>50000</v>
      </c>
      <c r="H268" s="161" t="s">
        <v>1660</v>
      </c>
      <c r="I268" s="1006" t="s">
        <v>747</v>
      </c>
      <c r="J268" s="98" t="str">
        <f>VLOOKUP(I268,Presupuesto!$B$11:$C$566,2,0)</f>
        <v>PASAJES NACIONALES</v>
      </c>
      <c r="K268" s="98" t="s">
        <v>1357</v>
      </c>
      <c r="L268" s="98" t="s">
        <v>410</v>
      </c>
    </row>
    <row r="269" spans="3:12" x14ac:dyDescent="0.35">
      <c r="C269" s="99" t="s">
        <v>415</v>
      </c>
      <c r="D269" s="1160"/>
      <c r="E269" s="151">
        <v>50</v>
      </c>
      <c r="F269" s="118">
        <v>250</v>
      </c>
      <c r="G269" s="97">
        <f t="shared" si="27"/>
        <v>12500</v>
      </c>
      <c r="H269" s="161" t="s">
        <v>1660</v>
      </c>
      <c r="I269" s="98" t="s">
        <v>819</v>
      </c>
      <c r="J269" s="98" t="str">
        <f>VLOOKUP(I269,Presupuesto!$B$11:$C$566,2,0)</f>
        <v>PRODUCTOS PAPEL Y CARTON</v>
      </c>
      <c r="K269" s="98" t="s">
        <v>1357</v>
      </c>
      <c r="L269" s="98" t="s">
        <v>410</v>
      </c>
    </row>
    <row r="270" spans="3:12" x14ac:dyDescent="0.35">
      <c r="C270" s="99" t="s">
        <v>51</v>
      </c>
      <c r="D270" s="1160"/>
      <c r="E270" s="200">
        <v>50</v>
      </c>
      <c r="F270" s="100">
        <v>90</v>
      </c>
      <c r="G270" s="97">
        <f t="shared" si="27"/>
        <v>4500</v>
      </c>
      <c r="H270" s="161" t="s">
        <v>1660</v>
      </c>
      <c r="I270" s="98" t="s">
        <v>819</v>
      </c>
      <c r="J270" s="98" t="str">
        <f>VLOOKUP(I270,Presupuesto!$B$11:$C$566,2,0)</f>
        <v>PRODUCTOS PAPEL Y CARTON</v>
      </c>
      <c r="K270" s="98" t="s">
        <v>1357</v>
      </c>
      <c r="L270" s="98" t="s">
        <v>410</v>
      </c>
    </row>
    <row r="271" spans="3:12" x14ac:dyDescent="0.35">
      <c r="C271" s="99" t="s">
        <v>121</v>
      </c>
      <c r="D271" s="1160"/>
      <c r="E271" s="200">
        <f>D265/12</f>
        <v>0</v>
      </c>
      <c r="F271" s="100">
        <v>36</v>
      </c>
      <c r="G271" s="97">
        <f t="shared" si="27"/>
        <v>0</v>
      </c>
      <c r="H271" s="161"/>
      <c r="I271" s="98" t="s">
        <v>940</v>
      </c>
      <c r="J271" s="98" t="str">
        <f>VLOOKUP(I271,Presupuesto!$B$11:$C$566,2,0)</f>
        <v>UTILES DE ESCRITORIO, OFICINA Y ENSE¥ANZA</v>
      </c>
      <c r="K271" s="98" t="s">
        <v>1357</v>
      </c>
      <c r="L271" s="98" t="s">
        <v>410</v>
      </c>
    </row>
    <row r="272" spans="3:12" ht="15" thickBot="1" x14ac:dyDescent="0.4">
      <c r="C272" s="213" t="s">
        <v>428</v>
      </c>
      <c r="D272" s="214">
        <v>10</v>
      </c>
      <c r="E272" s="322">
        <v>20</v>
      </c>
      <c r="F272" s="104">
        <f>HLOOKUP(C272,$AH$2:$BU$3,2,0)</f>
        <v>1150</v>
      </c>
      <c r="G272" s="97">
        <f>E272*F272</f>
        <v>23000</v>
      </c>
      <c r="H272" s="323" t="s">
        <v>1660</v>
      </c>
      <c r="I272" s="324" t="s">
        <v>759</v>
      </c>
      <c r="J272" s="98" t="str">
        <f>VLOOKUP(I272,Presupuesto!$B$11:$C$566,2,0)</f>
        <v>VIATICOS NACIONALES</v>
      </c>
      <c r="K272" s="325" t="s">
        <v>1357</v>
      </c>
      <c r="L272" s="325" t="s">
        <v>410</v>
      </c>
    </row>
    <row r="273" spans="3:12" x14ac:dyDescent="0.35">
      <c r="C273" s="437"/>
      <c r="D273" s="437"/>
      <c r="E273" s="437"/>
      <c r="F273" s="437"/>
      <c r="G273" s="437"/>
      <c r="H273" s="424"/>
      <c r="I273" s="437"/>
      <c r="J273" s="437"/>
      <c r="K273" s="437"/>
      <c r="L273" s="437"/>
    </row>
    <row r="274" spans="3:12" ht="15" thickBot="1" x14ac:dyDescent="0.4">
      <c r="C274" s="437"/>
      <c r="D274" s="437"/>
      <c r="E274" s="437"/>
      <c r="F274" s="437"/>
      <c r="G274" s="437"/>
      <c r="H274" s="424"/>
      <c r="I274" s="437"/>
      <c r="J274" s="437"/>
      <c r="K274" s="437"/>
      <c r="L274" s="437"/>
    </row>
    <row r="275" spans="3:12" ht="15" thickBot="1" x14ac:dyDescent="0.4">
      <c r="C275" s="29" t="s">
        <v>43</v>
      </c>
      <c r="D275" s="968">
        <f>SUM(G282:G290)</f>
        <v>105800</v>
      </c>
      <c r="E275" s="93"/>
      <c r="F275" s="93"/>
      <c r="G275" s="93"/>
      <c r="H275" s="76"/>
      <c r="I275" s="76"/>
      <c r="J275" s="76"/>
      <c r="K275" s="112"/>
      <c r="L275" s="437"/>
    </row>
    <row r="276" spans="3:12" x14ac:dyDescent="0.35">
      <c r="C276" s="70"/>
      <c r="D276" s="31"/>
      <c r="E276" s="93"/>
      <c r="F276" s="93"/>
      <c r="G276" s="93"/>
      <c r="H276" s="76"/>
      <c r="I276" s="76"/>
      <c r="J276" s="76"/>
      <c r="K276" s="112"/>
      <c r="L276" s="437"/>
    </row>
    <row r="277" spans="3:12" x14ac:dyDescent="0.35">
      <c r="C277" s="70"/>
      <c r="D277" s="31"/>
      <c r="E277" s="93"/>
      <c r="F277" s="93"/>
      <c r="G277" s="93"/>
      <c r="H277" s="76"/>
      <c r="I277" s="76"/>
      <c r="J277" s="76"/>
      <c r="K277" s="112"/>
      <c r="L277" s="437"/>
    </row>
    <row r="278" spans="3:12" ht="15.5" x14ac:dyDescent="0.35">
      <c r="C278" s="202" t="s">
        <v>390</v>
      </c>
      <c r="D278" s="351" t="s">
        <v>1909</v>
      </c>
      <c r="E278" s="93"/>
      <c r="F278" s="93"/>
      <c r="G278" s="93"/>
      <c r="H278" s="76"/>
      <c r="I278" s="76"/>
      <c r="J278" s="76"/>
      <c r="K278" s="112"/>
      <c r="L278" s="437"/>
    </row>
    <row r="279" spans="3:12" ht="18.5" x14ac:dyDescent="0.35">
      <c r="C279" s="207" t="str">
        <f>IFERROR(VLOOKUP(D278,'1. Desarrollo e Innov. Curricu.'!$F:$G,2,FALSE),IFERROR(VLOOKUP(D278,'2. Investigación Científica'!$F:$G,2,FALSE),IFERROR(VLOOKUP(D278,'3. Vinculación Univ. Sociedad'!$F:$G,2,FALSE),IFERROR(VLOOKUP(D278,'4. Docencia y Profesorado Univ.'!$F:$G,2,FALSE),IFERROR(VLOOKUP(D278,'5. Estudiantes y Graduados'!$F:$G,2,FALSE),IFERROR(VLOOKUP(D278,'11. Gestion Administrativa'!$F:$G,2,FALSE),IFERROR(VLOOKUP(D278,'13. Gestión Académica'!$F:$G,2,FALSE),IFERROR(VLOOKUP(D278,'9. Asegura. de la Calid. y M'!$F:$G,2,FALSE),IFERROR(VLOOKUP(D278,'6. Gestión del Conocimiento'!$F:$G,2,FALSE),IFERROR(VLOOKUP(D278,'15. Gobernabilidad y Proceso...'!$F:$G,2,FALSE),IFERROR(VLOOKUP(D278,'12. Gestión del Talento Humano'!$F:$G,2,FALSE),IFERROR(VLOOKUP(D278,'14. Internacional... de la E.S.'!$F:$G,2,FALSE),IFERROR(VLOOKUP(D278,'10. Posgrado'!$F:$G,2,FALSE),IFERROR(VLOOKUP(D278,'16. Gestión TIC'!$F:$G,2,FALSE),IFERROR(VLOOKUP(D278,'16. Desa. del Sistema Educ.Sup.'!$F:$G,2,FALSE),IFERROR(VLOOKUP(D278,'8. Cultura de Inno. Insti...'!$F:$G,2,FALSE),VLOOKUP(D278,'7. Lo Esencial de la Reforma U.'!$F:$G,2,0)))))))))))))))))</f>
        <v xml:space="preserve">Realizar dos investigaciones en relación a las líneas de investigación del IIS. </v>
      </c>
      <c r="D279" s="31"/>
      <c r="E279" s="93"/>
      <c r="F279" s="93"/>
      <c r="G279" s="93"/>
      <c r="H279" s="76"/>
      <c r="I279" s="76"/>
      <c r="J279" s="76"/>
      <c r="K279" s="112"/>
      <c r="L279" s="437"/>
    </row>
    <row r="280" spans="3:12" ht="15" thickBot="1" x14ac:dyDescent="0.4">
      <c r="C280" s="70"/>
      <c r="D280" s="31"/>
      <c r="E280" s="93"/>
      <c r="F280" s="93"/>
      <c r="G280" s="93"/>
      <c r="H280" s="76"/>
      <c r="I280" s="76"/>
      <c r="J280" s="76"/>
      <c r="K280" s="112"/>
      <c r="L280" s="437"/>
    </row>
    <row r="281" spans="3:12" ht="15" thickBot="1" x14ac:dyDescent="0.4">
      <c r="C281" s="126" t="s">
        <v>44</v>
      </c>
      <c r="D281" s="129" t="s">
        <v>45</v>
      </c>
      <c r="E281" s="128" t="s">
        <v>55</v>
      </c>
      <c r="F281" s="128" t="s">
        <v>57</v>
      </c>
      <c r="G281" s="127" t="s">
        <v>27</v>
      </c>
      <c r="H281" s="133" t="s">
        <v>129</v>
      </c>
      <c r="I281" s="128" t="s">
        <v>46</v>
      </c>
      <c r="J281" s="128" t="s">
        <v>130</v>
      </c>
      <c r="K281" s="128" t="s">
        <v>408</v>
      </c>
      <c r="L281" s="128" t="s">
        <v>409</v>
      </c>
    </row>
    <row r="282" spans="3:12" x14ac:dyDescent="0.35">
      <c r="C282" s="317" t="s">
        <v>47</v>
      </c>
      <c r="D282" s="1159"/>
      <c r="E282" s="318"/>
      <c r="F282" s="115">
        <v>30000</v>
      </c>
      <c r="G282" s="319">
        <f t="shared" ref="G282:G290" si="28">E282*F282</f>
        <v>0</v>
      </c>
      <c r="H282" s="320"/>
      <c r="I282" s="116" t="s">
        <v>697</v>
      </c>
      <c r="J282" s="116" t="str">
        <f>VLOOKUP(I282,Presupuesto!$B$11:$C$566,2,0)</f>
        <v>SERVICIOS DE CAPACITACION.</v>
      </c>
      <c r="K282" s="321" t="s">
        <v>1492</v>
      </c>
      <c r="L282" s="116" t="s">
        <v>392</v>
      </c>
    </row>
    <row r="283" spans="3:12" x14ac:dyDescent="0.35">
      <c r="C283" s="99" t="s">
        <v>48</v>
      </c>
      <c r="D283" s="1160"/>
      <c r="E283" s="200">
        <v>50</v>
      </c>
      <c r="F283" s="100">
        <v>50</v>
      </c>
      <c r="G283" s="97">
        <f t="shared" si="28"/>
        <v>2500</v>
      </c>
      <c r="H283" s="161" t="s">
        <v>1660</v>
      </c>
      <c r="I283" s="98" t="s">
        <v>715</v>
      </c>
      <c r="J283" s="98" t="str">
        <f>VLOOKUP(I283,Presupuesto!$B$11:$C$566,2,0)</f>
        <v>SERVICIOS DE IMPRENTA PUBLIC.Y REPRODUCCION</v>
      </c>
      <c r="K283" s="98" t="s">
        <v>1357</v>
      </c>
      <c r="L283" s="98" t="s">
        <v>393</v>
      </c>
    </row>
    <row r="284" spans="3:12" x14ac:dyDescent="0.35">
      <c r="C284" s="99" t="s">
        <v>49</v>
      </c>
      <c r="D284" s="1160"/>
      <c r="E284" s="200">
        <v>50</v>
      </c>
      <c r="F284" s="100">
        <v>150</v>
      </c>
      <c r="G284" s="97">
        <f t="shared" si="28"/>
        <v>7500</v>
      </c>
      <c r="H284" s="161" t="s">
        <v>1660</v>
      </c>
      <c r="I284" s="98" t="s">
        <v>790</v>
      </c>
      <c r="J284" s="98" t="str">
        <f>VLOOKUP(I284,Presupuesto!$B$11:$C$566,2,0)</f>
        <v>ALIMENTOS B EBIDAS PARA PERSONAS</v>
      </c>
      <c r="K284" s="98" t="s">
        <v>1357</v>
      </c>
      <c r="L284" s="98" t="s">
        <v>394</v>
      </c>
    </row>
    <row r="285" spans="3:12" x14ac:dyDescent="0.35">
      <c r="C285" s="99" t="s">
        <v>50</v>
      </c>
      <c r="D285" s="1160"/>
      <c r="E285" s="151">
        <v>5</v>
      </c>
      <c r="F285" s="118">
        <v>10000</v>
      </c>
      <c r="G285" s="97">
        <f t="shared" si="28"/>
        <v>50000</v>
      </c>
      <c r="H285" s="161" t="s">
        <v>1660</v>
      </c>
      <c r="I285" s="1006" t="s">
        <v>747</v>
      </c>
      <c r="J285" s="98" t="str">
        <f>VLOOKUP(I285,Presupuesto!$B$11:$C$566,2,0)</f>
        <v>PASAJES NACIONALES</v>
      </c>
      <c r="K285" s="98" t="s">
        <v>1357</v>
      </c>
      <c r="L285" s="98" t="s">
        <v>396</v>
      </c>
    </row>
    <row r="286" spans="3:12" x14ac:dyDescent="0.35">
      <c r="C286" s="99" t="s">
        <v>415</v>
      </c>
      <c r="D286" s="1160"/>
      <c r="E286" s="151">
        <v>50</v>
      </c>
      <c r="F286" s="118">
        <v>250</v>
      </c>
      <c r="G286" s="97">
        <f t="shared" si="28"/>
        <v>12500</v>
      </c>
      <c r="H286" s="161" t="s">
        <v>1660</v>
      </c>
      <c r="I286" s="98" t="s">
        <v>819</v>
      </c>
      <c r="J286" s="98" t="str">
        <f>VLOOKUP(I286,Presupuesto!$B$11:$C$566,2,0)</f>
        <v>PRODUCTOS PAPEL Y CARTON</v>
      </c>
      <c r="K286" s="98" t="s">
        <v>1357</v>
      </c>
      <c r="L286" s="98" t="s">
        <v>397</v>
      </c>
    </row>
    <row r="287" spans="3:12" x14ac:dyDescent="0.35">
      <c r="C287" s="99" t="s">
        <v>51</v>
      </c>
      <c r="D287" s="1160"/>
      <c r="E287" s="200">
        <v>50</v>
      </c>
      <c r="F287" s="100">
        <v>90</v>
      </c>
      <c r="G287" s="97">
        <f t="shared" si="28"/>
        <v>4500</v>
      </c>
      <c r="H287" s="161" t="s">
        <v>1660</v>
      </c>
      <c r="I287" s="98" t="s">
        <v>819</v>
      </c>
      <c r="J287" s="98" t="str">
        <f>VLOOKUP(I287,Presupuesto!$B$11:$C$566,2,0)</f>
        <v>PRODUCTOS PAPEL Y CARTON</v>
      </c>
      <c r="K287" s="98" t="s">
        <v>1357</v>
      </c>
      <c r="L287" s="98" t="s">
        <v>397</v>
      </c>
    </row>
    <row r="288" spans="3:12" x14ac:dyDescent="0.35">
      <c r="C288" s="99" t="s">
        <v>121</v>
      </c>
      <c r="D288" s="1160"/>
      <c r="E288" s="200">
        <v>50</v>
      </c>
      <c r="F288" s="100">
        <v>36</v>
      </c>
      <c r="G288" s="97">
        <f t="shared" si="28"/>
        <v>1800</v>
      </c>
      <c r="H288" s="161" t="s">
        <v>1660</v>
      </c>
      <c r="I288" s="98" t="s">
        <v>940</v>
      </c>
      <c r="J288" s="98" t="str">
        <f>VLOOKUP(I288,Presupuesto!$B$11:$C$566,2,0)</f>
        <v>UTILES DE ESCRITORIO, OFICINA Y ENSE¥ANZA</v>
      </c>
      <c r="K288" s="98" t="s">
        <v>1357</v>
      </c>
      <c r="L288" s="98" t="s">
        <v>398</v>
      </c>
    </row>
    <row r="289" spans="3:12" x14ac:dyDescent="0.35">
      <c r="C289" s="99" t="s">
        <v>34</v>
      </c>
      <c r="D289" s="1160"/>
      <c r="E289" s="200">
        <v>50</v>
      </c>
      <c r="F289" s="100">
        <v>80</v>
      </c>
      <c r="G289" s="97">
        <f t="shared" si="28"/>
        <v>4000</v>
      </c>
      <c r="H289" s="161" t="s">
        <v>1660</v>
      </c>
      <c r="I289" s="98" t="s">
        <v>940</v>
      </c>
      <c r="J289" s="98" t="str">
        <f>VLOOKUP(I289,Presupuesto!$B$11:$C$566,2,0)</f>
        <v>UTILES DE ESCRITORIO, OFICINA Y ENSE¥ANZA</v>
      </c>
      <c r="K289" s="98" t="s">
        <v>1357</v>
      </c>
      <c r="L289" s="98" t="s">
        <v>399</v>
      </c>
    </row>
    <row r="290" spans="3:12" ht="15" thickBot="1" x14ac:dyDescent="0.4">
      <c r="C290" s="213" t="s">
        <v>428</v>
      </c>
      <c r="D290" s="214">
        <v>0</v>
      </c>
      <c r="E290" s="322">
        <v>20</v>
      </c>
      <c r="F290" s="104">
        <f>HLOOKUP(C290,$AH$2:$BU$3,2,0)</f>
        <v>1150</v>
      </c>
      <c r="G290" s="97">
        <f t="shared" si="28"/>
        <v>23000</v>
      </c>
      <c r="H290" s="323" t="s">
        <v>1660</v>
      </c>
      <c r="I290" s="324" t="s">
        <v>759</v>
      </c>
      <c r="J290" s="98" t="str">
        <f>VLOOKUP(I290,Presupuesto!$B$11:$C$566,2,0)</f>
        <v>VIATICOS NACIONALES</v>
      </c>
      <c r="K290" s="325" t="s">
        <v>1357</v>
      </c>
      <c r="L290" s="325" t="s">
        <v>399</v>
      </c>
    </row>
    <row r="291" spans="3:12" x14ac:dyDescent="0.35">
      <c r="C291" s="437"/>
      <c r="D291" s="437"/>
      <c r="E291" s="437"/>
      <c r="F291" s="437"/>
      <c r="G291" s="437"/>
      <c r="H291" s="424"/>
      <c r="I291" s="437"/>
      <c r="J291" s="437"/>
      <c r="K291" s="437"/>
      <c r="L291" s="437"/>
    </row>
    <row r="292" spans="3:12" ht="15" thickBot="1" x14ac:dyDescent="0.4">
      <c r="C292" s="437"/>
      <c r="D292" s="437"/>
      <c r="E292" s="437"/>
      <c r="F292" s="437"/>
      <c r="G292" s="437"/>
      <c r="H292" s="424"/>
      <c r="I292" s="437"/>
      <c r="J292" s="437"/>
      <c r="K292" s="437"/>
      <c r="L292" s="437"/>
    </row>
    <row r="293" spans="3:12" ht="15" thickBot="1" x14ac:dyDescent="0.4">
      <c r="C293" s="29" t="s">
        <v>43</v>
      </c>
      <c r="D293" s="968">
        <f>SUM(G299:G308)</f>
        <v>121500</v>
      </c>
      <c r="E293" s="93"/>
      <c r="F293" s="93"/>
      <c r="G293" s="93"/>
      <c r="H293" s="76"/>
      <c r="I293" s="76"/>
      <c r="J293" s="76"/>
      <c r="K293" s="112"/>
      <c r="L293" s="437"/>
    </row>
    <row r="294" spans="3:12" x14ac:dyDescent="0.35">
      <c r="C294" s="70"/>
      <c r="D294" s="31"/>
      <c r="E294" s="93"/>
      <c r="F294" s="93"/>
      <c r="G294" s="93"/>
      <c r="H294" s="76"/>
      <c r="I294" s="76"/>
      <c r="J294" s="76"/>
      <c r="K294" s="112"/>
      <c r="L294" s="437"/>
    </row>
    <row r="295" spans="3:12" ht="15.5" x14ac:dyDescent="0.35">
      <c r="C295" s="202" t="s">
        <v>390</v>
      </c>
      <c r="D295" s="351" t="s">
        <v>1882</v>
      </c>
      <c r="E295" s="93"/>
      <c r="F295" s="93"/>
      <c r="G295" s="93"/>
      <c r="H295" s="76"/>
      <c r="I295" s="76"/>
      <c r="J295" s="76"/>
      <c r="K295" s="112"/>
      <c r="L295" s="437"/>
    </row>
    <row r="296" spans="3:12" ht="18.5" x14ac:dyDescent="0.35">
      <c r="C296" s="207" t="str">
        <f>IFERROR(VLOOKUP(D295,'1. Desarrollo e Innov. Curricu.'!$F:$G,2,FALSE),IFERROR(VLOOKUP(D295,'2. Investigación Científica'!$F:$G,2,FALSE),IFERROR(VLOOKUP(D295,'3. Vinculación Univ. Sociedad'!$F:$G,2,FALSE),IFERROR(VLOOKUP(D295,'4. Docencia y Profesorado Univ.'!$F:$G,2,FALSE),IFERROR(VLOOKUP(D295,'5. Estudiantes y Graduados'!$F:$G,2,FALSE),IFERROR(VLOOKUP(D295,'11. Gestion Administrativa'!$F:$G,2,FALSE),IFERROR(VLOOKUP(D295,'13. Gestión Académica'!$F:$G,2,FALSE),IFERROR(VLOOKUP(D295,'9. Asegura. de la Calid. y M'!$F:$G,2,FALSE),IFERROR(VLOOKUP(D295,'6. Gestión del Conocimiento'!$F:$G,2,FALSE),IFERROR(VLOOKUP(D295,'15. Gobernabilidad y Proceso...'!$F:$G,2,FALSE),IFERROR(VLOOKUP(D295,'12. Gestión del Talento Humano'!$F:$G,2,FALSE),IFERROR(VLOOKUP(D295,'14. Internacional... de la E.S.'!$F:$G,2,FALSE),IFERROR(VLOOKUP(D295,'10. Posgrado'!$F:$G,2,FALSE),IFERROR(VLOOKUP(D295,'16. Gestión TIC'!$F:$G,2,FALSE),IFERROR(VLOOKUP(D295,'16. Desa. del Sistema Educ.Sup.'!$F:$G,2,FALSE),IFERROR(VLOOKUP(D295,'8. Cultura de Inno. Insti...'!$F:$G,2,FALSE),VLOOKUP(D295,'7. Lo Esencial de la Reforma U.'!$F:$G,2,0)))))))))))))))))</f>
        <v>Realizar el Lanzamiento del tercer volumen de la revista de ciencias sociales</v>
      </c>
      <c r="D296" s="31"/>
      <c r="E296" s="93"/>
      <c r="F296" s="93"/>
      <c r="G296" s="93"/>
      <c r="H296" s="76"/>
      <c r="I296" s="76"/>
      <c r="J296" s="76"/>
      <c r="K296" s="112"/>
      <c r="L296" s="437"/>
    </row>
    <row r="297" spans="3:12" ht="15" thickBot="1" x14ac:dyDescent="0.4">
      <c r="C297" s="70"/>
      <c r="D297" s="31"/>
      <c r="E297" s="93"/>
      <c r="F297" s="93"/>
      <c r="G297" s="93"/>
      <c r="H297" s="76"/>
      <c r="I297" s="76"/>
      <c r="J297" s="76"/>
      <c r="K297" s="112"/>
      <c r="L297" s="437"/>
    </row>
    <row r="298" spans="3:12" ht="15" thickBot="1" x14ac:dyDescent="0.4">
      <c r="C298" s="126" t="s">
        <v>44</v>
      </c>
      <c r="D298" s="129" t="s">
        <v>45</v>
      </c>
      <c r="E298" s="128" t="s">
        <v>55</v>
      </c>
      <c r="F298" s="128" t="s">
        <v>57</v>
      </c>
      <c r="G298" s="127" t="s">
        <v>27</v>
      </c>
      <c r="H298" s="133" t="s">
        <v>129</v>
      </c>
      <c r="I298" s="128" t="s">
        <v>46</v>
      </c>
      <c r="J298" s="128" t="s">
        <v>130</v>
      </c>
      <c r="K298" s="128" t="s">
        <v>408</v>
      </c>
      <c r="L298" s="128" t="s">
        <v>409</v>
      </c>
    </row>
    <row r="299" spans="3:12" x14ac:dyDescent="0.35">
      <c r="C299" s="317" t="s">
        <v>47</v>
      </c>
      <c r="D299" s="1159"/>
      <c r="E299" s="318"/>
      <c r="F299" s="115">
        <v>30000</v>
      </c>
      <c r="G299" s="319">
        <f t="shared" ref="G299:G307" si="29">E299*F299</f>
        <v>0</v>
      </c>
      <c r="H299" s="320"/>
      <c r="I299" s="116" t="s">
        <v>697</v>
      </c>
      <c r="J299" s="116" t="str">
        <f>VLOOKUP(I299,Presupuesto!$B$11:$C$566,2,0)</f>
        <v>SERVICIOS DE CAPACITACION.</v>
      </c>
      <c r="K299" s="321" t="s">
        <v>1492</v>
      </c>
      <c r="L299" s="116" t="s">
        <v>392</v>
      </c>
    </row>
    <row r="300" spans="3:12" x14ac:dyDescent="0.35">
      <c r="C300" s="99" t="s">
        <v>48</v>
      </c>
      <c r="D300" s="1160"/>
      <c r="E300" s="200">
        <v>500</v>
      </c>
      <c r="F300" s="100">
        <v>50</v>
      </c>
      <c r="G300" s="97">
        <f t="shared" si="29"/>
        <v>25000</v>
      </c>
      <c r="H300" s="161" t="s">
        <v>1660</v>
      </c>
      <c r="I300" s="98" t="s">
        <v>715</v>
      </c>
      <c r="J300" s="98" t="str">
        <f>VLOOKUP(I300,Presupuesto!$B$11:$C$566,2,0)</f>
        <v>SERVICIOS DE IMPRENTA PUBLIC.Y REPRODUCCION</v>
      </c>
      <c r="K300" s="98" t="s">
        <v>1357</v>
      </c>
      <c r="L300" s="98" t="s">
        <v>394</v>
      </c>
    </row>
    <row r="301" spans="3:12" x14ac:dyDescent="0.35">
      <c r="C301" s="99" t="s">
        <v>49</v>
      </c>
      <c r="D301" s="1160"/>
      <c r="E301" s="200">
        <v>500</v>
      </c>
      <c r="F301" s="100">
        <v>150</v>
      </c>
      <c r="G301" s="97">
        <f t="shared" si="29"/>
        <v>75000</v>
      </c>
      <c r="H301" s="161" t="s">
        <v>1660</v>
      </c>
      <c r="I301" s="98" t="s">
        <v>790</v>
      </c>
      <c r="J301" s="98" t="str">
        <f>VLOOKUP(I301,Presupuesto!$B$11:$C$566,2,0)</f>
        <v>ALIMENTOS B EBIDAS PARA PERSONAS</v>
      </c>
      <c r="K301" s="98" t="s">
        <v>1357</v>
      </c>
      <c r="L301" s="98" t="s">
        <v>394</v>
      </c>
    </row>
    <row r="302" spans="3:12" x14ac:dyDescent="0.35">
      <c r="C302" s="99" t="s">
        <v>50</v>
      </c>
      <c r="D302" s="1160"/>
      <c r="E302" s="151">
        <v>0</v>
      </c>
      <c r="F302" s="118">
        <v>10000</v>
      </c>
      <c r="G302" s="97">
        <f t="shared" si="29"/>
        <v>0</v>
      </c>
      <c r="H302" s="161"/>
      <c r="I302" s="313" t="s">
        <v>298</v>
      </c>
      <c r="J302" s="98" t="str">
        <f>VLOOKUP(I302,Presupuesto!$B$11:$C$566,2,0)</f>
        <v>PASAJES (26100-00)</v>
      </c>
      <c r="K302" s="98" t="str">
        <f t="shared" ref="K302:K308" si="30">$K$194</f>
        <v>Gestión Tecnologías de Información y Comunicación</v>
      </c>
      <c r="L302" s="98" t="s">
        <v>410</v>
      </c>
    </row>
    <row r="303" spans="3:12" x14ac:dyDescent="0.35">
      <c r="C303" s="99" t="s">
        <v>415</v>
      </c>
      <c r="D303" s="1160"/>
      <c r="E303" s="151">
        <v>50</v>
      </c>
      <c r="F303" s="118">
        <v>250</v>
      </c>
      <c r="G303" s="97">
        <f t="shared" si="29"/>
        <v>12500</v>
      </c>
      <c r="H303" s="161" t="s">
        <v>1660</v>
      </c>
      <c r="I303" s="98" t="s">
        <v>819</v>
      </c>
      <c r="J303" s="98" t="str">
        <f>VLOOKUP(I303,Presupuesto!$B$11:$C$566,2,0)</f>
        <v>PRODUCTOS PAPEL Y CARTON</v>
      </c>
      <c r="K303" s="98" t="s">
        <v>1357</v>
      </c>
      <c r="L303" s="98" t="s">
        <v>394</v>
      </c>
    </row>
    <row r="304" spans="3:12" x14ac:dyDescent="0.35">
      <c r="C304" s="99" t="s">
        <v>51</v>
      </c>
      <c r="D304" s="1160"/>
      <c r="E304" s="200">
        <v>100</v>
      </c>
      <c r="F304" s="100">
        <v>90</v>
      </c>
      <c r="G304" s="97">
        <f t="shared" si="29"/>
        <v>9000</v>
      </c>
      <c r="H304" s="161" t="s">
        <v>1660</v>
      </c>
      <c r="I304" s="98" t="s">
        <v>819</v>
      </c>
      <c r="J304" s="98" t="str">
        <f>VLOOKUP(I304,Presupuesto!$B$11:$C$566,2,0)</f>
        <v>PRODUCTOS PAPEL Y CARTON</v>
      </c>
      <c r="K304" s="98" t="s">
        <v>1357</v>
      </c>
      <c r="L304" s="98" t="s">
        <v>410</v>
      </c>
    </row>
    <row r="305" spans="3:12" x14ac:dyDescent="0.35">
      <c r="C305" s="99" t="s">
        <v>121</v>
      </c>
      <c r="D305" s="1160"/>
      <c r="E305" s="200">
        <v>0</v>
      </c>
      <c r="F305" s="100">
        <v>36</v>
      </c>
      <c r="G305" s="97">
        <f t="shared" si="29"/>
        <v>0</v>
      </c>
      <c r="H305" s="161"/>
      <c r="I305" s="98" t="s">
        <v>940</v>
      </c>
      <c r="J305" s="98" t="str">
        <f>VLOOKUP(I305,Presupuesto!$B$11:$C$566,2,0)</f>
        <v>UTILES DE ESCRITORIO, OFICINA Y ENSE¥ANZA</v>
      </c>
      <c r="K305" s="98" t="str">
        <f t="shared" si="30"/>
        <v>Gestión Tecnologías de Información y Comunicación</v>
      </c>
      <c r="L305" s="98" t="s">
        <v>410</v>
      </c>
    </row>
    <row r="306" spans="3:12" x14ac:dyDescent="0.35">
      <c r="C306" s="99" t="s">
        <v>34</v>
      </c>
      <c r="D306" s="1160"/>
      <c r="E306" s="200">
        <f>D299/12</f>
        <v>0</v>
      </c>
      <c r="F306" s="100">
        <v>80</v>
      </c>
      <c r="G306" s="97">
        <f t="shared" si="29"/>
        <v>0</v>
      </c>
      <c r="H306" s="161"/>
      <c r="I306" s="98" t="s">
        <v>940</v>
      </c>
      <c r="J306" s="98" t="str">
        <f>VLOOKUP(I306,Presupuesto!$B$11:$C$566,2,0)</f>
        <v>UTILES DE ESCRITORIO, OFICINA Y ENSE¥ANZA</v>
      </c>
      <c r="K306" s="98" t="str">
        <f t="shared" si="30"/>
        <v>Gestión Tecnologías de Información y Comunicación</v>
      </c>
      <c r="L306" s="98" t="s">
        <v>410</v>
      </c>
    </row>
    <row r="307" spans="3:12" x14ac:dyDescent="0.35">
      <c r="C307" s="109" t="s">
        <v>52</v>
      </c>
      <c r="D307" s="1160"/>
      <c r="E307" s="209">
        <v>0</v>
      </c>
      <c r="F307" s="119">
        <v>25</v>
      </c>
      <c r="G307" s="97">
        <f t="shared" si="29"/>
        <v>0</v>
      </c>
      <c r="H307" s="161"/>
      <c r="I307" s="98" t="s">
        <v>940</v>
      </c>
      <c r="J307" s="98" t="str">
        <f>VLOOKUP(I307,Presupuesto!$B$11:$C$566,2,0)</f>
        <v>UTILES DE ESCRITORIO, OFICINA Y ENSE¥ANZA</v>
      </c>
      <c r="K307" s="98" t="str">
        <f t="shared" si="30"/>
        <v>Gestión Tecnologías de Información y Comunicación</v>
      </c>
      <c r="L307" s="98" t="s">
        <v>410</v>
      </c>
    </row>
    <row r="308" spans="3:12" ht="15" thickBot="1" x14ac:dyDescent="0.4">
      <c r="C308" s="213" t="s">
        <v>428</v>
      </c>
      <c r="D308" s="214">
        <v>0</v>
      </c>
      <c r="E308" s="322">
        <v>0</v>
      </c>
      <c r="F308" s="104">
        <f>HLOOKUP(C308,$AH$2:$BU$3,2,0)</f>
        <v>1150</v>
      </c>
      <c r="G308" s="105">
        <f>D308*E308*F308</f>
        <v>0</v>
      </c>
      <c r="H308" s="323"/>
      <c r="I308" s="324" t="s">
        <v>299</v>
      </c>
      <c r="J308" s="106" t="str">
        <f>VLOOKUP(I308,Presupuesto!$B$11:$C$566,2,0)</f>
        <v>VIATICOS (26200-00)</v>
      </c>
      <c r="K308" s="325" t="str">
        <f t="shared" si="30"/>
        <v>Gestión Tecnologías de Información y Comunicación</v>
      </c>
      <c r="L308" s="325" t="s">
        <v>410</v>
      </c>
    </row>
    <row r="309" spans="3:12" x14ac:dyDescent="0.35">
      <c r="C309" s="437"/>
      <c r="D309" s="437"/>
      <c r="E309" s="437"/>
      <c r="F309" s="437"/>
      <c r="G309" s="437"/>
      <c r="H309" s="424"/>
      <c r="I309" s="437"/>
      <c r="J309" s="437"/>
      <c r="K309" s="437"/>
      <c r="L309" s="437"/>
    </row>
    <row r="310" spans="3:12" s="437" customFormat="1" x14ac:dyDescent="0.35">
      <c r="H310" s="424"/>
    </row>
    <row r="311" spans="3:12" s="437" customFormat="1" ht="15" thickBot="1" x14ac:dyDescent="0.4">
      <c r="H311" s="424"/>
    </row>
    <row r="312" spans="3:12" s="437" customFormat="1" ht="15" thickBot="1" x14ac:dyDescent="0.4">
      <c r="C312" s="29" t="s">
        <v>43</v>
      </c>
      <c r="D312" s="968">
        <f>SUM(G319)</f>
        <v>10000</v>
      </c>
      <c r="H312" s="424"/>
    </row>
    <row r="313" spans="3:12" s="437" customFormat="1" x14ac:dyDescent="0.35">
      <c r="C313" s="70"/>
      <c r="D313" s="31"/>
      <c r="H313" s="424"/>
    </row>
    <row r="314" spans="3:12" s="437" customFormat="1" x14ac:dyDescent="0.35">
      <c r="C314" s="70"/>
      <c r="D314" s="31"/>
      <c r="H314" s="424"/>
    </row>
    <row r="315" spans="3:12" s="437" customFormat="1" ht="15.5" x14ac:dyDescent="0.35">
      <c r="C315" s="202" t="s">
        <v>390</v>
      </c>
      <c r="D315" s="351" t="s">
        <v>1852</v>
      </c>
      <c r="H315" s="424"/>
    </row>
    <row r="316" spans="3:12" s="437" customFormat="1" ht="18.5" x14ac:dyDescent="0.35">
      <c r="C316" s="207" t="str">
        <f>IFERROR(VLOOKUP(D315,'1. Desarrollo e Innov. Curricu.'!$F:$G,2,FALSE),IFERROR(VLOOKUP(D315,'2. Investigación Científica'!$F:$G,2,FALSE),IFERROR(VLOOKUP(D315,'3. Vinculación Univ. Sociedad'!$F:$G,2,FALSE),IFERROR(VLOOKUP(D315,'4. Docencia y Profesorado Univ.'!$F:$G,2,FALSE),IFERROR(VLOOKUP(D315,'5. Estudiantes y Graduados'!$F:$G,2,FALSE),IFERROR(VLOOKUP(D315,'11. Gestion Administrativa'!$F:$G,2,FALSE),IFERROR(VLOOKUP(D315,'13. Gestión Académica'!$F:$G,2,FALSE),IFERROR(VLOOKUP(D315,'9. Asegura. de la Calid. y M'!$F:$G,2,FALSE),IFERROR(VLOOKUP(D315,'6. Gestión del Conocimiento'!$F:$G,2,FALSE),IFERROR(VLOOKUP(D315,'15. Gobernabilidad y Proceso...'!$F:$G,2,FALSE),IFERROR(VLOOKUP(D315,'12. Gestión del Talento Humano'!$F:$G,2,FALSE),IFERROR(VLOOKUP(D315,'14. Internacional... de la E.S.'!$F:$G,2,FALSE),IFERROR(VLOOKUP(D315,'10. Posgrado'!$F:$G,2,FALSE),IFERROR(VLOOKUP(D315,'16. Gestión TIC'!$F:$G,2,FALSE),IFERROR(VLOOKUP(D315,'16. Desa. del Sistema Educ.Sup.'!$F:$G,2,FALSE),IFERROR(VLOOKUP(D315,'8. Cultura de Inno. Insti...'!$F:$G,2,FALSE),VLOOKUP(D315,'7. Lo Esencial de la Reforma U.'!$F:$G,2,0)))))))))))))))))</f>
        <v xml:space="preserve">Presentación de los resultados de la investigación sobre la historia del periodismo en Honduras. </v>
      </c>
      <c r="D316" s="31"/>
      <c r="H316" s="424"/>
    </row>
    <row r="317" spans="3:12" s="437" customFormat="1" ht="15" thickBot="1" x14ac:dyDescent="0.4">
      <c r="C317" s="70"/>
      <c r="D317" s="31"/>
      <c r="H317" s="424"/>
    </row>
    <row r="318" spans="3:12" s="437" customFormat="1" ht="15" thickBot="1" x14ac:dyDescent="0.4">
      <c r="C318" s="126" t="s">
        <v>44</v>
      </c>
      <c r="D318" s="129" t="s">
        <v>45</v>
      </c>
      <c r="E318" s="128" t="s">
        <v>55</v>
      </c>
      <c r="F318" s="128" t="s">
        <v>57</v>
      </c>
      <c r="G318" s="127" t="s">
        <v>27</v>
      </c>
      <c r="H318" s="133" t="s">
        <v>129</v>
      </c>
      <c r="I318" s="128" t="s">
        <v>46</v>
      </c>
      <c r="J318" s="128" t="s">
        <v>130</v>
      </c>
      <c r="K318" s="128" t="s">
        <v>408</v>
      </c>
      <c r="L318" s="128" t="s">
        <v>409</v>
      </c>
    </row>
    <row r="319" spans="3:12" s="437" customFormat="1" x14ac:dyDescent="0.35">
      <c r="C319" s="940" t="s">
        <v>48</v>
      </c>
      <c r="D319" s="1023"/>
      <c r="E319" s="946">
        <v>100</v>
      </c>
      <c r="F319" s="943">
        <v>100</v>
      </c>
      <c r="G319" s="943">
        <f t="shared" ref="G319" si="31">E319*F319</f>
        <v>10000</v>
      </c>
      <c r="H319" s="165" t="s">
        <v>1660</v>
      </c>
      <c r="I319" s="944" t="s">
        <v>715</v>
      </c>
      <c r="J319" s="944" t="str">
        <f>VLOOKUP(I319,Presupuesto!$B$11:$C$566,2,0)</f>
        <v>SERVICIOS DE IMPRENTA PUBLIC.Y REPRODUCCION</v>
      </c>
      <c r="K319" s="944" t="s">
        <v>1357</v>
      </c>
      <c r="L319" s="944" t="s">
        <v>396</v>
      </c>
    </row>
    <row r="320" spans="3:12" s="437" customFormat="1" x14ac:dyDescent="0.35">
      <c r="C320" s="70"/>
      <c r="D320" s="31"/>
      <c r="H320" s="424"/>
    </row>
    <row r="321" spans="3:12" ht="15" thickBot="1" x14ac:dyDescent="0.4">
      <c r="C321" s="437"/>
      <c r="D321" s="437"/>
      <c r="E321" s="437"/>
      <c r="F321" s="437"/>
      <c r="G321" s="437"/>
      <c r="H321" s="424"/>
      <c r="I321" s="437"/>
      <c r="J321" s="437"/>
      <c r="K321" s="437"/>
      <c r="L321" s="437"/>
    </row>
    <row r="322" spans="3:12" ht="15" thickBot="1" x14ac:dyDescent="0.4">
      <c r="C322" s="29" t="s">
        <v>43</v>
      </c>
      <c r="D322" s="968">
        <f>SUM(G329:G336)</f>
        <v>200562</v>
      </c>
      <c r="E322" s="93"/>
      <c r="F322" s="93"/>
      <c r="G322" s="93"/>
      <c r="H322" s="76"/>
      <c r="I322" s="76"/>
      <c r="J322" s="76"/>
      <c r="K322" s="112"/>
      <c r="L322" s="437"/>
    </row>
    <row r="323" spans="3:12" x14ac:dyDescent="0.35">
      <c r="C323" s="70"/>
      <c r="D323" s="31"/>
      <c r="E323" s="93"/>
      <c r="F323" s="93"/>
      <c r="G323" s="93"/>
      <c r="H323" s="76"/>
      <c r="I323" s="76"/>
      <c r="J323" s="76"/>
      <c r="K323" s="112"/>
      <c r="L323" s="437"/>
    </row>
    <row r="324" spans="3:12" x14ac:dyDescent="0.35">
      <c r="C324" s="70"/>
      <c r="D324" s="31"/>
      <c r="E324" s="93"/>
      <c r="F324" s="93"/>
      <c r="G324" s="93"/>
      <c r="H324" s="76"/>
      <c r="I324" s="76"/>
      <c r="J324" s="76"/>
      <c r="K324" s="112"/>
      <c r="L324" s="437"/>
    </row>
    <row r="325" spans="3:12" ht="15.5" x14ac:dyDescent="0.35">
      <c r="C325" s="202" t="s">
        <v>390</v>
      </c>
      <c r="D325" s="351" t="s">
        <v>1878</v>
      </c>
      <c r="E325" s="93"/>
      <c r="F325" s="93"/>
      <c r="G325" s="93"/>
      <c r="H325" s="76"/>
      <c r="I325" s="76"/>
      <c r="J325" s="76"/>
      <c r="K325" s="112"/>
      <c r="L325" s="437"/>
    </row>
    <row r="326" spans="3:12" ht="18.5" x14ac:dyDescent="0.35">
      <c r="C326" s="207" t="str">
        <f>IFERROR(VLOOKUP(D325,'1. Desarrollo e Innov. Curricu.'!$F:$G,2,FALSE),IFERROR(VLOOKUP(D325,'2. Investigación Científica'!$F:$G,2,FALSE),IFERROR(VLOOKUP(D325,'3. Vinculación Univ. Sociedad'!$F:$G,2,FALSE),IFERROR(VLOOKUP(D325,'4. Docencia y Profesorado Univ.'!$F:$G,2,FALSE),IFERROR(VLOOKUP(D325,'5. Estudiantes y Graduados'!$F:$G,2,FALSE),IFERROR(VLOOKUP(D325,'11. Gestion Administrativa'!$F:$G,2,FALSE),IFERROR(VLOOKUP(D325,'13. Gestión Académica'!$F:$G,2,FALSE),IFERROR(VLOOKUP(D325,'9. Asegura. de la Calid. y M'!$F:$G,2,FALSE),IFERROR(VLOOKUP(D325,'6. Gestión del Conocimiento'!$F:$G,2,FALSE),IFERROR(VLOOKUP(D325,'15. Gobernabilidad y Proceso...'!$F:$G,2,FALSE),IFERROR(VLOOKUP(D325,'12. Gestión del Talento Humano'!$F:$G,2,FALSE),IFERROR(VLOOKUP(D325,'14. Internacional... de la E.S.'!$F:$G,2,FALSE),IFERROR(VLOOKUP(D325,'10. Posgrado'!$F:$G,2,FALSE),IFERROR(VLOOKUP(D325,'16. Gestión TIC'!$F:$G,2,FALSE),IFERROR(VLOOKUP(D325,'16. Desa. del Sistema Educ.Sup.'!$F:$G,2,FALSE),IFERROR(VLOOKUP(D325,'8. Cultura de Inno. Insti...'!$F:$G,2,FALSE),VLOOKUP(D325,'7. Lo Esencial de la Reforma U.'!$F:$G,2,0)))))))))))))))))</f>
        <v xml:space="preserve">Participación , en congresos de investigación científica Internacionales  y presentar dos ponencias del propio campo disciplinar. </v>
      </c>
      <c r="D326" s="31"/>
      <c r="E326" s="93"/>
      <c r="F326" s="93"/>
      <c r="G326" s="93"/>
      <c r="H326" s="76"/>
      <c r="I326" s="76"/>
      <c r="J326" s="76"/>
      <c r="K326" s="112"/>
      <c r="L326" s="437"/>
    </row>
    <row r="327" spans="3:12" ht="15" thickBot="1" x14ac:dyDescent="0.4">
      <c r="C327" s="70"/>
      <c r="D327" s="31"/>
      <c r="E327" s="93"/>
      <c r="F327" s="93"/>
      <c r="G327" s="93"/>
      <c r="H327" s="76"/>
      <c r="I327" s="76"/>
      <c r="J327" s="76"/>
      <c r="K327" s="112"/>
      <c r="L327" s="437"/>
    </row>
    <row r="328" spans="3:12" ht="15" thickBot="1" x14ac:dyDescent="0.4">
      <c r="C328" s="126" t="s">
        <v>44</v>
      </c>
      <c r="D328" s="129" t="s">
        <v>45</v>
      </c>
      <c r="E328" s="128" t="s">
        <v>55</v>
      </c>
      <c r="F328" s="128" t="s">
        <v>57</v>
      </c>
      <c r="G328" s="127" t="s">
        <v>27</v>
      </c>
      <c r="H328" s="133" t="s">
        <v>129</v>
      </c>
      <c r="I328" s="128" t="s">
        <v>46</v>
      </c>
      <c r="J328" s="128" t="s">
        <v>130</v>
      </c>
      <c r="K328" s="128" t="s">
        <v>408</v>
      </c>
      <c r="L328" s="128" t="s">
        <v>409</v>
      </c>
    </row>
    <row r="329" spans="3:12" x14ac:dyDescent="0.35">
      <c r="C329" s="317" t="s">
        <v>47</v>
      </c>
      <c r="D329" s="1159"/>
      <c r="E329" s="318"/>
      <c r="F329" s="115">
        <v>30000</v>
      </c>
      <c r="G329" s="319">
        <f t="shared" ref="G329:G335" si="32">E329*F329</f>
        <v>0</v>
      </c>
      <c r="H329" s="320"/>
      <c r="I329" s="116" t="s">
        <v>697</v>
      </c>
      <c r="J329" s="116" t="str">
        <f>VLOOKUP(I329,Presupuesto!$B$11:$C$566,2,0)</f>
        <v>SERVICIOS DE CAPACITACION.</v>
      </c>
      <c r="K329" s="321" t="s">
        <v>1492</v>
      </c>
      <c r="L329" s="116" t="s">
        <v>392</v>
      </c>
    </row>
    <row r="330" spans="3:12" x14ac:dyDescent="0.35">
      <c r="C330" s="99" t="s">
        <v>48</v>
      </c>
      <c r="D330" s="1160"/>
      <c r="E330" s="200">
        <f>D329</f>
        <v>0</v>
      </c>
      <c r="F330" s="100">
        <v>50</v>
      </c>
      <c r="G330" s="97">
        <f t="shared" si="32"/>
        <v>0</v>
      </c>
      <c r="H330" s="161"/>
      <c r="I330" s="98" t="s">
        <v>715</v>
      </c>
      <c r="J330" s="98" t="str">
        <f>VLOOKUP(I330,Presupuesto!$B$11:$C$566,2,0)</f>
        <v>SERVICIOS DE IMPRENTA PUBLIC.Y REPRODUCCION</v>
      </c>
      <c r="K330" s="98" t="str">
        <f>$K$194</f>
        <v>Gestión Tecnologías de Información y Comunicación</v>
      </c>
      <c r="L330" s="98" t="s">
        <v>410</v>
      </c>
    </row>
    <row r="331" spans="3:12" x14ac:dyDescent="0.35">
      <c r="C331" s="99" t="s">
        <v>49</v>
      </c>
      <c r="D331" s="1160"/>
      <c r="E331" s="200">
        <v>6</v>
      </c>
      <c r="F331" s="100">
        <v>150</v>
      </c>
      <c r="G331" s="97">
        <f t="shared" si="32"/>
        <v>900</v>
      </c>
      <c r="H331" s="161" t="s">
        <v>1660</v>
      </c>
      <c r="I331" s="98" t="s">
        <v>790</v>
      </c>
      <c r="J331" s="98" t="str">
        <f>VLOOKUP(I331,Presupuesto!$B$11:$C$566,2,0)</f>
        <v>ALIMENTOS B EBIDAS PARA PERSONAS</v>
      </c>
      <c r="K331" s="98" t="s">
        <v>1357</v>
      </c>
      <c r="L331" s="98" t="s">
        <v>394</v>
      </c>
    </row>
    <row r="332" spans="3:12" x14ac:dyDescent="0.35">
      <c r="C332" s="99" t="s">
        <v>50</v>
      </c>
      <c r="D332" s="1160"/>
      <c r="E332" s="151">
        <v>5</v>
      </c>
      <c r="F332" s="118">
        <v>10000</v>
      </c>
      <c r="G332" s="97">
        <f t="shared" si="32"/>
        <v>50000</v>
      </c>
      <c r="H332" s="161" t="s">
        <v>1660</v>
      </c>
      <c r="I332" s="1006" t="s">
        <v>753</v>
      </c>
      <c r="J332" s="98" t="str">
        <f>VLOOKUP(I332,Presupuesto!$B$11:$C$566,2,0)</f>
        <v>PASAJES AL EXTERIOR</v>
      </c>
      <c r="K332" s="98" t="s">
        <v>1357</v>
      </c>
      <c r="L332" s="98" t="s">
        <v>410</v>
      </c>
    </row>
    <row r="333" spans="3:12" x14ac:dyDescent="0.35">
      <c r="C333" s="99" t="s">
        <v>415</v>
      </c>
      <c r="D333" s="1160"/>
      <c r="E333" s="151">
        <v>21</v>
      </c>
      <c r="F333" s="118">
        <v>250</v>
      </c>
      <c r="G333" s="97">
        <f t="shared" si="32"/>
        <v>5250</v>
      </c>
      <c r="H333" s="161" t="s">
        <v>1660</v>
      </c>
      <c r="I333" s="98" t="s">
        <v>819</v>
      </c>
      <c r="J333" s="98" t="str">
        <f>VLOOKUP(I333,Presupuesto!$B$11:$C$566,2,0)</f>
        <v>PRODUCTOS PAPEL Y CARTON</v>
      </c>
      <c r="K333" s="98" t="s">
        <v>1357</v>
      </c>
      <c r="L333" s="98" t="s">
        <v>410</v>
      </c>
    </row>
    <row r="334" spans="3:12" x14ac:dyDescent="0.35">
      <c r="C334" s="99" t="s">
        <v>51</v>
      </c>
      <c r="D334" s="1160"/>
      <c r="E334" s="200">
        <v>4</v>
      </c>
      <c r="F334" s="100">
        <v>85</v>
      </c>
      <c r="G334" s="97">
        <f t="shared" si="32"/>
        <v>340</v>
      </c>
      <c r="H334" s="161" t="s">
        <v>1660</v>
      </c>
      <c r="I334" s="98" t="s">
        <v>819</v>
      </c>
      <c r="J334" s="98" t="str">
        <f>VLOOKUP(I334,Presupuesto!$B$11:$C$566,2,0)</f>
        <v>PRODUCTOS PAPEL Y CARTON</v>
      </c>
      <c r="K334" s="98" t="s">
        <v>1357</v>
      </c>
      <c r="L334" s="98" t="s">
        <v>410</v>
      </c>
    </row>
    <row r="335" spans="3:12" x14ac:dyDescent="0.35">
      <c r="C335" s="99" t="s">
        <v>121</v>
      </c>
      <c r="D335" s="1160"/>
      <c r="E335" s="200">
        <v>2</v>
      </c>
      <c r="F335" s="970">
        <v>36</v>
      </c>
      <c r="G335" s="97">
        <f t="shared" si="32"/>
        <v>72</v>
      </c>
      <c r="H335" s="161" t="s">
        <v>1660</v>
      </c>
      <c r="I335" s="98" t="s">
        <v>940</v>
      </c>
      <c r="J335" s="98" t="str">
        <f>VLOOKUP(I335,Presupuesto!$B$11:$C$566,2,0)</f>
        <v>UTILES DE ESCRITORIO, OFICINA Y ENSE¥ANZA</v>
      </c>
      <c r="K335" s="98" t="s">
        <v>1357</v>
      </c>
      <c r="L335" s="98" t="s">
        <v>410</v>
      </c>
    </row>
    <row r="336" spans="3:12" ht="15" thickBot="1" x14ac:dyDescent="0.4">
      <c r="C336" s="213" t="s">
        <v>438</v>
      </c>
      <c r="D336" s="214">
        <v>5</v>
      </c>
      <c r="E336" s="322">
        <v>5</v>
      </c>
      <c r="F336" s="971">
        <v>5760</v>
      </c>
      <c r="G336" s="969">
        <f>D336*E336*F336</f>
        <v>144000</v>
      </c>
      <c r="H336" s="323" t="s">
        <v>1660</v>
      </c>
      <c r="I336" s="324" t="s">
        <v>765</v>
      </c>
      <c r="J336" s="98" t="str">
        <f>VLOOKUP(I336,Presupuesto!$B$11:$C$566,2,0)</f>
        <v>VIATICOS AL EXTERIOR</v>
      </c>
      <c r="K336" s="325" t="s">
        <v>1357</v>
      </c>
      <c r="L336" s="325" t="s">
        <v>410</v>
      </c>
    </row>
    <row r="337" spans="3:12" x14ac:dyDescent="0.35">
      <c r="C337" s="437"/>
      <c r="D337" s="437"/>
      <c r="E337" s="437"/>
      <c r="F337" s="437"/>
      <c r="G337" s="437"/>
      <c r="H337" s="424"/>
      <c r="I337" s="437"/>
      <c r="J337" s="437"/>
      <c r="K337" s="437"/>
      <c r="L337" s="437"/>
    </row>
    <row r="338" spans="3:12" x14ac:dyDescent="0.35">
      <c r="C338" s="437"/>
      <c r="D338" s="437"/>
      <c r="E338" s="437"/>
      <c r="F338" s="437"/>
      <c r="G338" s="437"/>
      <c r="H338" s="424"/>
      <c r="I338" s="437"/>
      <c r="J338" s="437"/>
      <c r="K338" s="437"/>
      <c r="L338" s="437"/>
    </row>
    <row r="339" spans="3:12" ht="15" thickBot="1" x14ac:dyDescent="0.4">
      <c r="C339" s="437"/>
      <c r="D339" s="437"/>
      <c r="E339" s="437"/>
      <c r="F339" s="437"/>
      <c r="G339" s="437"/>
      <c r="H339" s="424"/>
      <c r="I339" s="437"/>
      <c r="J339" s="437"/>
      <c r="K339" s="437"/>
      <c r="L339" s="437"/>
    </row>
    <row r="340" spans="3:12" ht="15" thickBot="1" x14ac:dyDescent="0.4">
      <c r="C340" s="29" t="s">
        <v>43</v>
      </c>
      <c r="D340" s="968">
        <f>SUM(G347:G353)</f>
        <v>200780</v>
      </c>
      <c r="E340" s="93"/>
      <c r="F340" s="93"/>
      <c r="G340" s="93"/>
      <c r="H340" s="76"/>
      <c r="I340" s="76"/>
      <c r="J340" s="76"/>
      <c r="K340" s="112"/>
      <c r="L340" s="437"/>
    </row>
    <row r="341" spans="3:12" x14ac:dyDescent="0.35">
      <c r="C341" s="70"/>
      <c r="D341" s="31"/>
      <c r="E341" s="93"/>
      <c r="F341" s="93"/>
      <c r="G341" s="93"/>
      <c r="H341" s="76"/>
      <c r="I341" s="76"/>
      <c r="J341" s="76"/>
      <c r="K341" s="112"/>
      <c r="L341" s="437"/>
    </row>
    <row r="342" spans="3:12" x14ac:dyDescent="0.35">
      <c r="C342" s="70"/>
      <c r="D342" s="31"/>
      <c r="E342" s="93"/>
      <c r="F342" s="93"/>
      <c r="G342" s="93"/>
      <c r="H342" s="76"/>
      <c r="I342" s="76"/>
      <c r="J342" s="76"/>
      <c r="K342" s="112"/>
      <c r="L342" s="437"/>
    </row>
    <row r="343" spans="3:12" ht="15.5" x14ac:dyDescent="0.35">
      <c r="C343" s="202" t="s">
        <v>390</v>
      </c>
      <c r="D343" s="351" t="s">
        <v>1912</v>
      </c>
      <c r="E343" s="93"/>
      <c r="F343" s="93"/>
      <c r="G343" s="93"/>
      <c r="H343" s="76"/>
      <c r="I343" s="76"/>
      <c r="J343" s="76"/>
      <c r="K343" s="112"/>
      <c r="L343" s="437"/>
    </row>
    <row r="344" spans="3:12" ht="18.5" x14ac:dyDescent="0.35">
      <c r="C344" s="207" t="str">
        <f>IFERROR(VLOOKUP(D343,'1. Desarrollo e Innov. Curricu.'!$F:$G,2,FALSE),IFERROR(VLOOKUP(D343,'2. Investigación Científica'!$F:$G,2,FALSE),IFERROR(VLOOKUP(D343,'3. Vinculación Univ. Sociedad'!$F:$G,2,FALSE),IFERROR(VLOOKUP(D343,'4. Docencia y Profesorado Univ.'!$F:$G,2,FALSE),IFERROR(VLOOKUP(D343,'5. Estudiantes y Graduados'!$F:$G,2,FALSE),IFERROR(VLOOKUP(D343,'11. Gestion Administrativa'!$F:$G,2,FALSE),IFERROR(VLOOKUP(D343,'13. Gestión Académica'!$F:$G,2,FALSE),IFERROR(VLOOKUP(D343,'9. Asegura. de la Calid. y M'!$F:$G,2,FALSE),IFERROR(VLOOKUP(D343,'6. Gestión del Conocimiento'!$F:$G,2,FALSE),IFERROR(VLOOKUP(D343,'15. Gobernabilidad y Proceso...'!$F:$G,2,FALSE),IFERROR(VLOOKUP(D343,'12. Gestión del Talento Humano'!$F:$G,2,FALSE),IFERROR(VLOOKUP(D343,'14. Internacional... de la E.S.'!$F:$G,2,FALSE),IFERROR(VLOOKUP(D343,'10. Posgrado'!$F:$G,2,FALSE),IFERROR(VLOOKUP(D343,'16. Gestión TIC'!$F:$G,2,FALSE),IFERROR(VLOOKUP(D343,'16. Desa. del Sistema Educ.Sup.'!$F:$G,2,FALSE),IFERROR(VLOOKUP(D343,'8. Cultura de Inno. Insti...'!$F:$G,2,FALSE),VLOOKUP(D343,'7. Lo Esencial de la Reforma U.'!$F:$G,2,0)))))))))))))))))</f>
        <v xml:space="preserve">Participación , en congresos de investigación científica nacionales e internacionales  y presentar dos ponencias del propio campo disciplinar. </v>
      </c>
      <c r="D344" s="31"/>
      <c r="E344" s="93"/>
      <c r="F344" s="93"/>
      <c r="G344" s="93"/>
      <c r="H344" s="76"/>
      <c r="I344" s="76"/>
      <c r="J344" s="76"/>
      <c r="K344" s="112"/>
      <c r="L344" s="437"/>
    </row>
    <row r="345" spans="3:12" ht="15" thickBot="1" x14ac:dyDescent="0.4">
      <c r="C345" s="70"/>
      <c r="D345" s="31"/>
      <c r="E345" s="93"/>
      <c r="F345" s="93"/>
      <c r="G345" s="93"/>
      <c r="H345" s="76"/>
      <c r="I345" s="76"/>
      <c r="J345" s="76"/>
      <c r="K345" s="112"/>
      <c r="L345" s="437"/>
    </row>
    <row r="346" spans="3:12" ht="15" thickBot="1" x14ac:dyDescent="0.4">
      <c r="C346" s="126" t="s">
        <v>44</v>
      </c>
      <c r="D346" s="129" t="s">
        <v>45</v>
      </c>
      <c r="E346" s="128" t="s">
        <v>55</v>
      </c>
      <c r="F346" s="128" t="s">
        <v>57</v>
      </c>
      <c r="G346" s="127" t="s">
        <v>27</v>
      </c>
      <c r="H346" s="133" t="s">
        <v>129</v>
      </c>
      <c r="I346" s="128" t="s">
        <v>46</v>
      </c>
      <c r="J346" s="128" t="s">
        <v>130</v>
      </c>
      <c r="K346" s="128" t="s">
        <v>408</v>
      </c>
      <c r="L346" s="128" t="s">
        <v>409</v>
      </c>
    </row>
    <row r="347" spans="3:12" x14ac:dyDescent="0.35">
      <c r="C347" s="317" t="s">
        <v>47</v>
      </c>
      <c r="D347" s="1159"/>
      <c r="E347" s="318"/>
      <c r="F347" s="115">
        <v>30000</v>
      </c>
      <c r="G347" s="319">
        <f t="shared" ref="G347:G352" si="33">E347*F347</f>
        <v>0</v>
      </c>
      <c r="H347" s="320"/>
      <c r="I347" s="116" t="s">
        <v>697</v>
      </c>
      <c r="J347" s="116" t="str">
        <f>VLOOKUP(I347,Presupuesto!$B$11:$C$566,2,0)</f>
        <v>SERVICIOS DE CAPACITACION.</v>
      </c>
      <c r="K347" s="321" t="s">
        <v>1492</v>
      </c>
      <c r="L347" s="116" t="s">
        <v>392</v>
      </c>
    </row>
    <row r="348" spans="3:12" x14ac:dyDescent="0.35">
      <c r="C348" s="99" t="s">
        <v>48</v>
      </c>
      <c r="D348" s="1160"/>
      <c r="E348" s="200">
        <f>D347</f>
        <v>0</v>
      </c>
      <c r="F348" s="100">
        <v>50</v>
      </c>
      <c r="G348" s="97">
        <f t="shared" si="33"/>
        <v>0</v>
      </c>
      <c r="H348" s="161"/>
      <c r="I348" s="98" t="s">
        <v>715</v>
      </c>
      <c r="J348" s="98" t="str">
        <f>VLOOKUP(I348,Presupuesto!$B$11:$C$566,2,0)</f>
        <v>SERVICIOS DE IMPRENTA PUBLIC.Y REPRODUCCION</v>
      </c>
      <c r="K348" s="98" t="str">
        <f>$K$194</f>
        <v>Gestión Tecnologías de Información y Comunicación</v>
      </c>
      <c r="L348" s="98" t="s">
        <v>410</v>
      </c>
    </row>
    <row r="349" spans="3:12" x14ac:dyDescent="0.35">
      <c r="C349" s="99" t="s">
        <v>49</v>
      </c>
      <c r="D349" s="1160"/>
      <c r="E349" s="200">
        <f>D347</f>
        <v>0</v>
      </c>
      <c r="F349" s="100">
        <v>150</v>
      </c>
      <c r="G349" s="97">
        <f t="shared" si="33"/>
        <v>0</v>
      </c>
      <c r="H349" s="161"/>
      <c r="I349" s="98" t="s">
        <v>790</v>
      </c>
      <c r="J349" s="98" t="str">
        <f>VLOOKUP(I349,Presupuesto!$B$11:$C$566,2,0)</f>
        <v>ALIMENTOS B EBIDAS PARA PERSONAS</v>
      </c>
      <c r="K349" s="98" t="str">
        <f t="shared" ref="K349" si="34">$K$194</f>
        <v>Gestión Tecnologías de Información y Comunicación</v>
      </c>
      <c r="L349" s="98" t="s">
        <v>394</v>
      </c>
    </row>
    <row r="350" spans="3:12" x14ac:dyDescent="0.35">
      <c r="C350" s="99" t="s">
        <v>50</v>
      </c>
      <c r="D350" s="1160"/>
      <c r="E350" s="151">
        <v>6</v>
      </c>
      <c r="F350" s="118">
        <v>10000</v>
      </c>
      <c r="G350" s="97">
        <f t="shared" si="33"/>
        <v>60000</v>
      </c>
      <c r="H350" s="161" t="s">
        <v>127</v>
      </c>
      <c r="I350" s="1006" t="s">
        <v>753</v>
      </c>
      <c r="J350" s="98" t="str">
        <f>VLOOKUP(I350,Presupuesto!$B$11:$C$566,2,0)</f>
        <v>PASAJES AL EXTERIOR</v>
      </c>
      <c r="K350" s="98" t="s">
        <v>1357</v>
      </c>
      <c r="L350" s="98" t="s">
        <v>396</v>
      </c>
    </row>
    <row r="351" spans="3:12" x14ac:dyDescent="0.35">
      <c r="C351" s="99" t="s">
        <v>415</v>
      </c>
      <c r="D351" s="1160"/>
      <c r="E351" s="151">
        <v>50</v>
      </c>
      <c r="F351" s="118">
        <v>250</v>
      </c>
      <c r="G351" s="97">
        <f t="shared" si="33"/>
        <v>12500</v>
      </c>
      <c r="H351" s="161" t="s">
        <v>127</v>
      </c>
      <c r="I351" s="98" t="s">
        <v>819</v>
      </c>
      <c r="J351" s="98" t="str">
        <f>VLOOKUP(I351,Presupuesto!$B$11:$C$566,2,0)</f>
        <v>PRODUCTOS PAPEL Y CARTON</v>
      </c>
      <c r="K351" s="98" t="s">
        <v>1357</v>
      </c>
      <c r="L351" s="98" t="s">
        <v>396</v>
      </c>
    </row>
    <row r="352" spans="3:12" x14ac:dyDescent="0.35">
      <c r="C352" s="99" t="s">
        <v>51</v>
      </c>
      <c r="D352" s="1160"/>
      <c r="E352" s="200">
        <v>20</v>
      </c>
      <c r="F352" s="100">
        <v>90</v>
      </c>
      <c r="G352" s="97">
        <f t="shared" si="33"/>
        <v>1800</v>
      </c>
      <c r="H352" s="161" t="s">
        <v>127</v>
      </c>
      <c r="I352" s="98" t="s">
        <v>819</v>
      </c>
      <c r="J352" s="98" t="str">
        <f>VLOOKUP(I352,Presupuesto!$B$11:$C$566,2,0)</f>
        <v>PRODUCTOS PAPEL Y CARTON</v>
      </c>
      <c r="K352" s="98" t="s">
        <v>1357</v>
      </c>
      <c r="L352" s="98" t="s">
        <v>398</v>
      </c>
    </row>
    <row r="353" spans="3:12" ht="15" thickBot="1" x14ac:dyDescent="0.4">
      <c r="C353" s="213" t="s">
        <v>441</v>
      </c>
      <c r="D353" s="214">
        <v>4</v>
      </c>
      <c r="E353" s="322">
        <v>5</v>
      </c>
      <c r="F353" s="104">
        <v>6324</v>
      </c>
      <c r="G353" s="105">
        <f>D353*E353*F353</f>
        <v>126480</v>
      </c>
      <c r="H353" s="323" t="s">
        <v>1660</v>
      </c>
      <c r="I353" s="324" t="s">
        <v>765</v>
      </c>
      <c r="J353" s="98" t="str">
        <f>VLOOKUP(I353,Presupuesto!$B$11:$C$566,2,0)</f>
        <v>VIATICOS AL EXTERIOR</v>
      </c>
      <c r="K353" s="325" t="s">
        <v>1357</v>
      </c>
      <c r="L353" s="325" t="s">
        <v>399</v>
      </c>
    </row>
    <row r="354" spans="3:12" x14ac:dyDescent="0.35">
      <c r="C354" s="437"/>
      <c r="D354" s="437"/>
      <c r="E354" s="437"/>
      <c r="F354" s="437"/>
      <c r="G354" s="437"/>
      <c r="H354" s="424"/>
      <c r="I354" s="437"/>
      <c r="J354" s="437"/>
      <c r="K354" s="437"/>
      <c r="L354" s="437"/>
    </row>
    <row r="355" spans="3:12" ht="15" thickBot="1" x14ac:dyDescent="0.4">
      <c r="C355" s="437"/>
      <c r="D355" s="437"/>
      <c r="E355" s="437"/>
      <c r="F355" s="437"/>
      <c r="G355" s="437"/>
      <c r="H355" s="424"/>
      <c r="I355" s="437"/>
      <c r="J355" s="437"/>
      <c r="K355" s="437"/>
      <c r="L355" s="437"/>
    </row>
    <row r="356" spans="3:12" ht="15" thickBot="1" x14ac:dyDescent="0.4">
      <c r="C356" s="29" t="s">
        <v>43</v>
      </c>
      <c r="D356" s="30">
        <f>SUM(G363:G367)</f>
        <v>150339.6</v>
      </c>
      <c r="E356" s="93"/>
      <c r="F356" s="93"/>
      <c r="G356" s="93"/>
      <c r="H356" s="76"/>
      <c r="I356" s="76"/>
      <c r="J356" s="76"/>
      <c r="K356" s="112"/>
      <c r="L356" s="437"/>
    </row>
    <row r="357" spans="3:12" x14ac:dyDescent="0.35">
      <c r="C357" s="70"/>
      <c r="D357" s="31"/>
      <c r="E357" s="93"/>
      <c r="F357" s="93"/>
      <c r="G357" s="93"/>
      <c r="H357" s="76"/>
      <c r="I357" s="76"/>
      <c r="J357" s="76"/>
      <c r="K357" s="112"/>
      <c r="L357" s="437"/>
    </row>
    <row r="358" spans="3:12" x14ac:dyDescent="0.35">
      <c r="C358" s="70"/>
      <c r="D358" s="31"/>
      <c r="E358" s="93"/>
      <c r="F358" s="93"/>
      <c r="G358" s="93"/>
      <c r="H358" s="76"/>
      <c r="I358" s="76"/>
      <c r="J358" s="76"/>
      <c r="K358" s="112"/>
      <c r="L358" s="437"/>
    </row>
    <row r="359" spans="3:12" ht="15.5" x14ac:dyDescent="0.35">
      <c r="C359" s="202" t="s">
        <v>390</v>
      </c>
      <c r="D359" s="351" t="s">
        <v>1913</v>
      </c>
      <c r="E359" s="93"/>
      <c r="F359" s="93"/>
      <c r="G359" s="93"/>
      <c r="H359" s="76"/>
      <c r="I359" s="76"/>
      <c r="J359" s="76"/>
      <c r="K359" s="112"/>
      <c r="L359" s="437"/>
    </row>
    <row r="360" spans="3:12" ht="18.5" x14ac:dyDescent="0.35">
      <c r="C360" s="207" t="str">
        <f>IFERROR(VLOOKUP(D359,'1. Desarrollo e Innov. Curricu.'!$F:$G,2,FALSE),IFERROR(VLOOKUP(D359,'2. Investigación Científica'!$F:$G,2,FALSE),IFERROR(VLOOKUP(D359,'3. Vinculación Univ. Sociedad'!$F:$G,2,FALSE),IFERROR(VLOOKUP(D359,'4. Docencia y Profesorado Univ.'!$F:$G,2,FALSE),IFERROR(VLOOKUP(D359,'5. Estudiantes y Graduados'!$F:$G,2,FALSE),IFERROR(VLOOKUP(D359,'11. Gestion Administrativa'!$F:$G,2,FALSE),IFERROR(VLOOKUP(D359,'13. Gestión Académica'!$F:$G,2,FALSE),IFERROR(VLOOKUP(D359,'9. Asegura. de la Calid. y M'!$F:$G,2,FALSE),IFERROR(VLOOKUP(D359,'6. Gestión del Conocimiento'!$F:$G,2,FALSE),IFERROR(VLOOKUP(D359,'15. Gobernabilidad y Proceso...'!$F:$G,2,FALSE),IFERROR(VLOOKUP(D359,'12. Gestión del Talento Humano'!$F:$G,2,FALSE),IFERROR(VLOOKUP(D359,'14. Internacional... de la E.S.'!$F:$G,2,FALSE),IFERROR(VLOOKUP(D359,'10. Posgrado'!$F:$G,2,FALSE),IFERROR(VLOOKUP(D359,'16. Gestión TIC'!$F:$G,2,FALSE),IFERROR(VLOOKUP(D359,'16. Desa. del Sistema Educ.Sup.'!$F:$G,2,FALSE),IFERROR(VLOOKUP(D359,'8. Cultura de Inno. Insti...'!$F:$G,2,FALSE),VLOOKUP(D359,'7. Lo Esencial de la Reforma U.'!$F:$G,2,0)))))))))))))))))</f>
        <v xml:space="preserve">Participar con ponencias en al menos dos(2)congresos internacionales. </v>
      </c>
      <c r="D360" s="31"/>
      <c r="E360" s="93"/>
      <c r="F360" s="93"/>
      <c r="G360" s="93"/>
      <c r="H360" s="76"/>
      <c r="I360" s="76"/>
      <c r="J360" s="76"/>
      <c r="K360" s="112"/>
      <c r="L360" s="437"/>
    </row>
    <row r="361" spans="3:12" ht="15" thickBot="1" x14ac:dyDescent="0.4">
      <c r="C361" s="70"/>
      <c r="D361" s="31"/>
      <c r="E361" s="93"/>
      <c r="F361" s="93"/>
      <c r="G361" s="93"/>
      <c r="H361" s="76"/>
      <c r="I361" s="76"/>
      <c r="J361" s="76"/>
      <c r="K361" s="112"/>
      <c r="L361" s="437"/>
    </row>
    <row r="362" spans="3:12" ht="15" thickBot="1" x14ac:dyDescent="0.4">
      <c r="C362" s="126" t="s">
        <v>44</v>
      </c>
      <c r="D362" s="129" t="s">
        <v>45</v>
      </c>
      <c r="E362" s="128" t="s">
        <v>55</v>
      </c>
      <c r="F362" s="128" t="s">
        <v>57</v>
      </c>
      <c r="G362" s="127" t="s">
        <v>27</v>
      </c>
      <c r="H362" s="133" t="s">
        <v>129</v>
      </c>
      <c r="I362" s="128" t="s">
        <v>46</v>
      </c>
      <c r="J362" s="128" t="s">
        <v>130</v>
      </c>
      <c r="K362" s="128" t="s">
        <v>408</v>
      </c>
      <c r="L362" s="128" t="s">
        <v>409</v>
      </c>
    </row>
    <row r="363" spans="3:12" x14ac:dyDescent="0.35">
      <c r="C363" s="317" t="s">
        <v>47</v>
      </c>
      <c r="D363" s="1159"/>
      <c r="E363" s="318"/>
      <c r="F363" s="115">
        <v>30000</v>
      </c>
      <c r="G363" s="319">
        <f t="shared" ref="G363:G366" si="35">E363*F363</f>
        <v>0</v>
      </c>
      <c r="H363" s="320"/>
      <c r="I363" s="116" t="s">
        <v>697</v>
      </c>
      <c r="J363" s="116" t="str">
        <f>VLOOKUP(I363,Presupuesto!$B$11:$C$566,2,0)</f>
        <v>SERVICIOS DE CAPACITACION.</v>
      </c>
      <c r="K363" s="321" t="s">
        <v>1492</v>
      </c>
      <c r="L363" s="116" t="s">
        <v>392</v>
      </c>
    </row>
    <row r="364" spans="3:12" x14ac:dyDescent="0.35">
      <c r="C364" s="99" t="s">
        <v>48</v>
      </c>
      <c r="D364" s="1160"/>
      <c r="E364" s="200">
        <f>D363</f>
        <v>0</v>
      </c>
      <c r="F364" s="100">
        <v>50</v>
      </c>
      <c r="G364" s="97">
        <f t="shared" si="35"/>
        <v>0</v>
      </c>
      <c r="H364" s="161"/>
      <c r="I364" s="98" t="s">
        <v>715</v>
      </c>
      <c r="J364" s="98" t="str">
        <f>VLOOKUP(I364,Presupuesto!$B$11:$C$566,2,0)</f>
        <v>SERVICIOS DE IMPRENTA PUBLIC.Y REPRODUCCION</v>
      </c>
      <c r="K364" s="98" t="str">
        <f>$K$194</f>
        <v>Gestión Tecnologías de Información y Comunicación</v>
      </c>
      <c r="L364" s="98" t="s">
        <v>410</v>
      </c>
    </row>
    <row r="365" spans="3:12" x14ac:dyDescent="0.35">
      <c r="C365" s="99" t="s">
        <v>49</v>
      </c>
      <c r="D365" s="1160"/>
      <c r="E365" s="200">
        <f>D363</f>
        <v>0</v>
      </c>
      <c r="F365" s="100">
        <v>150</v>
      </c>
      <c r="G365" s="97">
        <f t="shared" si="35"/>
        <v>0</v>
      </c>
      <c r="H365" s="161"/>
      <c r="I365" s="98" t="s">
        <v>790</v>
      </c>
      <c r="J365" s="98" t="str">
        <f>VLOOKUP(I365,Presupuesto!$B$11:$C$566,2,0)</f>
        <v>ALIMENTOS B EBIDAS PARA PERSONAS</v>
      </c>
      <c r="K365" s="98" t="str">
        <f t="shared" ref="K365" si="36">$K$194</f>
        <v>Gestión Tecnologías de Información y Comunicación</v>
      </c>
      <c r="L365" s="98" t="s">
        <v>394</v>
      </c>
    </row>
    <row r="366" spans="3:12" x14ac:dyDescent="0.35">
      <c r="C366" s="99" t="s">
        <v>50</v>
      </c>
      <c r="D366" s="1160"/>
      <c r="E366" s="151">
        <v>3</v>
      </c>
      <c r="F366" s="118">
        <v>20000</v>
      </c>
      <c r="G366" s="97">
        <f t="shared" si="35"/>
        <v>60000</v>
      </c>
      <c r="H366" s="161" t="s">
        <v>1660</v>
      </c>
      <c r="I366" s="313" t="s">
        <v>753</v>
      </c>
      <c r="J366" s="98" t="str">
        <f>VLOOKUP(I366,Presupuesto!$B$11:$C$566,2,0)</f>
        <v>PASAJES AL EXTERIOR</v>
      </c>
      <c r="K366" s="98" t="s">
        <v>1357</v>
      </c>
      <c r="L366" s="98" t="s">
        <v>410</v>
      </c>
    </row>
    <row r="367" spans="3:12" ht="15" thickBot="1" x14ac:dyDescent="0.4">
      <c r="C367" s="213" t="s">
        <v>445</v>
      </c>
      <c r="D367" s="214">
        <v>4</v>
      </c>
      <c r="E367" s="322">
        <v>4</v>
      </c>
      <c r="F367" s="104">
        <f>HLOOKUP(C367,$AH$2:$BU$3,2,0)</f>
        <v>5646.2250000000004</v>
      </c>
      <c r="G367" s="105">
        <f>D367*E367*F367</f>
        <v>90339.6</v>
      </c>
      <c r="H367" s="323" t="s">
        <v>127</v>
      </c>
      <c r="I367" s="324" t="s">
        <v>765</v>
      </c>
      <c r="J367" s="98" t="str">
        <f>VLOOKUP(I367,Presupuesto!$B$11:$C$566,2,0)</f>
        <v>VIATICOS AL EXTERIOR</v>
      </c>
      <c r="K367" s="325" t="s">
        <v>1357</v>
      </c>
      <c r="L367" s="325" t="s">
        <v>410</v>
      </c>
    </row>
    <row r="368" spans="3:12" x14ac:dyDescent="0.35">
      <c r="C368" s="437"/>
      <c r="D368" s="437"/>
      <c r="E368" s="437"/>
      <c r="F368" s="437"/>
      <c r="G368" s="437"/>
      <c r="H368" s="424"/>
      <c r="I368" s="437"/>
      <c r="J368" s="437"/>
      <c r="K368" s="437"/>
      <c r="L368" s="437"/>
    </row>
    <row r="369" spans="3:12" ht="15" thickBot="1" x14ac:dyDescent="0.4">
      <c r="C369" s="437"/>
      <c r="D369" s="437"/>
      <c r="E369" s="437"/>
      <c r="F369" s="437"/>
      <c r="G369" s="437"/>
      <c r="H369" s="424"/>
      <c r="I369" s="437"/>
      <c r="J369" s="437"/>
      <c r="K369" s="437"/>
      <c r="L369" s="437"/>
    </row>
    <row r="370" spans="3:12" ht="15" thickBot="1" x14ac:dyDescent="0.4">
      <c r="C370" s="29" t="s">
        <v>43</v>
      </c>
      <c r="D370" s="30">
        <f>SUM(G377:G383)</f>
        <v>74203.760000000009</v>
      </c>
      <c r="E370" s="93"/>
      <c r="F370" s="93"/>
      <c r="G370" s="93"/>
      <c r="H370" s="76"/>
      <c r="I370" s="76"/>
      <c r="J370" s="76"/>
      <c r="K370" s="112"/>
      <c r="L370" s="437"/>
    </row>
    <row r="371" spans="3:12" x14ac:dyDescent="0.35">
      <c r="C371" s="70"/>
      <c r="D371" s="31"/>
      <c r="E371" s="93"/>
      <c r="F371" s="93"/>
      <c r="G371" s="93"/>
      <c r="H371" s="76"/>
      <c r="I371" s="76"/>
      <c r="J371" s="76"/>
      <c r="K371" s="112"/>
      <c r="L371" s="437"/>
    </row>
    <row r="372" spans="3:12" x14ac:dyDescent="0.35">
      <c r="C372" s="70"/>
      <c r="D372" s="31"/>
      <c r="E372" s="93"/>
      <c r="F372" s="93"/>
      <c r="G372" s="93"/>
      <c r="H372" s="76"/>
      <c r="I372" s="76"/>
      <c r="J372" s="76"/>
      <c r="K372" s="112"/>
      <c r="L372" s="437"/>
    </row>
    <row r="373" spans="3:12" ht="15.5" x14ac:dyDescent="0.35">
      <c r="C373" s="202" t="s">
        <v>390</v>
      </c>
      <c r="D373" s="351" t="s">
        <v>1914</v>
      </c>
      <c r="E373" s="93"/>
      <c r="F373" s="93"/>
      <c r="G373" s="93"/>
      <c r="H373" s="76"/>
      <c r="I373" s="76"/>
      <c r="J373" s="76"/>
      <c r="K373" s="112"/>
      <c r="L373" s="437"/>
    </row>
    <row r="374" spans="3:12" ht="18.5" x14ac:dyDescent="0.35">
      <c r="C374" s="207" t="str">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Posgrado'!$F:$G,2,FALSE),IFERROR(VLOOKUP(D373,'16. Gestión TIC'!$F:$G,2,FALSE),IFERROR(VLOOKUP(D373,'16. Desa. del Sistema Educ.Sup.'!$F:$G,2,FALSE),IFERROR(VLOOKUP(D373,'8. Cultura de Inno. Insti...'!$F:$G,2,FALSE),VLOOKUP(D373,'7. Lo Esencial de la Reforma U.'!$F:$G,2,0)))))))))))))))))</f>
        <v xml:space="preserve">Participar con ponencias en al menos dos(2)congresos internacionales. </v>
      </c>
      <c r="D374" s="31"/>
      <c r="E374" s="93"/>
      <c r="F374" s="93"/>
      <c r="G374" s="93"/>
      <c r="H374" s="76"/>
      <c r="I374" s="76"/>
      <c r="J374" s="76"/>
      <c r="K374" s="112"/>
      <c r="L374" s="437"/>
    </row>
    <row r="375" spans="3:12" ht="15" thickBot="1" x14ac:dyDescent="0.4">
      <c r="C375" s="70"/>
      <c r="D375" s="31"/>
      <c r="E375" s="93"/>
      <c r="F375" s="93"/>
      <c r="G375" s="93"/>
      <c r="H375" s="76"/>
      <c r="I375" s="76"/>
      <c r="J375" s="76"/>
      <c r="K375" s="112"/>
      <c r="L375" s="437"/>
    </row>
    <row r="376" spans="3:12" ht="15" thickBot="1" x14ac:dyDescent="0.4">
      <c r="C376" s="126" t="s">
        <v>44</v>
      </c>
      <c r="D376" s="129" t="s">
        <v>45</v>
      </c>
      <c r="E376" s="128" t="s">
        <v>55</v>
      </c>
      <c r="F376" s="128" t="s">
        <v>57</v>
      </c>
      <c r="G376" s="127" t="s">
        <v>27</v>
      </c>
      <c r="H376" s="133" t="s">
        <v>129</v>
      </c>
      <c r="I376" s="128" t="s">
        <v>46</v>
      </c>
      <c r="J376" s="128" t="s">
        <v>130</v>
      </c>
      <c r="K376" s="128" t="s">
        <v>408</v>
      </c>
      <c r="L376" s="128" t="s">
        <v>409</v>
      </c>
    </row>
    <row r="377" spans="3:12" x14ac:dyDescent="0.35">
      <c r="C377" s="317" t="s">
        <v>47</v>
      </c>
      <c r="D377" s="1159"/>
      <c r="E377" s="318"/>
      <c r="F377" s="115">
        <v>30000</v>
      </c>
      <c r="G377" s="319">
        <f t="shared" ref="G377:G382" si="37">E377*F377</f>
        <v>0</v>
      </c>
      <c r="H377" s="320"/>
      <c r="I377" s="116" t="s">
        <v>697</v>
      </c>
      <c r="J377" s="116" t="str">
        <f>VLOOKUP(I377,Presupuesto!$B$11:$C$566,2,0)</f>
        <v>SERVICIOS DE CAPACITACION.</v>
      </c>
      <c r="K377" s="321" t="s">
        <v>1492</v>
      </c>
      <c r="L377" s="116" t="s">
        <v>392</v>
      </c>
    </row>
    <row r="378" spans="3:12" x14ac:dyDescent="0.35">
      <c r="C378" s="99" t="s">
        <v>48</v>
      </c>
      <c r="D378" s="1160"/>
      <c r="E378" s="200">
        <f>D377</f>
        <v>0</v>
      </c>
      <c r="F378" s="100">
        <v>50</v>
      </c>
      <c r="G378" s="97">
        <f t="shared" si="37"/>
        <v>0</v>
      </c>
      <c r="H378" s="161"/>
      <c r="I378" s="98" t="s">
        <v>715</v>
      </c>
      <c r="J378" s="98" t="str">
        <f>VLOOKUP(I378,Presupuesto!$B$11:$C$566,2,0)</f>
        <v>SERVICIOS DE IMPRENTA PUBLIC.Y REPRODUCCION</v>
      </c>
      <c r="K378" s="98" t="str">
        <f>$K$194</f>
        <v>Gestión Tecnologías de Información y Comunicación</v>
      </c>
      <c r="L378" s="98" t="s">
        <v>410</v>
      </c>
    </row>
    <row r="379" spans="3:12" x14ac:dyDescent="0.35">
      <c r="C379" s="99" t="s">
        <v>49</v>
      </c>
      <c r="D379" s="1160"/>
      <c r="E379" s="200">
        <f>D377</f>
        <v>0</v>
      </c>
      <c r="F379" s="100">
        <v>150</v>
      </c>
      <c r="G379" s="97">
        <f t="shared" si="37"/>
        <v>0</v>
      </c>
      <c r="H379" s="161"/>
      <c r="I379" s="98" t="s">
        <v>790</v>
      </c>
      <c r="J379" s="98" t="str">
        <f>VLOOKUP(I379,Presupuesto!$B$11:$C$566,2,0)</f>
        <v>ALIMENTOS B EBIDAS PARA PERSONAS</v>
      </c>
      <c r="K379" s="98" t="str">
        <f t="shared" ref="K379:K382" si="38">$K$194</f>
        <v>Gestión Tecnologías de Información y Comunicación</v>
      </c>
      <c r="L379" s="98" t="s">
        <v>396</v>
      </c>
    </row>
    <row r="380" spans="3:12" x14ac:dyDescent="0.35">
      <c r="C380" s="99" t="s">
        <v>50</v>
      </c>
      <c r="D380" s="1160"/>
      <c r="E380" s="151">
        <v>2</v>
      </c>
      <c r="F380" s="118">
        <v>10000</v>
      </c>
      <c r="G380" s="97">
        <f>E380*F380</f>
        <v>20000</v>
      </c>
      <c r="H380" s="161" t="s">
        <v>127</v>
      </c>
      <c r="I380" s="313" t="s">
        <v>747</v>
      </c>
      <c r="J380" s="98" t="str">
        <f>VLOOKUP(I380,Presupuesto!$B$11:$C$566,2,0)</f>
        <v>PASAJES NACIONALES</v>
      </c>
      <c r="K380" s="98" t="s">
        <v>1357</v>
      </c>
      <c r="L380" s="98" t="s">
        <v>397</v>
      </c>
    </row>
    <row r="381" spans="3:12" x14ac:dyDescent="0.35">
      <c r="C381" s="99" t="s">
        <v>415</v>
      </c>
      <c r="D381" s="1160"/>
      <c r="E381" s="151">
        <v>0</v>
      </c>
      <c r="F381" s="118">
        <v>0</v>
      </c>
      <c r="G381" s="97">
        <f t="shared" si="37"/>
        <v>0</v>
      </c>
      <c r="H381" s="161" t="s">
        <v>127</v>
      </c>
      <c r="I381" s="98" t="s">
        <v>819</v>
      </c>
      <c r="J381" s="98" t="str">
        <f>VLOOKUP(I381,Presupuesto!$B$11:$C$566,2,0)</f>
        <v>PRODUCTOS PAPEL Y CARTON</v>
      </c>
      <c r="K381" s="98" t="s">
        <v>1357</v>
      </c>
      <c r="L381" s="98" t="s">
        <v>410</v>
      </c>
    </row>
    <row r="382" spans="3:12" x14ac:dyDescent="0.35">
      <c r="C382" s="109" t="s">
        <v>52</v>
      </c>
      <c r="D382" s="1160"/>
      <c r="E382" s="209">
        <v>0</v>
      </c>
      <c r="F382" s="119">
        <v>25</v>
      </c>
      <c r="G382" s="97">
        <f t="shared" si="37"/>
        <v>0</v>
      </c>
      <c r="H382" s="161"/>
      <c r="I382" s="98" t="s">
        <v>940</v>
      </c>
      <c r="J382" s="98" t="str">
        <f>VLOOKUP(I382,Presupuesto!$B$11:$C$566,2,0)</f>
        <v>UTILES DE ESCRITORIO, OFICINA Y ENSE¥ANZA</v>
      </c>
      <c r="K382" s="98" t="str">
        <f t="shared" si="38"/>
        <v>Gestión Tecnologías de Información y Comunicación</v>
      </c>
      <c r="L382" s="98" t="s">
        <v>410</v>
      </c>
    </row>
    <row r="383" spans="3:12" ht="15" thickBot="1" x14ac:dyDescent="0.4">
      <c r="C383" s="213" t="s">
        <v>440</v>
      </c>
      <c r="D383" s="214">
        <v>2</v>
      </c>
      <c r="E383" s="322">
        <v>4</v>
      </c>
      <c r="F383" s="104">
        <f>HLOOKUP(C383,$AH$2:$BU$3,2,0)</f>
        <v>6775.47</v>
      </c>
      <c r="G383" s="105">
        <f>D383*E383*F383</f>
        <v>54203.76</v>
      </c>
      <c r="H383" s="323" t="s">
        <v>1660</v>
      </c>
      <c r="I383" s="324" t="s">
        <v>765</v>
      </c>
      <c r="J383" s="106" t="str">
        <f>VLOOKUP(I383,Presupuesto!$B$11:$C$566,2,0)</f>
        <v>VIATICOS AL EXTERIOR</v>
      </c>
      <c r="K383" s="325" t="s">
        <v>1357</v>
      </c>
      <c r="L383" s="325" t="s">
        <v>396</v>
      </c>
    </row>
    <row r="384" spans="3:12" x14ac:dyDescent="0.35">
      <c r="C384" s="437"/>
      <c r="D384" s="437"/>
      <c r="E384" s="437"/>
      <c r="F384" s="437"/>
      <c r="G384" s="437"/>
      <c r="H384" s="424"/>
      <c r="I384" s="437"/>
      <c r="J384" s="437"/>
      <c r="K384" s="437"/>
      <c r="L384" s="437"/>
    </row>
    <row r="385" spans="3:12" ht="15" thickBot="1" x14ac:dyDescent="0.4">
      <c r="C385" s="437"/>
      <c r="D385" s="437"/>
      <c r="E385" s="437"/>
      <c r="F385" s="437"/>
      <c r="G385" s="437"/>
      <c r="H385" s="424"/>
      <c r="I385" s="437"/>
      <c r="J385" s="437"/>
      <c r="K385" s="437"/>
      <c r="L385" s="437"/>
    </row>
    <row r="386" spans="3:12" ht="15" thickBot="1" x14ac:dyDescent="0.4">
      <c r="C386" s="29" t="s">
        <v>43</v>
      </c>
      <c r="D386" s="30">
        <f>SUM(G393:G402)</f>
        <v>202839.6</v>
      </c>
      <c r="E386" s="93"/>
      <c r="F386" s="93"/>
      <c r="G386" s="93"/>
      <c r="H386" s="76"/>
      <c r="I386" s="76"/>
      <c r="J386" s="76"/>
      <c r="K386" s="112"/>
      <c r="L386" s="437"/>
    </row>
    <row r="387" spans="3:12" x14ac:dyDescent="0.35">
      <c r="C387" s="70"/>
      <c r="D387" s="31"/>
      <c r="E387" s="93"/>
      <c r="F387" s="93"/>
      <c r="G387" s="93"/>
      <c r="H387" s="76"/>
      <c r="I387" s="76"/>
      <c r="J387" s="76"/>
      <c r="K387" s="112"/>
      <c r="L387" s="437"/>
    </row>
    <row r="388" spans="3:12" x14ac:dyDescent="0.35">
      <c r="C388" s="70"/>
      <c r="D388" s="31"/>
      <c r="E388" s="93"/>
      <c r="F388" s="93"/>
      <c r="G388" s="93"/>
      <c r="H388" s="76"/>
      <c r="I388" s="76"/>
      <c r="J388" s="76"/>
      <c r="K388" s="112"/>
      <c r="L388" s="437"/>
    </row>
    <row r="389" spans="3:12" ht="15.5" x14ac:dyDescent="0.35">
      <c r="C389" s="202" t="s">
        <v>390</v>
      </c>
      <c r="D389" s="351" t="s">
        <v>1915</v>
      </c>
      <c r="E389" s="93"/>
      <c r="F389" s="93"/>
      <c r="G389" s="93"/>
      <c r="H389" s="76"/>
      <c r="I389" s="76"/>
      <c r="J389" s="76"/>
      <c r="K389" s="112"/>
      <c r="L389" s="437"/>
    </row>
    <row r="390" spans="3:12" ht="18.5" x14ac:dyDescent="0.35">
      <c r="C390" s="207" t="str">
        <f>IFERROR(VLOOKUP(D389,'1. Desarrollo e Innov. Curricu.'!$F:$G,2,FALSE),IFERROR(VLOOKUP(D389,'2. Investigación Científica'!$F:$G,2,FALSE),IFERROR(VLOOKUP(D389,'3. Vinculación Univ. Sociedad'!$F:$G,2,FALSE),IFERROR(VLOOKUP(D389,'4. Docencia y Profesorado Univ.'!$F:$G,2,FALSE),IFERROR(VLOOKUP(D389,'5. Estudiantes y Graduados'!$F:$G,2,FALSE),IFERROR(VLOOKUP(D389,'11. Gestion Administrativa'!$F:$G,2,FALSE),IFERROR(VLOOKUP(D389,'13. Gestión Académica'!$F:$G,2,FALSE),IFERROR(VLOOKUP(D389,'9. Asegura. de la Calid. y M'!$F:$G,2,FALSE),IFERROR(VLOOKUP(D389,'6. Gestión del Conocimiento'!$F:$G,2,FALSE),IFERROR(VLOOKUP(D389,'15. Gobernabilidad y Proceso...'!$F:$G,2,FALSE),IFERROR(VLOOKUP(D389,'12. Gestión del Talento Humano'!$F:$G,2,FALSE),IFERROR(VLOOKUP(D389,'14. Internacional... de la E.S.'!$F:$G,2,FALSE),IFERROR(VLOOKUP(D389,'10. Posgrado'!$F:$G,2,FALSE),IFERROR(VLOOKUP(D389,'16. Gestión TIC'!$F:$G,2,FALSE),IFERROR(VLOOKUP(D389,'16. Desa. del Sistema Educ.Sup.'!$F:$G,2,FALSE),IFERROR(VLOOKUP(D389,'8. Cultura de Inno. Insti...'!$F:$G,2,FALSE),VLOOKUP(D389,'7. Lo Esencial de la Reforma U.'!$F:$G,2,0)))))))))))))))))</f>
        <v xml:space="preserve">Participación , en congresos de investigación científica  internacionales  y presentar dos ponencias del propio campo disciplinar. </v>
      </c>
      <c r="D390" s="31"/>
      <c r="E390" s="93"/>
      <c r="F390" s="93"/>
      <c r="G390" s="93"/>
      <c r="H390" s="76"/>
      <c r="I390" s="76"/>
      <c r="J390" s="76"/>
      <c r="K390" s="112"/>
      <c r="L390" s="437"/>
    </row>
    <row r="391" spans="3:12" ht="15" thickBot="1" x14ac:dyDescent="0.4">
      <c r="C391" s="70"/>
      <c r="D391" s="31"/>
      <c r="E391" s="93"/>
      <c r="F391" s="93"/>
      <c r="G391" s="93"/>
      <c r="H391" s="76"/>
      <c r="I391" s="76"/>
      <c r="J391" s="76"/>
      <c r="K391" s="112"/>
      <c r="L391" s="437"/>
    </row>
    <row r="392" spans="3:12" ht="15" thickBot="1" x14ac:dyDescent="0.4">
      <c r="C392" s="126" t="s">
        <v>44</v>
      </c>
      <c r="D392" s="129" t="s">
        <v>45</v>
      </c>
      <c r="E392" s="128" t="s">
        <v>55</v>
      </c>
      <c r="F392" s="128" t="s">
        <v>57</v>
      </c>
      <c r="G392" s="127" t="s">
        <v>27</v>
      </c>
      <c r="H392" s="133" t="s">
        <v>129</v>
      </c>
      <c r="I392" s="128" t="s">
        <v>46</v>
      </c>
      <c r="J392" s="128" t="s">
        <v>130</v>
      </c>
      <c r="K392" s="128" t="s">
        <v>408</v>
      </c>
      <c r="L392" s="128" t="s">
        <v>409</v>
      </c>
    </row>
    <row r="393" spans="3:12" x14ac:dyDescent="0.35">
      <c r="C393" s="317" t="s">
        <v>47</v>
      </c>
      <c r="D393" s="1159"/>
      <c r="E393" s="318"/>
      <c r="F393" s="115">
        <v>30000</v>
      </c>
      <c r="G393" s="319">
        <f t="shared" ref="G393:G401" si="39">E393*F393</f>
        <v>0</v>
      </c>
      <c r="H393" s="320"/>
      <c r="I393" s="116" t="s">
        <v>697</v>
      </c>
      <c r="J393" s="116" t="str">
        <f>VLOOKUP(I393,Presupuesto!$B$11:$C$566,2,0)</f>
        <v>SERVICIOS DE CAPACITACION.</v>
      </c>
      <c r="K393" s="321" t="s">
        <v>1492</v>
      </c>
      <c r="L393" s="116" t="s">
        <v>392</v>
      </c>
    </row>
    <row r="394" spans="3:12" x14ac:dyDescent="0.35">
      <c r="C394" s="99" t="s">
        <v>48</v>
      </c>
      <c r="D394" s="1160"/>
      <c r="E394" s="200">
        <f>D393</f>
        <v>0</v>
      </c>
      <c r="F394" s="100">
        <v>50</v>
      </c>
      <c r="G394" s="97">
        <f t="shared" si="39"/>
        <v>0</v>
      </c>
      <c r="H394" s="161"/>
      <c r="I394" s="98" t="s">
        <v>715</v>
      </c>
      <c r="J394" s="98" t="str">
        <f>VLOOKUP(I394,Presupuesto!$B$11:$C$566,2,0)</f>
        <v>SERVICIOS DE IMPRENTA PUBLIC.Y REPRODUCCION</v>
      </c>
      <c r="K394" s="98" t="str">
        <f>$K$194</f>
        <v>Gestión Tecnologías de Información y Comunicación</v>
      </c>
      <c r="L394" s="98" t="s">
        <v>410</v>
      </c>
    </row>
    <row r="395" spans="3:12" x14ac:dyDescent="0.35">
      <c r="C395" s="99" t="s">
        <v>49</v>
      </c>
      <c r="D395" s="1160"/>
      <c r="E395" s="200">
        <f>D393</f>
        <v>0</v>
      </c>
      <c r="F395" s="100">
        <v>150</v>
      </c>
      <c r="G395" s="97">
        <f t="shared" si="39"/>
        <v>0</v>
      </c>
      <c r="H395" s="161"/>
      <c r="I395" s="98" t="s">
        <v>790</v>
      </c>
      <c r="J395" s="98" t="str">
        <f>VLOOKUP(I395,Presupuesto!$B$11:$C$566,2,0)</f>
        <v>ALIMENTOS B EBIDAS PARA PERSONAS</v>
      </c>
      <c r="K395" s="98" t="str">
        <f t="shared" ref="K395:K401" si="40">$K$194</f>
        <v>Gestión Tecnologías de Información y Comunicación</v>
      </c>
      <c r="L395" s="98" t="s">
        <v>394</v>
      </c>
    </row>
    <row r="396" spans="3:12" x14ac:dyDescent="0.35">
      <c r="C396" s="99" t="s">
        <v>50</v>
      </c>
      <c r="D396" s="1160"/>
      <c r="E396" s="151">
        <v>4</v>
      </c>
      <c r="F396" s="118">
        <v>25000</v>
      </c>
      <c r="G396" s="97">
        <f t="shared" si="39"/>
        <v>100000</v>
      </c>
      <c r="H396" s="161" t="s">
        <v>127</v>
      </c>
      <c r="I396" s="313" t="s">
        <v>753</v>
      </c>
      <c r="J396" s="98" t="str">
        <f>VLOOKUP(I396,Presupuesto!$B$11:$C$566,2,0)</f>
        <v>PASAJES AL EXTERIOR</v>
      </c>
      <c r="K396" s="98" t="s">
        <v>1357</v>
      </c>
      <c r="L396" s="98" t="s">
        <v>410</v>
      </c>
    </row>
    <row r="397" spans="3:12" x14ac:dyDescent="0.35">
      <c r="C397" s="99" t="s">
        <v>415</v>
      </c>
      <c r="D397" s="1160"/>
      <c r="E397" s="151">
        <v>50</v>
      </c>
      <c r="F397" s="118">
        <v>250</v>
      </c>
      <c r="G397" s="97">
        <f t="shared" si="39"/>
        <v>12500</v>
      </c>
      <c r="H397" s="161" t="s">
        <v>127</v>
      </c>
      <c r="I397" s="98" t="s">
        <v>819</v>
      </c>
      <c r="J397" s="98" t="str">
        <f>VLOOKUP(I397,Presupuesto!$B$11:$C$566,2,0)</f>
        <v>PRODUCTOS PAPEL Y CARTON</v>
      </c>
      <c r="K397" s="98" t="s">
        <v>1357</v>
      </c>
      <c r="L397" s="98" t="s">
        <v>410</v>
      </c>
    </row>
    <row r="398" spans="3:12" x14ac:dyDescent="0.35">
      <c r="C398" s="99" t="s">
        <v>51</v>
      </c>
      <c r="D398" s="1160"/>
      <c r="E398" s="200">
        <f>(D393*25)/500</f>
        <v>0</v>
      </c>
      <c r="F398" s="100">
        <v>85</v>
      </c>
      <c r="G398" s="97">
        <f t="shared" si="39"/>
        <v>0</v>
      </c>
      <c r="H398" s="161"/>
      <c r="I398" s="98" t="s">
        <v>819</v>
      </c>
      <c r="J398" s="98" t="str">
        <f>VLOOKUP(I398,Presupuesto!$B$11:$C$566,2,0)</f>
        <v>PRODUCTOS PAPEL Y CARTON</v>
      </c>
      <c r="K398" s="98" t="str">
        <f t="shared" si="40"/>
        <v>Gestión Tecnologías de Información y Comunicación</v>
      </c>
      <c r="L398" s="98" t="s">
        <v>410</v>
      </c>
    </row>
    <row r="399" spans="3:12" x14ac:dyDescent="0.35">
      <c r="C399" s="99" t="s">
        <v>121</v>
      </c>
      <c r="D399" s="1160"/>
      <c r="E399" s="200">
        <f>D393/12</f>
        <v>0</v>
      </c>
      <c r="F399" s="100">
        <v>36</v>
      </c>
      <c r="G399" s="97">
        <f t="shared" si="39"/>
        <v>0</v>
      </c>
      <c r="H399" s="161"/>
      <c r="I399" s="98" t="s">
        <v>940</v>
      </c>
      <c r="J399" s="98" t="str">
        <f>VLOOKUP(I399,Presupuesto!$B$11:$C$566,2,0)</f>
        <v>UTILES DE ESCRITORIO, OFICINA Y ENSE¥ANZA</v>
      </c>
      <c r="K399" s="98" t="str">
        <f t="shared" si="40"/>
        <v>Gestión Tecnologías de Información y Comunicación</v>
      </c>
      <c r="L399" s="98" t="s">
        <v>410</v>
      </c>
    </row>
    <row r="400" spans="3:12" x14ac:dyDescent="0.35">
      <c r="C400" s="99" t="s">
        <v>34</v>
      </c>
      <c r="D400" s="1160"/>
      <c r="E400" s="200">
        <f>D393/12</f>
        <v>0</v>
      </c>
      <c r="F400" s="100">
        <v>80</v>
      </c>
      <c r="G400" s="97">
        <f t="shared" si="39"/>
        <v>0</v>
      </c>
      <c r="H400" s="161"/>
      <c r="I400" s="98" t="s">
        <v>940</v>
      </c>
      <c r="J400" s="98" t="str">
        <f>VLOOKUP(I400,Presupuesto!$B$11:$C$566,2,0)</f>
        <v>UTILES DE ESCRITORIO, OFICINA Y ENSE¥ANZA</v>
      </c>
      <c r="K400" s="98" t="str">
        <f t="shared" si="40"/>
        <v>Gestión Tecnologías de Información y Comunicación</v>
      </c>
      <c r="L400" s="98" t="s">
        <v>410</v>
      </c>
    </row>
    <row r="401" spans="3:12" x14ac:dyDescent="0.35">
      <c r="C401" s="109" t="s">
        <v>52</v>
      </c>
      <c r="D401" s="1160"/>
      <c r="E401" s="209">
        <v>0</v>
      </c>
      <c r="F401" s="119">
        <v>25</v>
      </c>
      <c r="G401" s="97">
        <f t="shared" si="39"/>
        <v>0</v>
      </c>
      <c r="H401" s="161"/>
      <c r="I401" s="98" t="s">
        <v>940</v>
      </c>
      <c r="J401" s="98" t="str">
        <f>VLOOKUP(I401,Presupuesto!$B$11:$C$566,2,0)</f>
        <v>UTILES DE ESCRITORIO, OFICINA Y ENSE¥ANZA</v>
      </c>
      <c r="K401" s="98" t="str">
        <f t="shared" si="40"/>
        <v>Gestión Tecnologías de Información y Comunicación</v>
      </c>
      <c r="L401" s="98" t="s">
        <v>410</v>
      </c>
    </row>
    <row r="402" spans="3:12" ht="15" thickBot="1" x14ac:dyDescent="0.4">
      <c r="C402" s="213" t="s">
        <v>445</v>
      </c>
      <c r="D402" s="214">
        <v>4</v>
      </c>
      <c r="E402" s="322">
        <v>4</v>
      </c>
      <c r="F402" s="104">
        <f>HLOOKUP(C402,$AH$2:$BU$3,2,0)</f>
        <v>5646.2250000000004</v>
      </c>
      <c r="G402" s="105">
        <f>D402*E402*F402</f>
        <v>90339.6</v>
      </c>
      <c r="H402" s="323" t="s">
        <v>1660</v>
      </c>
      <c r="I402" s="324" t="s">
        <v>765</v>
      </c>
      <c r="J402" s="98" t="str">
        <f>VLOOKUP(I402,Presupuesto!$B$11:$C$566,2,0)</f>
        <v>VIATICOS AL EXTERIOR</v>
      </c>
      <c r="K402" s="325" t="s">
        <v>1357</v>
      </c>
      <c r="L402" s="325" t="s">
        <v>410</v>
      </c>
    </row>
    <row r="403" spans="3:12" x14ac:dyDescent="0.35">
      <c r="C403" s="437"/>
      <c r="D403" s="437"/>
      <c r="E403" s="437"/>
      <c r="F403" s="437"/>
      <c r="G403" s="437"/>
      <c r="H403" s="424"/>
      <c r="I403" s="437"/>
      <c r="J403" s="437"/>
      <c r="K403" s="437"/>
      <c r="L403" s="437"/>
    </row>
    <row r="404" spans="3:12" ht="15" thickBot="1" x14ac:dyDescent="0.4">
      <c r="C404" s="437"/>
      <c r="D404" s="437"/>
      <c r="E404" s="437"/>
      <c r="F404" s="437"/>
      <c r="G404" s="437"/>
      <c r="H404" s="424"/>
      <c r="I404" s="437"/>
      <c r="J404" s="437"/>
      <c r="K404" s="437"/>
      <c r="L404" s="437"/>
    </row>
    <row r="405" spans="3:12" ht="15" thickBot="1" x14ac:dyDescent="0.4">
      <c r="C405" s="29" t="s">
        <v>43</v>
      </c>
      <c r="D405" s="30">
        <f>SUM(G412:G417)</f>
        <v>180000</v>
      </c>
      <c r="E405" s="93"/>
      <c r="F405" s="93"/>
      <c r="G405" s="93"/>
      <c r="H405" s="76"/>
      <c r="I405" s="76"/>
      <c r="J405" s="76"/>
      <c r="K405" s="112"/>
      <c r="L405" s="437"/>
    </row>
    <row r="406" spans="3:12" x14ac:dyDescent="0.35">
      <c r="C406" s="70"/>
      <c r="D406" s="31"/>
      <c r="E406" s="93"/>
      <c r="F406" s="93"/>
      <c r="G406" s="93"/>
      <c r="H406" s="76"/>
      <c r="I406" s="76"/>
      <c r="J406" s="76"/>
      <c r="K406" s="112"/>
      <c r="L406" s="437"/>
    </row>
    <row r="407" spans="3:12" x14ac:dyDescent="0.35">
      <c r="C407" s="70"/>
      <c r="D407" s="31"/>
      <c r="E407" s="93"/>
      <c r="F407" s="93"/>
      <c r="G407" s="93"/>
      <c r="H407" s="76"/>
      <c r="I407" s="76"/>
      <c r="J407" s="76"/>
      <c r="K407" s="112"/>
      <c r="L407" s="437"/>
    </row>
    <row r="408" spans="3:12" ht="15.5" x14ac:dyDescent="0.35">
      <c r="C408" s="202" t="s">
        <v>390</v>
      </c>
      <c r="D408" s="351" t="s">
        <v>1874</v>
      </c>
      <c r="E408" s="93"/>
      <c r="F408" s="93"/>
      <c r="G408" s="93"/>
      <c r="H408" s="76"/>
      <c r="I408" s="76"/>
      <c r="J408" s="76"/>
      <c r="K408" s="112"/>
      <c r="L408" s="437"/>
    </row>
    <row r="409" spans="3:12" ht="18.5" x14ac:dyDescent="0.35">
      <c r="C409" s="207" t="str">
        <f>IFERROR(VLOOKUP(D408,'1. Desarrollo e Innov. Curricu.'!$F:$G,2,FALSE),IFERROR(VLOOKUP(D408,'2. Investigación Científica'!$F:$G,2,FALSE),IFERROR(VLOOKUP(D408,'3. Vinculación Univ. Sociedad'!$F:$G,2,FALSE),IFERROR(VLOOKUP(D408,'4. Docencia y Profesorado Univ.'!$F:$G,2,FALSE),IFERROR(VLOOKUP(D408,'5. Estudiantes y Graduados'!$F:$G,2,FALSE),IFERROR(VLOOKUP(D408,'11. Gestion Administrativa'!$F:$G,2,FALSE),IFERROR(VLOOKUP(D408,'13. Gestión Académica'!$F:$G,2,FALSE),IFERROR(VLOOKUP(D408,'9. Asegura. de la Calid. y M'!$F:$G,2,FALSE),IFERROR(VLOOKUP(D408,'6. Gestión del Conocimiento'!$F:$G,2,FALSE),IFERROR(VLOOKUP(D408,'15. Gobernabilidad y Proceso...'!$F:$G,2,FALSE),IFERROR(VLOOKUP(D408,'12. Gestión del Talento Humano'!$F:$G,2,FALSE),IFERROR(VLOOKUP(D408,'14. Internacional... de la E.S.'!$F:$G,2,FALSE),IFERROR(VLOOKUP(D408,'10. Posgrado'!$F:$G,2,FALSE),IFERROR(VLOOKUP(D408,'16. Gestión TIC'!$F:$G,2,FALSE),IFERROR(VLOOKUP(D408,'16. Desa. del Sistema Educ.Sup.'!$F:$G,2,FALSE),IFERROR(VLOOKUP(D408,'8. Cultura de Inno. Insti...'!$F:$G,2,FALSE),VLOOKUP(D408,'7. Lo Esencial de la Reforma U.'!$F:$G,2,0)))))))))))))))))</f>
        <v xml:space="preserve">Desarrollar un programa de capacitaciones a todas la unidades académicas de CCSS en las metodologías de investigación . </v>
      </c>
      <c r="D409" s="31"/>
      <c r="E409" s="93"/>
      <c r="F409" s="93"/>
      <c r="G409" s="93"/>
      <c r="H409" s="76"/>
      <c r="I409" s="76"/>
      <c r="J409" s="76"/>
      <c r="K409" s="112"/>
      <c r="L409" s="437"/>
    </row>
    <row r="410" spans="3:12" ht="15" thickBot="1" x14ac:dyDescent="0.4">
      <c r="C410" s="70"/>
      <c r="D410" s="31"/>
      <c r="E410" s="93"/>
      <c r="F410" s="93"/>
      <c r="G410" s="93"/>
      <c r="H410" s="76"/>
      <c r="I410" s="76"/>
      <c r="J410" s="76"/>
      <c r="K410" s="112"/>
      <c r="L410" s="437"/>
    </row>
    <row r="411" spans="3:12" ht="15" thickBot="1" x14ac:dyDescent="0.4">
      <c r="C411" s="126" t="s">
        <v>44</v>
      </c>
      <c r="D411" s="129" t="s">
        <v>45</v>
      </c>
      <c r="E411" s="128" t="s">
        <v>55</v>
      </c>
      <c r="F411" s="128" t="s">
        <v>57</v>
      </c>
      <c r="G411" s="127" t="s">
        <v>27</v>
      </c>
      <c r="H411" s="133" t="s">
        <v>129</v>
      </c>
      <c r="I411" s="128" t="s">
        <v>46</v>
      </c>
      <c r="J411" s="128" t="s">
        <v>130</v>
      </c>
      <c r="K411" s="128" t="s">
        <v>408</v>
      </c>
      <c r="L411" s="128" t="s">
        <v>409</v>
      </c>
    </row>
    <row r="412" spans="3:12" x14ac:dyDescent="0.35">
      <c r="C412" s="317" t="s">
        <v>47</v>
      </c>
      <c r="D412" s="1159"/>
      <c r="E412" s="318">
        <v>3</v>
      </c>
      <c r="F412" s="115">
        <v>30000</v>
      </c>
      <c r="G412" s="319">
        <f t="shared" ref="G412:G416" si="41">E412*F412</f>
        <v>90000</v>
      </c>
      <c r="H412" s="320" t="s">
        <v>1660</v>
      </c>
      <c r="I412" s="116" t="s">
        <v>697</v>
      </c>
      <c r="J412" s="116" t="str">
        <f>VLOOKUP(I412,Presupuesto!$B$11:$C$566,2,0)</f>
        <v>SERVICIOS DE CAPACITACION.</v>
      </c>
      <c r="K412" s="321" t="s">
        <v>1357</v>
      </c>
      <c r="L412" s="116" t="s">
        <v>393</v>
      </c>
    </row>
    <row r="413" spans="3:12" x14ac:dyDescent="0.35">
      <c r="C413" s="99" t="s">
        <v>48</v>
      </c>
      <c r="D413" s="1160"/>
      <c r="E413" s="200">
        <f>D412</f>
        <v>0</v>
      </c>
      <c r="F413" s="100">
        <v>50</v>
      </c>
      <c r="G413" s="97">
        <f t="shared" si="41"/>
        <v>0</v>
      </c>
      <c r="H413" s="161"/>
      <c r="I413" s="98" t="s">
        <v>715</v>
      </c>
      <c r="J413" s="98" t="str">
        <f>VLOOKUP(I413,Presupuesto!$B$11:$C$566,2,0)</f>
        <v>SERVICIOS DE IMPRENTA PUBLIC.Y REPRODUCCION</v>
      </c>
      <c r="K413" s="98" t="str">
        <f>$K$194</f>
        <v>Gestión Tecnologías de Información y Comunicación</v>
      </c>
      <c r="L413" s="98" t="s">
        <v>410</v>
      </c>
    </row>
    <row r="414" spans="3:12" x14ac:dyDescent="0.35">
      <c r="C414" s="99" t="s">
        <v>49</v>
      </c>
      <c r="D414" s="1160"/>
      <c r="E414" s="200">
        <v>100</v>
      </c>
      <c r="F414" s="100">
        <v>150</v>
      </c>
      <c r="G414" s="97">
        <f t="shared" si="41"/>
        <v>15000</v>
      </c>
      <c r="H414" s="161" t="s">
        <v>1660</v>
      </c>
      <c r="I414" s="98" t="s">
        <v>790</v>
      </c>
      <c r="J414" s="98" t="str">
        <f>VLOOKUP(I414,Presupuesto!$B$11:$C$566,2,0)</f>
        <v>ALIMENTOS B EBIDAS PARA PERSONAS</v>
      </c>
      <c r="K414" s="98" t="s">
        <v>1357</v>
      </c>
      <c r="L414" s="98" t="s">
        <v>396</v>
      </c>
    </row>
    <row r="415" spans="3:12" x14ac:dyDescent="0.35">
      <c r="C415" s="99" t="s">
        <v>50</v>
      </c>
      <c r="D415" s="1160"/>
      <c r="E415" s="151">
        <v>2</v>
      </c>
      <c r="F415" s="118">
        <v>25000</v>
      </c>
      <c r="G415" s="97">
        <f t="shared" si="41"/>
        <v>50000</v>
      </c>
      <c r="H415" s="161" t="s">
        <v>1660</v>
      </c>
      <c r="I415" s="313" t="s">
        <v>753</v>
      </c>
      <c r="J415" s="98" t="str">
        <f>VLOOKUP(I415,Presupuesto!$B$11:$C$566,2,0)</f>
        <v>PASAJES AL EXTERIOR</v>
      </c>
      <c r="K415" s="98" t="s">
        <v>1357</v>
      </c>
      <c r="L415" s="98" t="s">
        <v>397</v>
      </c>
    </row>
    <row r="416" spans="3:12" x14ac:dyDescent="0.35">
      <c r="C416" s="99" t="s">
        <v>415</v>
      </c>
      <c r="D416" s="1160"/>
      <c r="E416" s="151">
        <v>100</v>
      </c>
      <c r="F416" s="118">
        <v>250</v>
      </c>
      <c r="G416" s="97">
        <f t="shared" si="41"/>
        <v>25000</v>
      </c>
      <c r="H416" s="161" t="s">
        <v>1660</v>
      </c>
      <c r="I416" s="98" t="s">
        <v>819</v>
      </c>
      <c r="J416" s="98" t="str">
        <f>VLOOKUP(I416,Presupuesto!$B$11:$C$566,2,0)</f>
        <v>PRODUCTOS PAPEL Y CARTON</v>
      </c>
      <c r="K416" s="98" t="s">
        <v>1357</v>
      </c>
      <c r="L416" s="98" t="s">
        <v>398</v>
      </c>
    </row>
    <row r="417" spans="3:12" ht="15" thickBot="1" x14ac:dyDescent="0.4">
      <c r="C417" s="213" t="s">
        <v>428</v>
      </c>
      <c r="D417" s="214">
        <v>0</v>
      </c>
      <c r="E417" s="322">
        <v>0</v>
      </c>
      <c r="F417" s="104">
        <f>HLOOKUP(C417,$AH$2:$BU$3,2,0)</f>
        <v>1150</v>
      </c>
      <c r="G417" s="105">
        <f>D417*E417*F417</f>
        <v>0</v>
      </c>
      <c r="H417" s="323"/>
      <c r="I417" s="324" t="s">
        <v>299</v>
      </c>
      <c r="J417" s="106" t="str">
        <f>VLOOKUP(I417,Presupuesto!$B$11:$C$566,2,0)</f>
        <v>VIATICOS (26200-00)</v>
      </c>
      <c r="K417" s="325" t="str">
        <f t="shared" ref="K417" si="42">$K$194</f>
        <v>Gestión Tecnologías de Información y Comunicación</v>
      </c>
      <c r="L417" s="325" t="s">
        <v>410</v>
      </c>
    </row>
    <row r="418" spans="3:12" x14ac:dyDescent="0.35">
      <c r="C418" s="437"/>
      <c r="D418" s="437"/>
      <c r="E418" s="437"/>
      <c r="F418" s="437"/>
      <c r="G418" s="437"/>
      <c r="H418" s="424"/>
      <c r="I418" s="437"/>
      <c r="J418" s="437"/>
      <c r="K418" s="437"/>
      <c r="L418" s="437"/>
    </row>
    <row r="419" spans="3:12" x14ac:dyDescent="0.35">
      <c r="C419" s="437"/>
      <c r="D419" s="437"/>
      <c r="E419" s="437"/>
      <c r="F419" s="437"/>
      <c r="G419" s="437"/>
      <c r="H419" s="424"/>
      <c r="I419" s="437"/>
      <c r="J419" s="437"/>
      <c r="K419" s="437"/>
      <c r="L419" s="437"/>
    </row>
    <row r="420" spans="3:12" ht="15" thickBot="1" x14ac:dyDescent="0.4">
      <c r="C420" s="437"/>
      <c r="D420" s="437"/>
      <c r="E420" s="437"/>
      <c r="F420" s="437"/>
      <c r="G420" s="437"/>
      <c r="H420" s="424"/>
      <c r="I420" s="437"/>
      <c r="J420" s="437"/>
      <c r="K420" s="437"/>
      <c r="L420" s="437"/>
    </row>
    <row r="421" spans="3:12" ht="15" thickBot="1" x14ac:dyDescent="0.4">
      <c r="C421" s="29" t="s">
        <v>43</v>
      </c>
      <c r="D421" s="30">
        <f>SUM(G428:G434)</f>
        <v>32700</v>
      </c>
      <c r="E421" s="93"/>
      <c r="F421" s="93"/>
      <c r="G421" s="93"/>
      <c r="H421" s="76"/>
      <c r="I421" s="76"/>
      <c r="J421" s="76"/>
      <c r="K421" s="112"/>
      <c r="L421" s="437"/>
    </row>
    <row r="422" spans="3:12" x14ac:dyDescent="0.35">
      <c r="C422" s="70"/>
      <c r="D422" s="31"/>
      <c r="E422" s="93"/>
      <c r="F422" s="93"/>
      <c r="G422" s="93"/>
      <c r="H422" s="76"/>
      <c r="I422" s="76"/>
      <c r="J422" s="76"/>
      <c r="K422" s="112"/>
      <c r="L422" s="437"/>
    </row>
    <row r="423" spans="3:12" x14ac:dyDescent="0.35">
      <c r="C423" s="70"/>
      <c r="D423" s="31"/>
      <c r="E423" s="93"/>
      <c r="F423" s="93"/>
      <c r="G423" s="93"/>
      <c r="H423" s="76"/>
      <c r="I423" s="76"/>
      <c r="J423" s="76"/>
      <c r="K423" s="112"/>
      <c r="L423" s="437"/>
    </row>
    <row r="424" spans="3:12" ht="15.5" x14ac:dyDescent="0.35">
      <c r="C424" s="202" t="s">
        <v>390</v>
      </c>
      <c r="D424" s="351" t="s">
        <v>2916</v>
      </c>
      <c r="E424" s="93"/>
      <c r="F424" s="93"/>
      <c r="G424" s="93"/>
      <c r="H424" s="76"/>
      <c r="I424" s="76"/>
      <c r="J424" s="76"/>
      <c r="K424" s="112"/>
      <c r="L424" s="437"/>
    </row>
    <row r="425" spans="3:12" ht="18.5" x14ac:dyDescent="0.35">
      <c r="C425" s="207" t="str">
        <f>IFERROR(VLOOKUP(D424,'1. Desarrollo e Innov. Curricu.'!$F:$G,2,FALSE),IFERROR(VLOOKUP(D424,'2. Investigación Científica'!$F:$G,2,FALSE),IFERROR(VLOOKUP(D424,'3. Vinculación Univ. Sociedad'!$F:$G,2,FALSE),IFERROR(VLOOKUP(D424,'4. Docencia y Profesorado Univ.'!$F:$G,2,FALSE),IFERROR(VLOOKUP(D424,'5. Estudiantes y Graduados'!$F:$G,2,FALSE),IFERROR(VLOOKUP(D424,'11. Gestion Administrativa'!$F:$G,2,FALSE),IFERROR(VLOOKUP(D424,'13. Gestión Académica'!$F:$G,2,FALSE),IFERROR(VLOOKUP(D424,'9. Asegura. de la Calid. y M'!$F:$G,2,FALSE),IFERROR(VLOOKUP(D424,'6. Gestión del Conocimiento'!$F:$G,2,FALSE),IFERROR(VLOOKUP(D424,'15. Gobernabilidad y Proceso...'!$F:$G,2,FALSE),IFERROR(VLOOKUP(D424,'12. Gestión del Talento Humano'!$F:$G,2,FALSE),IFERROR(VLOOKUP(D424,'14. Internacional... de la E.S.'!$F:$G,2,FALSE),IFERROR(VLOOKUP(D424,'10. Posgrado'!$F:$G,2,FALSE),IFERROR(VLOOKUP(D424,'16. Gestión TIC'!$F:$G,2,FALSE),IFERROR(VLOOKUP(D424,'16. Desa. del Sistema Educ.Sup.'!$F:$G,2,FALSE),IFERROR(VLOOKUP(D424,'8. Cultura de Inno. Insti...'!$F:$G,2,FALSE),VLOOKUP(D424,'7. Lo Esencial de la Reforma U.'!$F:$G,2,0)))))))))))))))))</f>
        <v xml:space="preserve">Un plan de promoción y divulgación de las actividades que se realizan desde el IIS. </v>
      </c>
      <c r="D425" s="31"/>
      <c r="E425" s="93"/>
      <c r="F425" s="93"/>
      <c r="G425" s="93"/>
      <c r="H425" s="76"/>
      <c r="I425" s="76"/>
      <c r="J425" s="76"/>
      <c r="K425" s="112"/>
      <c r="L425" s="437"/>
    </row>
    <row r="426" spans="3:12" ht="15" thickBot="1" x14ac:dyDescent="0.4">
      <c r="C426" s="70"/>
      <c r="D426" s="31"/>
      <c r="E426" s="93"/>
      <c r="F426" s="93"/>
      <c r="G426" s="93"/>
      <c r="H426" s="76"/>
      <c r="I426" s="76"/>
      <c r="J426" s="76"/>
      <c r="K426" s="112"/>
      <c r="L426" s="437"/>
    </row>
    <row r="427" spans="3:12" ht="15" thickBot="1" x14ac:dyDescent="0.4">
      <c r="C427" s="126" t="s">
        <v>44</v>
      </c>
      <c r="D427" s="129" t="s">
        <v>45</v>
      </c>
      <c r="E427" s="128" t="s">
        <v>55</v>
      </c>
      <c r="F427" s="128" t="s">
        <v>57</v>
      </c>
      <c r="G427" s="127" t="s">
        <v>27</v>
      </c>
      <c r="H427" s="133" t="s">
        <v>129</v>
      </c>
      <c r="I427" s="128" t="s">
        <v>46</v>
      </c>
      <c r="J427" s="128" t="s">
        <v>130</v>
      </c>
      <c r="K427" s="128" t="s">
        <v>408</v>
      </c>
      <c r="L427" s="128" t="s">
        <v>409</v>
      </c>
    </row>
    <row r="428" spans="3:12" x14ac:dyDescent="0.35">
      <c r="C428" s="317" t="s">
        <v>47</v>
      </c>
      <c r="D428" s="1159"/>
      <c r="E428" s="318"/>
      <c r="F428" s="115">
        <v>30000</v>
      </c>
      <c r="G428" s="319">
        <f t="shared" ref="G428:G433" si="43">E428*F428</f>
        <v>0</v>
      </c>
      <c r="H428" s="320"/>
      <c r="I428" s="116" t="s">
        <v>697</v>
      </c>
      <c r="J428" s="116" t="str">
        <f>VLOOKUP(I428,Presupuesto!$B$11:$C$566,2,0)</f>
        <v>SERVICIOS DE CAPACITACION.</v>
      </c>
      <c r="K428" s="321" t="s">
        <v>1492</v>
      </c>
      <c r="L428" s="116" t="s">
        <v>392</v>
      </c>
    </row>
    <row r="429" spans="3:12" x14ac:dyDescent="0.35">
      <c r="C429" s="99" t="s">
        <v>48</v>
      </c>
      <c r="D429" s="1160"/>
      <c r="E429" s="200">
        <v>100</v>
      </c>
      <c r="F429" s="100">
        <v>50</v>
      </c>
      <c r="G429" s="97">
        <f t="shared" si="43"/>
        <v>5000</v>
      </c>
      <c r="H429" s="161" t="s">
        <v>1660</v>
      </c>
      <c r="I429" s="98" t="s">
        <v>715</v>
      </c>
      <c r="J429" s="98" t="str">
        <f>VLOOKUP(I429,Presupuesto!$B$11:$C$566,2,0)</f>
        <v>SERVICIOS DE IMPRENTA PUBLIC.Y REPRODUCCION</v>
      </c>
      <c r="K429" s="98" t="s">
        <v>1357</v>
      </c>
      <c r="L429" s="98" t="s">
        <v>410</v>
      </c>
    </row>
    <row r="430" spans="3:12" x14ac:dyDescent="0.35">
      <c r="C430" s="99" t="s">
        <v>49</v>
      </c>
      <c r="D430" s="1160"/>
      <c r="E430" s="200">
        <f>D428</f>
        <v>0</v>
      </c>
      <c r="F430" s="100">
        <v>150</v>
      </c>
      <c r="G430" s="97">
        <f t="shared" si="43"/>
        <v>0</v>
      </c>
      <c r="H430" s="161"/>
      <c r="I430" s="98" t="s">
        <v>790</v>
      </c>
      <c r="J430" s="98" t="str">
        <f>VLOOKUP(I430,Presupuesto!$B$11:$C$566,2,0)</f>
        <v>ALIMENTOS B EBIDAS PARA PERSONAS</v>
      </c>
      <c r="K430" s="98" t="str">
        <f t="shared" ref="K430:K434" si="44">$K$194</f>
        <v>Gestión Tecnologías de Información y Comunicación</v>
      </c>
      <c r="L430" s="98" t="s">
        <v>394</v>
      </c>
    </row>
    <row r="431" spans="3:12" x14ac:dyDescent="0.35">
      <c r="C431" s="99" t="s">
        <v>50</v>
      </c>
      <c r="D431" s="1160"/>
      <c r="E431" s="151">
        <v>0</v>
      </c>
      <c r="F431" s="118">
        <v>10000</v>
      </c>
      <c r="G431" s="97">
        <f t="shared" si="43"/>
        <v>0</v>
      </c>
      <c r="H431" s="161"/>
      <c r="I431" s="313" t="s">
        <v>298</v>
      </c>
      <c r="J431" s="98" t="str">
        <f>VLOOKUP(I431,Presupuesto!$B$11:$C$566,2,0)</f>
        <v>PASAJES (26100-00)</v>
      </c>
      <c r="K431" s="98" t="str">
        <f t="shared" si="44"/>
        <v>Gestión Tecnologías de Información y Comunicación</v>
      </c>
      <c r="L431" s="98" t="s">
        <v>410</v>
      </c>
    </row>
    <row r="432" spans="3:12" x14ac:dyDescent="0.35">
      <c r="C432" s="99" t="s">
        <v>415</v>
      </c>
      <c r="D432" s="1160"/>
      <c r="E432" s="151">
        <v>100</v>
      </c>
      <c r="F432" s="118">
        <v>250</v>
      </c>
      <c r="G432" s="97">
        <f t="shared" si="43"/>
        <v>25000</v>
      </c>
      <c r="H432" s="161" t="s">
        <v>1660</v>
      </c>
      <c r="I432" s="98" t="s">
        <v>819</v>
      </c>
      <c r="J432" s="98" t="str">
        <f>VLOOKUP(I432,Presupuesto!$B$11:$C$566,2,0)</f>
        <v>PRODUCTOS PAPEL Y CARTON</v>
      </c>
      <c r="K432" s="98" t="s">
        <v>1357</v>
      </c>
      <c r="L432" s="98" t="s">
        <v>410</v>
      </c>
    </row>
    <row r="433" spans="3:12" x14ac:dyDescent="0.35">
      <c r="C433" s="99" t="s">
        <v>51</v>
      </c>
      <c r="D433" s="1160"/>
      <c r="E433" s="200">
        <v>30</v>
      </c>
      <c r="F433" s="100">
        <v>90</v>
      </c>
      <c r="G433" s="97">
        <f t="shared" si="43"/>
        <v>2700</v>
      </c>
      <c r="H433" s="161" t="s">
        <v>1660</v>
      </c>
      <c r="I433" s="98" t="s">
        <v>819</v>
      </c>
      <c r="J433" s="98" t="str">
        <f>VLOOKUP(I433,Presupuesto!$B$11:$C$566,2,0)</f>
        <v>PRODUCTOS PAPEL Y CARTON</v>
      </c>
      <c r="K433" s="98" t="s">
        <v>1357</v>
      </c>
      <c r="L433" s="98" t="s">
        <v>410</v>
      </c>
    </row>
    <row r="434" spans="3:12" ht="15" thickBot="1" x14ac:dyDescent="0.4">
      <c r="C434" s="213" t="s">
        <v>428</v>
      </c>
      <c r="D434" s="214">
        <v>0</v>
      </c>
      <c r="E434" s="322">
        <v>0</v>
      </c>
      <c r="F434" s="104">
        <f>HLOOKUP(C434,$AH$2:$BU$3,2,0)</f>
        <v>1150</v>
      </c>
      <c r="G434" s="105">
        <f>D434*E434*F434</f>
        <v>0</v>
      </c>
      <c r="H434" s="323"/>
      <c r="I434" s="324" t="s">
        <v>299</v>
      </c>
      <c r="J434" s="106" t="str">
        <f>VLOOKUP(I434,Presupuesto!$B$11:$C$566,2,0)</f>
        <v>VIATICOS (26200-00)</v>
      </c>
      <c r="K434" s="325" t="str">
        <f t="shared" si="44"/>
        <v>Gestión Tecnologías de Información y Comunicación</v>
      </c>
      <c r="L434" s="325" t="s">
        <v>410</v>
      </c>
    </row>
    <row r="435" spans="3:12" x14ac:dyDescent="0.35">
      <c r="C435" s="437"/>
      <c r="D435" s="437"/>
      <c r="E435" s="437"/>
      <c r="F435" s="437"/>
      <c r="G435" s="437"/>
      <c r="H435" s="424"/>
      <c r="I435" s="437"/>
      <c r="J435" s="437"/>
      <c r="K435" s="437"/>
      <c r="L435" s="437"/>
    </row>
    <row r="436" spans="3:12" s="437" customFormat="1" x14ac:dyDescent="0.35">
      <c r="H436" s="424"/>
    </row>
    <row r="437" spans="3:12" s="437" customFormat="1" x14ac:dyDescent="0.35">
      <c r="C437" s="972"/>
      <c r="D437" s="972"/>
      <c r="E437" s="972"/>
      <c r="F437" s="972"/>
      <c r="G437" s="972"/>
      <c r="H437" s="973"/>
      <c r="I437" s="972"/>
      <c r="J437" s="972"/>
      <c r="K437" s="972"/>
      <c r="L437" s="972"/>
    </row>
    <row r="438" spans="3:12" s="437" customFormat="1" x14ac:dyDescent="0.35">
      <c r="C438" s="972"/>
      <c r="D438" s="972"/>
      <c r="E438" s="972"/>
      <c r="F438" s="972"/>
      <c r="G438" s="972"/>
      <c r="H438" s="973"/>
      <c r="I438" s="972"/>
      <c r="J438" s="972"/>
      <c r="K438" s="972"/>
      <c r="L438" s="972"/>
    </row>
    <row r="439" spans="3:12" s="437" customFormat="1" x14ac:dyDescent="0.35">
      <c r="H439" s="424"/>
    </row>
    <row r="440" spans="3:12" s="437" customFormat="1" ht="43" customHeight="1" x14ac:dyDescent="0.35">
      <c r="C440" s="950" t="s">
        <v>2917</v>
      </c>
      <c r="D440" s="977">
        <f>D443+D457+D471+D486+D499+D514+D524+D537+D560+D571+D585+D598+D613+D626+D641+D656+D674+D691+D705+D551</f>
        <v>1760000</v>
      </c>
      <c r="E440" s="990">
        <v>100000</v>
      </c>
      <c r="F440" s="990">
        <f>D440+E440</f>
        <v>1860000</v>
      </c>
      <c r="G440" s="990"/>
      <c r="H440" s="424"/>
    </row>
    <row r="441" spans="3:12" s="437" customFormat="1" x14ac:dyDescent="0.35">
      <c r="H441" s="424"/>
    </row>
    <row r="442" spans="3:12" ht="15" thickBot="1" x14ac:dyDescent="0.4">
      <c r="C442" s="437"/>
      <c r="D442" s="437"/>
      <c r="E442" s="437"/>
      <c r="F442" s="437"/>
      <c r="G442" s="437"/>
      <c r="H442" s="424"/>
      <c r="I442" s="437"/>
      <c r="J442" s="437"/>
      <c r="K442" s="437"/>
      <c r="L442" s="437"/>
    </row>
    <row r="443" spans="3:12" ht="15" thickBot="1" x14ac:dyDescent="0.4">
      <c r="C443" s="29" t="s">
        <v>43</v>
      </c>
      <c r="D443" s="30">
        <f>SUM(G449:G454)</f>
        <v>20000</v>
      </c>
      <c r="E443" s="93"/>
      <c r="F443" s="93"/>
      <c r="G443" s="93"/>
      <c r="H443" s="76"/>
      <c r="I443" s="76"/>
      <c r="J443" s="76"/>
      <c r="K443" s="112"/>
      <c r="L443" s="437"/>
    </row>
    <row r="444" spans="3:12" x14ac:dyDescent="0.35">
      <c r="C444" s="70"/>
      <c r="D444" s="31"/>
      <c r="E444" s="93"/>
      <c r="F444" s="93"/>
      <c r="G444" s="93"/>
      <c r="H444" s="76"/>
      <c r="I444" s="76"/>
      <c r="J444" s="76"/>
      <c r="K444" s="112"/>
      <c r="L444" s="437"/>
    </row>
    <row r="445" spans="3:12" ht="15.5" x14ac:dyDescent="0.35">
      <c r="C445" s="202" t="s">
        <v>390</v>
      </c>
      <c r="D445" s="351" t="s">
        <v>2070</v>
      </c>
      <c r="E445" s="93"/>
      <c r="F445" s="93"/>
      <c r="G445" s="93"/>
      <c r="H445" s="76"/>
      <c r="I445" s="76"/>
      <c r="J445" s="76"/>
      <c r="K445" s="112"/>
      <c r="L445" s="437"/>
    </row>
    <row r="446" spans="3:12" ht="18.5" x14ac:dyDescent="0.35">
      <c r="C446" s="207" t="str">
        <f>IFERROR(VLOOKUP(D445,'1. Desarrollo e Innov. Curricu.'!$F:$G,2,FALSE),IFERROR(VLOOKUP(D445,'2. Investigación Científica'!$F:$G,2,FALSE),IFERROR(VLOOKUP(D445,'3. Vinculación Univ. Sociedad'!$F:$G,2,FALSE),IFERROR(VLOOKUP(D445,'4. Docencia y Profesorado Univ.'!$F:$G,2,FALSE),IFERROR(VLOOKUP(D445,'5. Estudiantes y Graduados'!$F:$G,2,FALSE),IFERROR(VLOOKUP(D445,'11. Gestion Administrativa'!$F:$G,2,FALSE),IFERROR(VLOOKUP(D445,'13. Gestión Académica'!$F:$G,2,FALSE),IFERROR(VLOOKUP(D445,'9. Asegura. de la Calid. y M'!$F:$G,2,FALSE),IFERROR(VLOOKUP(D445,'6. Gestión del Conocimiento'!$F:$G,2,FALSE),IFERROR(VLOOKUP(D445,'15. Gobernabilidad y Proceso...'!$F:$G,2,FALSE),IFERROR(VLOOKUP(D445,'12. Gestión del Talento Humano'!$F:$G,2,FALSE),IFERROR(VLOOKUP(D445,'14. Internacional... de la E.S.'!$F:$G,2,FALSE),IFERROR(VLOOKUP(D445,'10. Posgrado'!$F:$G,2,FALSE),IFERROR(VLOOKUP(D445,'16. Gestión TIC'!$F:$G,2,FALSE),IFERROR(VLOOKUP(D445,'16. Desa. del Sistema Educ.Sup.'!$F:$G,2,FALSE),IFERROR(VLOOKUP(D445,'8. Cultura de Inno. Insti...'!$F:$G,2,FALSE),VLOOKUP(D445,'7. Lo Esencial de la Reforma U.'!$F:$G,2,0)))))))))))))))))</f>
        <v xml:space="preserve">Apoyar y acompañar procesos de desarrollo comunitario en barrios perifericos de la capital. </v>
      </c>
      <c r="D446" s="31"/>
      <c r="E446" s="93"/>
      <c r="F446" s="93"/>
      <c r="G446" s="93"/>
      <c r="H446" s="76"/>
      <c r="I446" s="76"/>
      <c r="J446" s="76"/>
      <c r="K446" s="112"/>
      <c r="L446" s="437"/>
    </row>
    <row r="447" spans="3:12" ht="15" thickBot="1" x14ac:dyDescent="0.4">
      <c r="C447" s="70"/>
      <c r="D447" s="31"/>
      <c r="E447" s="93"/>
      <c r="F447" s="93"/>
      <c r="G447" s="93"/>
      <c r="H447" s="76"/>
      <c r="I447" s="76"/>
      <c r="J447" s="76"/>
      <c r="K447" s="112"/>
      <c r="L447" s="437"/>
    </row>
    <row r="448" spans="3:12" ht="15" thickBot="1" x14ac:dyDescent="0.4">
      <c r="C448" s="126" t="s">
        <v>44</v>
      </c>
      <c r="D448" s="129" t="s">
        <v>45</v>
      </c>
      <c r="E448" s="128" t="s">
        <v>55</v>
      </c>
      <c r="F448" s="128" t="s">
        <v>57</v>
      </c>
      <c r="G448" s="127" t="s">
        <v>27</v>
      </c>
      <c r="H448" s="133" t="s">
        <v>129</v>
      </c>
      <c r="I448" s="128" t="s">
        <v>46</v>
      </c>
      <c r="J448" s="128" t="s">
        <v>130</v>
      </c>
      <c r="K448" s="128" t="s">
        <v>408</v>
      </c>
      <c r="L448" s="128" t="s">
        <v>409</v>
      </c>
    </row>
    <row r="449" spans="3:12" x14ac:dyDescent="0.35">
      <c r="C449" s="317" t="s">
        <v>47</v>
      </c>
      <c r="D449" s="1159"/>
      <c r="E449" s="318"/>
      <c r="F449" s="115">
        <v>30000</v>
      </c>
      <c r="G449" s="319">
        <f t="shared" ref="G449:G453" si="45">E449*F449</f>
        <v>0</v>
      </c>
      <c r="H449" s="320"/>
      <c r="I449" s="116" t="s">
        <v>697</v>
      </c>
      <c r="J449" s="116" t="str">
        <f>VLOOKUP(I449,Presupuesto!$B$11:$C$566,2,0)</f>
        <v>SERVICIOS DE CAPACITACION.</v>
      </c>
      <c r="K449" s="321" t="s">
        <v>1492</v>
      </c>
      <c r="L449" s="116" t="s">
        <v>392</v>
      </c>
    </row>
    <row r="450" spans="3:12" x14ac:dyDescent="0.35">
      <c r="C450" s="99" t="s">
        <v>48</v>
      </c>
      <c r="D450" s="1160"/>
      <c r="E450" s="200">
        <f>D449</f>
        <v>0</v>
      </c>
      <c r="F450" s="100">
        <v>50</v>
      </c>
      <c r="G450" s="97">
        <f t="shared" si="45"/>
        <v>0</v>
      </c>
      <c r="H450" s="161"/>
      <c r="I450" s="98" t="s">
        <v>715</v>
      </c>
      <c r="J450" s="98" t="str">
        <f>VLOOKUP(I450,Presupuesto!$B$11:$C$566,2,0)</f>
        <v>SERVICIOS DE IMPRENTA PUBLIC.Y REPRODUCCION</v>
      </c>
      <c r="K450" s="98" t="str">
        <f>$K$194</f>
        <v>Gestión Tecnologías de Información y Comunicación</v>
      </c>
      <c r="L450" s="98" t="s">
        <v>410</v>
      </c>
    </row>
    <row r="451" spans="3:12" x14ac:dyDescent="0.35">
      <c r="C451" s="99" t="s">
        <v>49</v>
      </c>
      <c r="D451" s="1160"/>
      <c r="E451" s="200">
        <f>D449</f>
        <v>0</v>
      </c>
      <c r="F451" s="100">
        <v>150</v>
      </c>
      <c r="G451" s="97">
        <f t="shared" si="45"/>
        <v>0</v>
      </c>
      <c r="H451" s="161"/>
      <c r="I451" s="98" t="s">
        <v>790</v>
      </c>
      <c r="J451" s="98" t="str">
        <f>VLOOKUP(I451,Presupuesto!$B$11:$C$566,2,0)</f>
        <v>ALIMENTOS B EBIDAS PARA PERSONAS</v>
      </c>
      <c r="K451" s="98" t="str">
        <f t="shared" ref="K451:K454" si="46">$K$194</f>
        <v>Gestión Tecnologías de Información y Comunicación</v>
      </c>
      <c r="L451" s="98" t="s">
        <v>394</v>
      </c>
    </row>
    <row r="452" spans="3:12" x14ac:dyDescent="0.35">
      <c r="C452" s="99" t="s">
        <v>50</v>
      </c>
      <c r="D452" s="1160"/>
      <c r="E452" s="151">
        <v>1</v>
      </c>
      <c r="F452" s="118">
        <v>10000</v>
      </c>
      <c r="G452" s="97">
        <f t="shared" si="45"/>
        <v>10000</v>
      </c>
      <c r="H452" s="161" t="s">
        <v>1660</v>
      </c>
      <c r="I452" s="313" t="s">
        <v>747</v>
      </c>
      <c r="J452" s="98" t="str">
        <f>VLOOKUP(I452,Presupuesto!$B$11:$C$566,2,0)</f>
        <v>PASAJES NACIONALES</v>
      </c>
      <c r="K452" s="98" t="s">
        <v>469</v>
      </c>
      <c r="L452" s="98" t="s">
        <v>393</v>
      </c>
    </row>
    <row r="453" spans="3:12" x14ac:dyDescent="0.35">
      <c r="C453" s="99" t="s">
        <v>415</v>
      </c>
      <c r="D453" s="1160"/>
      <c r="E453" s="151">
        <v>40</v>
      </c>
      <c r="F453" s="118">
        <v>250</v>
      </c>
      <c r="G453" s="97">
        <f t="shared" si="45"/>
        <v>10000</v>
      </c>
      <c r="H453" s="161" t="s">
        <v>1660</v>
      </c>
      <c r="I453" s="98" t="s">
        <v>819</v>
      </c>
      <c r="J453" s="98" t="str">
        <f>VLOOKUP(I453,Presupuesto!$B$11:$C$566,2,0)</f>
        <v>PRODUCTOS PAPEL Y CARTON</v>
      </c>
      <c r="K453" s="98" t="s">
        <v>469</v>
      </c>
      <c r="L453" s="98" t="s">
        <v>393</v>
      </c>
    </row>
    <row r="454" spans="3:12" ht="15" thickBot="1" x14ac:dyDescent="0.4">
      <c r="C454" s="213" t="s">
        <v>428</v>
      </c>
      <c r="D454" s="214">
        <v>0</v>
      </c>
      <c r="E454" s="322">
        <v>0</v>
      </c>
      <c r="F454" s="104">
        <f>HLOOKUP(C454,$AH$2:$BU$3,2,0)</f>
        <v>1150</v>
      </c>
      <c r="G454" s="105">
        <f>D454*E454*F454</f>
        <v>0</v>
      </c>
      <c r="H454" s="323"/>
      <c r="I454" s="324" t="s">
        <v>299</v>
      </c>
      <c r="J454" s="106" t="str">
        <f>VLOOKUP(I454,Presupuesto!$B$11:$C$566,2,0)</f>
        <v>VIATICOS (26200-00)</v>
      </c>
      <c r="K454" s="325" t="str">
        <f t="shared" si="46"/>
        <v>Gestión Tecnologías de Información y Comunicación</v>
      </c>
      <c r="L454" s="325" t="s">
        <v>410</v>
      </c>
    </row>
    <row r="455" spans="3:12" x14ac:dyDescent="0.35">
      <c r="C455" s="437"/>
      <c r="D455" s="437"/>
      <c r="E455" s="437"/>
      <c r="F455" s="437"/>
      <c r="G455" s="437"/>
      <c r="H455" s="424"/>
      <c r="I455" s="437"/>
      <c r="J455" s="437"/>
      <c r="K455" s="437"/>
      <c r="L455" s="437"/>
    </row>
    <row r="456" spans="3:12" ht="15" thickBot="1" x14ac:dyDescent="0.4">
      <c r="C456" s="437"/>
      <c r="D456" s="437"/>
      <c r="E456" s="437"/>
      <c r="F456" s="437"/>
      <c r="G456" s="437"/>
      <c r="H456" s="424"/>
      <c r="I456" s="437"/>
      <c r="J456" s="437"/>
      <c r="K456" s="437"/>
      <c r="L456" s="437"/>
    </row>
    <row r="457" spans="3:12" ht="15" thickBot="1" x14ac:dyDescent="0.4">
      <c r="C457" s="29" t="s">
        <v>43</v>
      </c>
      <c r="D457" s="30">
        <f>SUM(G463:G468)</f>
        <v>70000</v>
      </c>
      <c r="E457" s="93"/>
      <c r="F457" s="93"/>
      <c r="G457" s="93"/>
      <c r="H457" s="76"/>
      <c r="I457" s="76"/>
      <c r="J457" s="76"/>
      <c r="K457" s="112"/>
      <c r="L457" s="437"/>
    </row>
    <row r="458" spans="3:12" x14ac:dyDescent="0.35">
      <c r="C458" s="70"/>
      <c r="D458" s="31"/>
      <c r="E458" s="93"/>
      <c r="F458" s="93"/>
      <c r="G458" s="93"/>
      <c r="H458" s="76"/>
      <c r="I458" s="76"/>
      <c r="J458" s="76"/>
      <c r="K458" s="112"/>
      <c r="L458" s="437"/>
    </row>
    <row r="459" spans="3:12" ht="15.5" x14ac:dyDescent="0.35">
      <c r="C459" s="202" t="s">
        <v>390</v>
      </c>
      <c r="D459" s="351" t="s">
        <v>2072</v>
      </c>
      <c r="E459" s="93"/>
      <c r="F459" s="93"/>
      <c r="G459" s="93"/>
      <c r="H459" s="76"/>
      <c r="I459" s="76"/>
      <c r="J459" s="76"/>
      <c r="K459" s="112"/>
      <c r="L459" s="437"/>
    </row>
    <row r="460" spans="3:12" ht="18.5" x14ac:dyDescent="0.35">
      <c r="C460" s="207" t="str">
        <f>IFERROR(VLOOKUP(D459,'1. Desarrollo e Innov. Curricu.'!$F:$G,2,FALSE),IFERROR(VLOOKUP(D459,'2. Investigación Científica'!$F:$G,2,FALSE),IFERROR(VLOOKUP(D459,'3. Vinculación Univ. Sociedad'!$F:$G,2,FALSE),IFERROR(VLOOKUP(D459,'4. Docencia y Profesorado Univ.'!$F:$G,2,FALSE),IFERROR(VLOOKUP(D459,'5. Estudiantes y Graduados'!$F:$G,2,FALSE),IFERROR(VLOOKUP(D459,'11. Gestion Administrativa'!$F:$G,2,FALSE),IFERROR(VLOOKUP(D459,'13. Gestión Académica'!$F:$G,2,FALSE),IFERROR(VLOOKUP(D459,'9. Asegura. de la Calid. y M'!$F:$G,2,FALSE),IFERROR(VLOOKUP(D459,'6. Gestión del Conocimiento'!$F:$G,2,FALSE),IFERROR(VLOOKUP(D459,'15. Gobernabilidad y Proceso...'!$F:$G,2,FALSE),IFERROR(VLOOKUP(D459,'12. Gestión del Talento Humano'!$F:$G,2,FALSE),IFERROR(VLOOKUP(D459,'14. Internacional... de la E.S.'!$F:$G,2,FALSE),IFERROR(VLOOKUP(D459,'10. Posgrado'!$F:$G,2,FALSE),IFERROR(VLOOKUP(D459,'16. Gestión TIC'!$F:$G,2,FALSE),IFERROR(VLOOKUP(D459,'16. Desa. del Sistema Educ.Sup.'!$F:$G,2,FALSE),IFERROR(VLOOKUP(D459,'8. Cultura de Inno. Insti...'!$F:$G,2,FALSE),VLOOKUP(D459,'7. Lo Esencial de la Reforma U.'!$F:$G,2,0)))))))))))))))))</f>
        <v>Gestionar convenios para asistencia  de  reciproca o cartas de entendimiento tramitados su firmas</v>
      </c>
      <c r="D460" s="31"/>
      <c r="E460" s="93"/>
      <c r="F460" s="93"/>
      <c r="G460" s="93"/>
      <c r="H460" s="76"/>
      <c r="I460" s="76"/>
      <c r="J460" s="76"/>
      <c r="K460" s="112"/>
      <c r="L460" s="437"/>
    </row>
    <row r="461" spans="3:12" ht="15" thickBot="1" x14ac:dyDescent="0.4">
      <c r="C461" s="70"/>
      <c r="D461" s="31"/>
      <c r="E461" s="93"/>
      <c r="F461" s="93"/>
      <c r="G461" s="93"/>
      <c r="H461" s="76"/>
      <c r="I461" s="76"/>
      <c r="J461" s="76"/>
      <c r="K461" s="112"/>
      <c r="L461" s="437"/>
    </row>
    <row r="462" spans="3:12" ht="15" thickBot="1" x14ac:dyDescent="0.4">
      <c r="C462" s="126" t="s">
        <v>44</v>
      </c>
      <c r="D462" s="129" t="s">
        <v>45</v>
      </c>
      <c r="E462" s="128" t="s">
        <v>55</v>
      </c>
      <c r="F462" s="128" t="s">
        <v>57</v>
      </c>
      <c r="G462" s="127" t="s">
        <v>27</v>
      </c>
      <c r="H462" s="133" t="s">
        <v>129</v>
      </c>
      <c r="I462" s="128" t="s">
        <v>46</v>
      </c>
      <c r="J462" s="128" t="s">
        <v>130</v>
      </c>
      <c r="K462" s="128" t="s">
        <v>408</v>
      </c>
      <c r="L462" s="128" t="s">
        <v>409</v>
      </c>
    </row>
    <row r="463" spans="3:12" x14ac:dyDescent="0.35">
      <c r="C463" s="317" t="s">
        <v>47</v>
      </c>
      <c r="D463" s="1159"/>
      <c r="E463" s="318"/>
      <c r="F463" s="115">
        <v>30000</v>
      </c>
      <c r="G463" s="319">
        <f t="shared" ref="G463:G467" si="47">E463*F463</f>
        <v>0</v>
      </c>
      <c r="H463" s="320"/>
      <c r="I463" s="116" t="s">
        <v>697</v>
      </c>
      <c r="J463" s="116" t="str">
        <f>VLOOKUP(I463,Presupuesto!$B$11:$C$566,2,0)</f>
        <v>SERVICIOS DE CAPACITACION.</v>
      </c>
      <c r="K463" s="321" t="s">
        <v>1492</v>
      </c>
      <c r="L463" s="116" t="s">
        <v>392</v>
      </c>
    </row>
    <row r="464" spans="3:12" x14ac:dyDescent="0.35">
      <c r="C464" s="99" t="s">
        <v>48</v>
      </c>
      <c r="D464" s="1160"/>
      <c r="E464" s="200">
        <f>D463</f>
        <v>0</v>
      </c>
      <c r="F464" s="100">
        <v>50</v>
      </c>
      <c r="G464" s="97">
        <f t="shared" si="47"/>
        <v>0</v>
      </c>
      <c r="H464" s="161"/>
      <c r="I464" s="98" t="s">
        <v>715</v>
      </c>
      <c r="J464" s="98" t="str">
        <f>VLOOKUP(I464,Presupuesto!$B$11:$C$566,2,0)</f>
        <v>SERVICIOS DE IMPRENTA PUBLIC.Y REPRODUCCION</v>
      </c>
      <c r="K464" s="98" t="str">
        <f>$K$194</f>
        <v>Gestión Tecnologías de Información y Comunicación</v>
      </c>
      <c r="L464" s="98" t="s">
        <v>410</v>
      </c>
    </row>
    <row r="465" spans="3:12" x14ac:dyDescent="0.35">
      <c r="C465" s="99" t="s">
        <v>49</v>
      </c>
      <c r="D465" s="1160"/>
      <c r="E465" s="200">
        <f>D463</f>
        <v>0</v>
      </c>
      <c r="F465" s="100">
        <v>150</v>
      </c>
      <c r="G465" s="97">
        <f t="shared" si="47"/>
        <v>0</v>
      </c>
      <c r="H465" s="161"/>
      <c r="I465" s="98" t="s">
        <v>790</v>
      </c>
      <c r="J465" s="98" t="str">
        <f>VLOOKUP(I465,Presupuesto!$B$11:$C$566,2,0)</f>
        <v>ALIMENTOS B EBIDAS PARA PERSONAS</v>
      </c>
      <c r="K465" s="98" t="str">
        <f t="shared" ref="K465:K468" si="48">$K$194</f>
        <v>Gestión Tecnologías de Información y Comunicación</v>
      </c>
      <c r="L465" s="98" t="s">
        <v>394</v>
      </c>
    </row>
    <row r="466" spans="3:12" x14ac:dyDescent="0.35">
      <c r="C466" s="99" t="s">
        <v>50</v>
      </c>
      <c r="D466" s="1160"/>
      <c r="E466" s="151">
        <v>2</v>
      </c>
      <c r="F466" s="118">
        <v>25000</v>
      </c>
      <c r="G466" s="97">
        <f t="shared" si="47"/>
        <v>50000</v>
      </c>
      <c r="H466" s="161" t="s">
        <v>1660</v>
      </c>
      <c r="I466" s="313" t="s">
        <v>747</v>
      </c>
      <c r="J466" s="98" t="str">
        <f>VLOOKUP(I466,Presupuesto!$B$11:$C$566,2,0)</f>
        <v>PASAJES NACIONALES</v>
      </c>
      <c r="K466" s="98" t="s">
        <v>469</v>
      </c>
      <c r="L466" s="98" t="s">
        <v>396</v>
      </c>
    </row>
    <row r="467" spans="3:12" x14ac:dyDescent="0.35">
      <c r="C467" s="99" t="s">
        <v>415</v>
      </c>
      <c r="D467" s="1160"/>
      <c r="E467" s="151">
        <v>80</v>
      </c>
      <c r="F467" s="118">
        <v>250</v>
      </c>
      <c r="G467" s="97">
        <f t="shared" si="47"/>
        <v>20000</v>
      </c>
      <c r="H467" s="161" t="s">
        <v>1660</v>
      </c>
      <c r="I467" s="98" t="s">
        <v>819</v>
      </c>
      <c r="J467" s="98" t="str">
        <f>VLOOKUP(I467,Presupuesto!$B$11:$C$566,2,0)</f>
        <v>PRODUCTOS PAPEL Y CARTON</v>
      </c>
      <c r="K467" s="98" t="s">
        <v>469</v>
      </c>
      <c r="L467" s="98" t="s">
        <v>396</v>
      </c>
    </row>
    <row r="468" spans="3:12" ht="15" thickBot="1" x14ac:dyDescent="0.4">
      <c r="C468" s="213" t="s">
        <v>428</v>
      </c>
      <c r="D468" s="214">
        <v>0</v>
      </c>
      <c r="E468" s="322">
        <v>0</v>
      </c>
      <c r="F468" s="104">
        <f>HLOOKUP(C468,$AH$2:$BU$3,2,0)</f>
        <v>1150</v>
      </c>
      <c r="G468" s="105">
        <f>D468*E468*F468</f>
        <v>0</v>
      </c>
      <c r="H468" s="323"/>
      <c r="I468" s="324" t="s">
        <v>299</v>
      </c>
      <c r="J468" s="106" t="str">
        <f>VLOOKUP(I468,Presupuesto!$B$11:$C$566,2,0)</f>
        <v>VIATICOS (26200-00)</v>
      </c>
      <c r="K468" s="325" t="str">
        <f t="shared" si="48"/>
        <v>Gestión Tecnologías de Información y Comunicación</v>
      </c>
      <c r="L468" s="325" t="s">
        <v>410</v>
      </c>
    </row>
    <row r="469" spans="3:12" x14ac:dyDescent="0.35">
      <c r="C469" s="437"/>
      <c r="D469" s="437"/>
      <c r="E469" s="437"/>
      <c r="F469" s="437"/>
      <c r="G469" s="437"/>
      <c r="H469" s="424"/>
      <c r="I469" s="437"/>
      <c r="J469" s="437"/>
      <c r="K469" s="437"/>
      <c r="L469" s="437"/>
    </row>
    <row r="470" spans="3:12" ht="15" thickBot="1" x14ac:dyDescent="0.4">
      <c r="C470" s="437"/>
      <c r="D470" s="437"/>
      <c r="E470" s="437"/>
      <c r="F470" s="437"/>
      <c r="G470" s="437"/>
      <c r="H470" s="424"/>
      <c r="I470" s="437"/>
      <c r="J470" s="437"/>
      <c r="K470" s="437"/>
      <c r="L470" s="437"/>
    </row>
    <row r="471" spans="3:12" ht="15" thickBot="1" x14ac:dyDescent="0.4">
      <c r="C471" s="29" t="s">
        <v>43</v>
      </c>
      <c r="D471" s="30">
        <f>SUM(G477:G483)</f>
        <v>100000</v>
      </c>
      <c r="E471" s="93"/>
      <c r="F471" s="93"/>
      <c r="G471" s="93"/>
      <c r="H471" s="76"/>
      <c r="I471" s="76"/>
      <c r="J471" s="76"/>
      <c r="K471" s="112"/>
      <c r="L471" s="437"/>
    </row>
    <row r="472" spans="3:12" x14ac:dyDescent="0.35">
      <c r="C472" s="70"/>
      <c r="D472" s="31"/>
      <c r="E472" s="93"/>
      <c r="F472" s="93"/>
      <c r="G472" s="93"/>
      <c r="H472" s="76"/>
      <c r="I472" s="76"/>
      <c r="J472" s="76"/>
      <c r="K472" s="112"/>
      <c r="L472" s="437"/>
    </row>
    <row r="473" spans="3:12" ht="15.5" x14ac:dyDescent="0.35">
      <c r="C473" s="202" t="s">
        <v>390</v>
      </c>
      <c r="D473" s="351" t="s">
        <v>2076</v>
      </c>
      <c r="E473" s="93"/>
      <c r="F473" s="93"/>
      <c r="G473" s="93"/>
      <c r="H473" s="76"/>
      <c r="I473" s="76"/>
      <c r="J473" s="76"/>
      <c r="K473" s="112"/>
      <c r="L473" s="437"/>
    </row>
    <row r="474" spans="3:12" ht="18.5" x14ac:dyDescent="0.35">
      <c r="C474" s="207" t="str">
        <f>IFERROR(VLOOKUP(D473,'1. Desarrollo e Innov. Curricu.'!$F:$G,2,FALSE),IFERROR(VLOOKUP(D473,'2. Investigación Científica'!$F:$G,2,FALSE),IFERROR(VLOOKUP(D473,'3. Vinculación Univ. Sociedad'!$F:$G,2,FALSE),IFERROR(VLOOKUP(D473,'4. Docencia y Profesorado Univ.'!$F:$G,2,FALSE),IFERROR(VLOOKUP(D473,'5. Estudiantes y Graduados'!$F:$G,2,FALSE),IFERROR(VLOOKUP(D473,'11. Gestion Administrativa'!$F:$G,2,FALSE),IFERROR(VLOOKUP(D473,'13. Gestión Académica'!$F:$G,2,FALSE),IFERROR(VLOOKUP(D473,'9. Asegura. de la Calid. y M'!$F:$G,2,FALSE),IFERROR(VLOOKUP(D473,'6. Gestión del Conocimiento'!$F:$G,2,FALSE),IFERROR(VLOOKUP(D473,'15. Gobernabilidad y Proceso...'!$F:$G,2,FALSE),IFERROR(VLOOKUP(D473,'12. Gestión del Talento Humano'!$F:$G,2,FALSE),IFERROR(VLOOKUP(D473,'14. Internacional... de la E.S.'!$F:$G,2,FALSE),IFERROR(VLOOKUP(D473,'10. Posgrado'!$F:$G,2,FALSE),IFERROR(VLOOKUP(D473,'16. Gestión TIC'!$F:$G,2,FALSE),IFERROR(VLOOKUP(D473,'16. Desa. del Sistema Educ.Sup.'!$F:$G,2,FALSE),IFERROR(VLOOKUP(D473,'8. Cultura de Inno. Insti...'!$F:$G,2,FALSE),VLOOKUP(D473,'7. Lo Esencial de la Reforma U.'!$F:$G,2,0)))))))))))))))))</f>
        <v xml:space="preserve">Realizar un programa de intervención psicológica  educativa por medio del trinomio educativo a  los centros escolares de los municipios priorizados. </v>
      </c>
      <c r="D474" s="31"/>
      <c r="E474" s="93"/>
      <c r="F474" s="93"/>
      <c r="G474" s="93"/>
      <c r="H474" s="76"/>
      <c r="I474" s="76"/>
      <c r="J474" s="76"/>
      <c r="K474" s="112"/>
      <c r="L474" s="437"/>
    </row>
    <row r="475" spans="3:12" ht="15" thickBot="1" x14ac:dyDescent="0.4">
      <c r="C475" s="70"/>
      <c r="D475" s="31"/>
      <c r="E475" s="93"/>
      <c r="F475" s="93"/>
      <c r="G475" s="93"/>
      <c r="H475" s="76"/>
      <c r="I475" s="76"/>
      <c r="J475" s="76"/>
      <c r="K475" s="112"/>
      <c r="L475" s="437"/>
    </row>
    <row r="476" spans="3:12" ht="15" thickBot="1" x14ac:dyDescent="0.4">
      <c r="C476" s="126" t="s">
        <v>44</v>
      </c>
      <c r="D476" s="129" t="s">
        <v>45</v>
      </c>
      <c r="E476" s="128" t="s">
        <v>55</v>
      </c>
      <c r="F476" s="128" t="s">
        <v>57</v>
      </c>
      <c r="G476" s="127" t="s">
        <v>27</v>
      </c>
      <c r="H476" s="133" t="s">
        <v>129</v>
      </c>
      <c r="I476" s="128" t="s">
        <v>46</v>
      </c>
      <c r="J476" s="128" t="s">
        <v>130</v>
      </c>
      <c r="K476" s="128" t="s">
        <v>408</v>
      </c>
      <c r="L476" s="128" t="s">
        <v>409</v>
      </c>
    </row>
    <row r="477" spans="3:12" x14ac:dyDescent="0.35">
      <c r="C477" s="317" t="s">
        <v>47</v>
      </c>
      <c r="D477" s="1159"/>
      <c r="E477" s="318"/>
      <c r="F477" s="115">
        <v>30000</v>
      </c>
      <c r="G477" s="319">
        <f t="shared" ref="G477:G482" si="49">E477*F477</f>
        <v>0</v>
      </c>
      <c r="H477" s="320"/>
      <c r="I477" s="116" t="s">
        <v>697</v>
      </c>
      <c r="J477" s="116" t="str">
        <f>VLOOKUP(I477,Presupuesto!$B$11:$C$566,2,0)</f>
        <v>SERVICIOS DE CAPACITACION.</v>
      </c>
      <c r="K477" s="321" t="s">
        <v>1492</v>
      </c>
      <c r="L477" s="116" t="s">
        <v>392</v>
      </c>
    </row>
    <row r="478" spans="3:12" x14ac:dyDescent="0.35">
      <c r="C478" s="99" t="s">
        <v>48</v>
      </c>
      <c r="D478" s="1160"/>
      <c r="E478" s="200">
        <v>100</v>
      </c>
      <c r="F478" s="100">
        <v>50</v>
      </c>
      <c r="G478" s="97">
        <f t="shared" si="49"/>
        <v>5000</v>
      </c>
      <c r="H478" s="161" t="s">
        <v>127</v>
      </c>
      <c r="I478" s="98" t="s">
        <v>715</v>
      </c>
      <c r="J478" s="98" t="str">
        <f>VLOOKUP(I478,Presupuesto!$B$11:$C$566,2,0)</f>
        <v>SERVICIOS DE IMPRENTA PUBLIC.Y REPRODUCCION</v>
      </c>
      <c r="K478" s="98" t="s">
        <v>469</v>
      </c>
      <c r="L478" s="98" t="s">
        <v>410</v>
      </c>
    </row>
    <row r="479" spans="3:12" x14ac:dyDescent="0.35">
      <c r="C479" s="99" t="s">
        <v>49</v>
      </c>
      <c r="D479" s="1160"/>
      <c r="E479" s="200">
        <v>100</v>
      </c>
      <c r="F479" s="100">
        <v>150</v>
      </c>
      <c r="G479" s="97">
        <f t="shared" si="49"/>
        <v>15000</v>
      </c>
      <c r="H479" s="161" t="s">
        <v>127</v>
      </c>
      <c r="I479" s="98" t="s">
        <v>790</v>
      </c>
      <c r="J479" s="98" t="str">
        <f>VLOOKUP(I479,Presupuesto!$B$11:$C$566,2,0)</f>
        <v>ALIMENTOS B EBIDAS PARA PERSONAS</v>
      </c>
      <c r="K479" s="98" t="s">
        <v>469</v>
      </c>
      <c r="L479" s="98" t="s">
        <v>394</v>
      </c>
    </row>
    <row r="480" spans="3:12" x14ac:dyDescent="0.35">
      <c r="C480" s="99" t="s">
        <v>50</v>
      </c>
      <c r="D480" s="1160"/>
      <c r="E480" s="151">
        <v>1</v>
      </c>
      <c r="F480" s="118">
        <v>9000</v>
      </c>
      <c r="G480" s="97">
        <f t="shared" si="49"/>
        <v>9000</v>
      </c>
      <c r="H480" s="161" t="s">
        <v>127</v>
      </c>
      <c r="I480" s="1006" t="s">
        <v>747</v>
      </c>
      <c r="J480" s="98" t="str">
        <f>VLOOKUP(I480,Presupuesto!$B$11:$C$566,2,0)</f>
        <v>PASAJES NACIONALES</v>
      </c>
      <c r="K480" s="98" t="s">
        <v>469</v>
      </c>
      <c r="L480" s="98" t="s">
        <v>410</v>
      </c>
    </row>
    <row r="481" spans="3:12" x14ac:dyDescent="0.35">
      <c r="C481" s="99" t="s">
        <v>415</v>
      </c>
      <c r="D481" s="1160"/>
      <c r="E481" s="151">
        <v>250</v>
      </c>
      <c r="F481" s="118">
        <v>250</v>
      </c>
      <c r="G481" s="97">
        <f t="shared" si="49"/>
        <v>62500</v>
      </c>
      <c r="H481" s="161" t="s">
        <v>127</v>
      </c>
      <c r="I481" s="98" t="s">
        <v>819</v>
      </c>
      <c r="J481" s="98" t="str">
        <f>VLOOKUP(I481,Presupuesto!$B$11:$C$566,2,0)</f>
        <v>PRODUCTOS PAPEL Y CARTON</v>
      </c>
      <c r="K481" s="98" t="s">
        <v>469</v>
      </c>
      <c r="L481" s="98" t="s">
        <v>410</v>
      </c>
    </row>
    <row r="482" spans="3:12" x14ac:dyDescent="0.35">
      <c r="C482" s="99" t="s">
        <v>51</v>
      </c>
      <c r="D482" s="1160"/>
      <c r="E482" s="200">
        <v>100</v>
      </c>
      <c r="F482" s="100">
        <v>85</v>
      </c>
      <c r="G482" s="97">
        <f t="shared" si="49"/>
        <v>8500</v>
      </c>
      <c r="H482" s="161" t="s">
        <v>127</v>
      </c>
      <c r="I482" s="98" t="s">
        <v>819</v>
      </c>
      <c r="J482" s="98" t="str">
        <f>VLOOKUP(I482,Presupuesto!$B$11:$C$566,2,0)</f>
        <v>PRODUCTOS PAPEL Y CARTON</v>
      </c>
      <c r="K482" s="98" t="s">
        <v>469</v>
      </c>
      <c r="L482" s="98" t="s">
        <v>410</v>
      </c>
    </row>
    <row r="483" spans="3:12" ht="15" thickBot="1" x14ac:dyDescent="0.4">
      <c r="C483" s="213" t="s">
        <v>428</v>
      </c>
      <c r="D483" s="214">
        <v>0</v>
      </c>
      <c r="E483" s="322">
        <v>0</v>
      </c>
      <c r="F483" s="104">
        <f>HLOOKUP(C483,$AH$2:$BU$3,2,0)</f>
        <v>1150</v>
      </c>
      <c r="G483" s="105">
        <f>D483*E483*F483</f>
        <v>0</v>
      </c>
      <c r="H483" s="323"/>
      <c r="I483" s="324" t="s">
        <v>299</v>
      </c>
      <c r="J483" s="106" t="str">
        <f>VLOOKUP(I483,Presupuesto!$B$11:$C$566,2,0)</f>
        <v>VIATICOS (26200-00)</v>
      </c>
      <c r="K483" s="325" t="str">
        <f t="shared" ref="K483" si="50">$K$194</f>
        <v>Gestión Tecnologías de Información y Comunicación</v>
      </c>
      <c r="L483" s="325" t="s">
        <v>410</v>
      </c>
    </row>
    <row r="484" spans="3:12" x14ac:dyDescent="0.35">
      <c r="C484" s="437"/>
      <c r="D484" s="437"/>
      <c r="E484" s="437"/>
      <c r="F484" s="437"/>
      <c r="G484" s="437"/>
      <c r="H484" s="424"/>
      <c r="I484" s="437"/>
      <c r="J484" s="437"/>
      <c r="K484" s="437"/>
      <c r="L484" s="437"/>
    </row>
    <row r="485" spans="3:12" ht="15" thickBot="1" x14ac:dyDescent="0.4">
      <c r="C485" s="437"/>
      <c r="D485" s="437"/>
      <c r="E485" s="437"/>
      <c r="F485" s="437"/>
      <c r="G485" s="437"/>
      <c r="H485" s="424"/>
      <c r="I485" s="437"/>
      <c r="J485" s="437"/>
      <c r="K485" s="437"/>
      <c r="L485" s="437"/>
    </row>
    <row r="486" spans="3:12" ht="15" thickBot="1" x14ac:dyDescent="0.4">
      <c r="C486" s="29" t="s">
        <v>43</v>
      </c>
      <c r="D486" s="968">
        <f>SUM(G492:G496)</f>
        <v>57500</v>
      </c>
      <c r="E486" s="93"/>
      <c r="F486" s="93"/>
      <c r="G486" s="93"/>
      <c r="H486" s="76"/>
      <c r="I486" s="76"/>
      <c r="J486" s="76"/>
      <c r="K486" s="112"/>
      <c r="L486" s="437"/>
    </row>
    <row r="487" spans="3:12" x14ac:dyDescent="0.35">
      <c r="C487" s="70"/>
      <c r="D487" s="31"/>
      <c r="E487" s="93"/>
      <c r="F487" s="93"/>
      <c r="G487" s="93"/>
      <c r="H487" s="76"/>
      <c r="I487" s="76"/>
      <c r="J487" s="76"/>
      <c r="K487" s="112"/>
      <c r="L487" s="437"/>
    </row>
    <row r="488" spans="3:12" ht="15.5" x14ac:dyDescent="0.35">
      <c r="C488" s="202" t="s">
        <v>390</v>
      </c>
      <c r="D488" s="351" t="s">
        <v>2077</v>
      </c>
      <c r="E488" s="93"/>
      <c r="F488" s="93"/>
      <c r="G488" s="93"/>
      <c r="H488" s="76"/>
      <c r="I488" s="76"/>
      <c r="J488" s="76"/>
      <c r="K488" s="112"/>
      <c r="L488" s="437"/>
    </row>
    <row r="489" spans="3:12" ht="18.5" x14ac:dyDescent="0.35">
      <c r="C489" s="207" t="str">
        <f>IFERROR(VLOOKUP(D488,'1. Desarrollo e Innov. Curricu.'!$F:$G,2,FALSE),IFERROR(VLOOKUP(D488,'2. Investigación Científica'!$F:$G,2,FALSE),IFERROR(VLOOKUP(D488,'3. Vinculación Univ. Sociedad'!$F:$G,2,FALSE),IFERROR(VLOOKUP(D488,'4. Docencia y Profesorado Univ.'!$F:$G,2,FALSE),IFERROR(VLOOKUP(D488,'5. Estudiantes y Graduados'!$F:$G,2,FALSE),IFERROR(VLOOKUP(D488,'11. Gestion Administrativa'!$F:$G,2,FALSE),IFERROR(VLOOKUP(D488,'13. Gestión Académica'!$F:$G,2,FALSE),IFERROR(VLOOKUP(D488,'9. Asegura. de la Calid. y M'!$F:$G,2,FALSE),IFERROR(VLOOKUP(D488,'6. Gestión del Conocimiento'!$F:$G,2,FALSE),IFERROR(VLOOKUP(D488,'15. Gobernabilidad y Proceso...'!$F:$G,2,FALSE),IFERROR(VLOOKUP(D488,'12. Gestión del Talento Humano'!$F:$G,2,FALSE),IFERROR(VLOOKUP(D488,'14. Internacional... de la E.S.'!$F:$G,2,FALSE),IFERROR(VLOOKUP(D488,'10. Posgrado'!$F:$G,2,FALSE),IFERROR(VLOOKUP(D488,'16. Gestión TIC'!$F:$G,2,FALSE),IFERROR(VLOOKUP(D488,'16. Desa. del Sistema Educ.Sup.'!$F:$G,2,FALSE),IFERROR(VLOOKUP(D488,'8. Cultura de Inno. Insti...'!$F:$G,2,FALSE),VLOOKUP(D488,'7. Lo Esencial de la Reforma U.'!$F:$G,2,0)))))))))))))))))</f>
        <v>Participar en al menos (2) proyectos de vinculación de acuerdo a la estrategía de DVUS.</v>
      </c>
      <c r="D489" s="31"/>
      <c r="E489" s="93"/>
      <c r="F489" s="93"/>
      <c r="G489" s="93"/>
      <c r="H489" s="76"/>
      <c r="I489" s="76"/>
      <c r="J489" s="76"/>
      <c r="K489" s="112"/>
      <c r="L489" s="437"/>
    </row>
    <row r="490" spans="3:12" ht="15" thickBot="1" x14ac:dyDescent="0.4">
      <c r="C490" s="70"/>
      <c r="D490" s="31"/>
      <c r="E490" s="93"/>
      <c r="F490" s="93"/>
      <c r="G490" s="93"/>
      <c r="H490" s="76"/>
      <c r="I490" s="76"/>
      <c r="J490" s="76"/>
      <c r="K490" s="112"/>
      <c r="L490" s="437"/>
    </row>
    <row r="491" spans="3:12" ht="15" thickBot="1" x14ac:dyDescent="0.4">
      <c r="C491" s="126" t="s">
        <v>44</v>
      </c>
      <c r="D491" s="129" t="s">
        <v>45</v>
      </c>
      <c r="E491" s="128" t="s">
        <v>55</v>
      </c>
      <c r="F491" s="128" t="s">
        <v>57</v>
      </c>
      <c r="G491" s="127" t="s">
        <v>27</v>
      </c>
      <c r="H491" s="133" t="s">
        <v>129</v>
      </c>
      <c r="I491" s="128" t="s">
        <v>46</v>
      </c>
      <c r="J491" s="128" t="s">
        <v>130</v>
      </c>
      <c r="K491" s="128" t="s">
        <v>408</v>
      </c>
      <c r="L491" s="128" t="s">
        <v>409</v>
      </c>
    </row>
    <row r="492" spans="3:12" x14ac:dyDescent="0.35">
      <c r="C492" s="317" t="s">
        <v>47</v>
      </c>
      <c r="D492" s="1159"/>
      <c r="E492" s="318"/>
      <c r="F492" s="115">
        <v>30000</v>
      </c>
      <c r="G492" s="319">
        <f t="shared" ref="G492:G495" si="51">E492*F492</f>
        <v>0</v>
      </c>
      <c r="H492" s="320"/>
      <c r="I492" s="116" t="s">
        <v>697</v>
      </c>
      <c r="J492" s="116" t="str">
        <f>VLOOKUP(I492,Presupuesto!$B$11:$C$566,2,0)</f>
        <v>SERVICIOS DE CAPACITACION.</v>
      </c>
      <c r="K492" s="321" t="s">
        <v>1492</v>
      </c>
      <c r="L492" s="116" t="s">
        <v>392</v>
      </c>
    </row>
    <row r="493" spans="3:12" x14ac:dyDescent="0.35">
      <c r="C493" s="99" t="s">
        <v>48</v>
      </c>
      <c r="D493" s="1160"/>
      <c r="E493" s="200">
        <f>D492</f>
        <v>0</v>
      </c>
      <c r="F493" s="100">
        <v>50</v>
      </c>
      <c r="G493" s="97">
        <f t="shared" si="51"/>
        <v>0</v>
      </c>
      <c r="H493" s="161"/>
      <c r="I493" s="98" t="s">
        <v>715</v>
      </c>
      <c r="J493" s="98" t="str">
        <f>VLOOKUP(I493,Presupuesto!$B$11:$C$566,2,0)</f>
        <v>SERVICIOS DE IMPRENTA PUBLIC.Y REPRODUCCION</v>
      </c>
      <c r="K493" s="98" t="str">
        <f>$K$194</f>
        <v>Gestión Tecnologías de Información y Comunicación</v>
      </c>
      <c r="L493" s="98" t="s">
        <v>410</v>
      </c>
    </row>
    <row r="494" spans="3:12" x14ac:dyDescent="0.35">
      <c r="C494" s="99" t="s">
        <v>49</v>
      </c>
      <c r="D494" s="1160"/>
      <c r="E494" s="200">
        <f>D492</f>
        <v>0</v>
      </c>
      <c r="F494" s="100">
        <v>150</v>
      </c>
      <c r="G494" s="97">
        <f t="shared" si="51"/>
        <v>0</v>
      </c>
      <c r="H494" s="161"/>
      <c r="I494" s="98" t="s">
        <v>790</v>
      </c>
      <c r="J494" s="98" t="str">
        <f>VLOOKUP(I494,Presupuesto!$B$11:$C$566,2,0)</f>
        <v>ALIMENTOS B EBIDAS PARA PERSONAS</v>
      </c>
      <c r="K494" s="98" t="str">
        <f t="shared" ref="K494" si="52">$K$194</f>
        <v>Gestión Tecnologías de Información y Comunicación</v>
      </c>
      <c r="L494" s="98" t="s">
        <v>394</v>
      </c>
    </row>
    <row r="495" spans="3:12" x14ac:dyDescent="0.35">
      <c r="C495" s="99" t="s">
        <v>50</v>
      </c>
      <c r="D495" s="1160"/>
      <c r="E495" s="151">
        <v>3</v>
      </c>
      <c r="F495" s="118">
        <v>10000</v>
      </c>
      <c r="G495" s="97">
        <f t="shared" si="51"/>
        <v>30000</v>
      </c>
      <c r="H495" s="161" t="s">
        <v>127</v>
      </c>
      <c r="I495" s="313" t="s">
        <v>747</v>
      </c>
      <c r="J495" s="98" t="str">
        <f>VLOOKUP(I495,Presupuesto!$B$11:$C$566,2,0)</f>
        <v>PASAJES NACIONALES</v>
      </c>
      <c r="K495" s="98" t="s">
        <v>469</v>
      </c>
      <c r="L495" s="98" t="s">
        <v>410</v>
      </c>
    </row>
    <row r="496" spans="3:12" ht="15" thickBot="1" x14ac:dyDescent="0.4">
      <c r="C496" s="213" t="s">
        <v>429</v>
      </c>
      <c r="D496" s="214">
        <v>5</v>
      </c>
      <c r="E496" s="322">
        <v>5</v>
      </c>
      <c r="F496" s="104">
        <f>HLOOKUP(C496,$AH$2:$BU$3,2,0)</f>
        <v>1100</v>
      </c>
      <c r="G496" s="105">
        <f>D496*E496*F496</f>
        <v>27500</v>
      </c>
      <c r="H496" s="323" t="s">
        <v>127</v>
      </c>
      <c r="I496" s="324" t="s">
        <v>761</v>
      </c>
      <c r="J496" s="98" t="str">
        <f>VLOOKUP(I496,Presupuesto!$B$11:$C$566,2,0)</f>
        <v>VIATICOS NACIONALES</v>
      </c>
      <c r="K496" s="325" t="s">
        <v>469</v>
      </c>
      <c r="L496" s="325" t="s">
        <v>393</v>
      </c>
    </row>
    <row r="497" spans="3:12" x14ac:dyDescent="0.35">
      <c r="C497" s="437"/>
      <c r="D497" s="437"/>
      <c r="E497" s="437"/>
      <c r="F497" s="437"/>
      <c r="G497" s="437"/>
      <c r="H497" s="424"/>
      <c r="I497" s="437"/>
      <c r="J497" s="437"/>
      <c r="K497" s="437"/>
      <c r="L497" s="437"/>
    </row>
    <row r="498" spans="3:12" ht="15" thickBot="1" x14ac:dyDescent="0.4">
      <c r="C498" s="437"/>
      <c r="D498" s="437"/>
      <c r="E498" s="437"/>
      <c r="F498" s="437"/>
      <c r="G498" s="437"/>
      <c r="H498" s="424"/>
      <c r="I498" s="437"/>
      <c r="J498" s="437"/>
      <c r="K498" s="437"/>
      <c r="L498" s="437"/>
    </row>
    <row r="499" spans="3:12" ht="15" thickBot="1" x14ac:dyDescent="0.4">
      <c r="C499" s="29" t="s">
        <v>43</v>
      </c>
      <c r="D499" s="30">
        <f>SUM(G506:G511)</f>
        <v>45000</v>
      </c>
      <c r="E499" s="93"/>
      <c r="F499" s="93"/>
      <c r="G499" s="93"/>
      <c r="H499" s="76"/>
      <c r="I499" s="76"/>
      <c r="J499" s="76"/>
      <c r="K499" s="112"/>
      <c r="L499" s="437"/>
    </row>
    <row r="500" spans="3:12" x14ac:dyDescent="0.35">
      <c r="C500" s="70"/>
      <c r="D500" s="31"/>
      <c r="E500" s="93"/>
      <c r="F500" s="93"/>
      <c r="G500" s="93"/>
      <c r="H500" s="76"/>
      <c r="I500" s="76"/>
      <c r="J500" s="76"/>
      <c r="K500" s="112"/>
      <c r="L500" s="437"/>
    </row>
    <row r="501" spans="3:12" x14ac:dyDescent="0.35">
      <c r="C501" s="70"/>
      <c r="D501" s="31"/>
      <c r="E501" s="93"/>
      <c r="F501" s="93"/>
      <c r="G501" s="93"/>
      <c r="H501" s="76"/>
      <c r="I501" s="76"/>
      <c r="J501" s="76"/>
      <c r="K501" s="112"/>
      <c r="L501" s="437"/>
    </row>
    <row r="502" spans="3:12" ht="15.5" x14ac:dyDescent="0.35">
      <c r="C502" s="202" t="s">
        <v>390</v>
      </c>
      <c r="D502" s="351" t="s">
        <v>2078</v>
      </c>
      <c r="E502" s="93"/>
      <c r="F502" s="93"/>
      <c r="G502" s="93"/>
      <c r="H502" s="76"/>
      <c r="I502" s="76"/>
      <c r="J502" s="76"/>
      <c r="K502" s="112"/>
      <c r="L502" s="437"/>
    </row>
    <row r="503" spans="3:12" ht="18.5" x14ac:dyDescent="0.35">
      <c r="C503" s="207" t="str">
        <f>IFERROR(VLOOKUP(D502,'1. Desarrollo e Innov. Curricu.'!$F:$G,2,FALSE),IFERROR(VLOOKUP(D502,'2. Investigación Científica'!$F:$G,2,FALSE),IFERROR(VLOOKUP(D502,'3. Vinculación Univ. Sociedad'!$F:$G,2,FALSE),IFERROR(VLOOKUP(D502,'4. Docencia y Profesorado Univ.'!$F:$G,2,FALSE),IFERROR(VLOOKUP(D502,'5. Estudiantes y Graduados'!$F:$G,2,FALSE),IFERROR(VLOOKUP(D502,'11. Gestion Administrativa'!$F:$G,2,FALSE),IFERROR(VLOOKUP(D502,'13. Gestión Académica'!$F:$G,2,FALSE),IFERROR(VLOOKUP(D502,'9. Asegura. de la Calid. y M'!$F:$G,2,FALSE),IFERROR(VLOOKUP(D502,'6. Gestión del Conocimiento'!$F:$G,2,FALSE),IFERROR(VLOOKUP(D502,'15. Gobernabilidad y Proceso...'!$F:$G,2,FALSE),IFERROR(VLOOKUP(D502,'12. Gestión del Talento Humano'!$F:$G,2,FALSE),IFERROR(VLOOKUP(D502,'14. Internacional... de la E.S.'!$F:$G,2,FALSE),IFERROR(VLOOKUP(D502,'10. Posgrado'!$F:$G,2,FALSE),IFERROR(VLOOKUP(D502,'16. Gestión TIC'!$F:$G,2,FALSE),IFERROR(VLOOKUP(D502,'16. Desa. del Sistema Educ.Sup.'!$F:$G,2,FALSE),IFERROR(VLOOKUP(D502,'8. Cultura de Inno. Insti...'!$F:$G,2,FALSE),VLOOKUP(D502,'7. Lo Esencial de la Reforma U.'!$F:$G,2,0)))))))))))))))))</f>
        <v>Realizar las evaluaciones psicopedagógicas y psicodiagnósticas a niños de escuelas del Proyecto ACOES.</v>
      </c>
      <c r="D503" s="31"/>
      <c r="E503" s="93"/>
      <c r="F503" s="93"/>
      <c r="G503" s="93"/>
      <c r="H503" s="76"/>
      <c r="I503" s="76"/>
      <c r="J503" s="76"/>
      <c r="K503" s="112"/>
      <c r="L503" s="437"/>
    </row>
    <row r="504" spans="3:12" ht="15" thickBot="1" x14ac:dyDescent="0.4">
      <c r="C504" s="70"/>
      <c r="D504" s="31"/>
      <c r="E504" s="93"/>
      <c r="F504" s="93"/>
      <c r="G504" s="93"/>
      <c r="H504" s="76"/>
      <c r="I504" s="76"/>
      <c r="J504" s="76"/>
      <c r="K504" s="112"/>
      <c r="L504" s="437"/>
    </row>
    <row r="505" spans="3:12" ht="15" thickBot="1" x14ac:dyDescent="0.4">
      <c r="C505" s="126" t="s">
        <v>44</v>
      </c>
      <c r="D505" s="129" t="s">
        <v>45</v>
      </c>
      <c r="E505" s="128" t="s">
        <v>55</v>
      </c>
      <c r="F505" s="128" t="s">
        <v>57</v>
      </c>
      <c r="G505" s="127" t="s">
        <v>27</v>
      </c>
      <c r="H505" s="133" t="s">
        <v>129</v>
      </c>
      <c r="I505" s="128" t="s">
        <v>46</v>
      </c>
      <c r="J505" s="128" t="s">
        <v>130</v>
      </c>
      <c r="K505" s="128" t="s">
        <v>408</v>
      </c>
      <c r="L505" s="128" t="s">
        <v>409</v>
      </c>
    </row>
    <row r="506" spans="3:12" x14ac:dyDescent="0.35">
      <c r="C506" s="317" t="s">
        <v>47</v>
      </c>
      <c r="D506" s="1159"/>
      <c r="E506" s="318"/>
      <c r="F506" s="115">
        <v>30000</v>
      </c>
      <c r="G506" s="319">
        <f t="shared" ref="G506:G510" si="53">E506*F506</f>
        <v>0</v>
      </c>
      <c r="H506" s="320"/>
      <c r="I506" s="116" t="s">
        <v>697</v>
      </c>
      <c r="J506" s="116" t="str">
        <f>VLOOKUP(I506,Presupuesto!$B$11:$C$566,2,0)</f>
        <v>SERVICIOS DE CAPACITACION.</v>
      </c>
      <c r="K506" s="321" t="s">
        <v>1492</v>
      </c>
      <c r="L506" s="116" t="s">
        <v>392</v>
      </c>
    </row>
    <row r="507" spans="3:12" x14ac:dyDescent="0.35">
      <c r="C507" s="99" t="s">
        <v>48</v>
      </c>
      <c r="D507" s="1160"/>
      <c r="E507" s="200">
        <v>100</v>
      </c>
      <c r="F507" s="100">
        <v>50</v>
      </c>
      <c r="G507" s="97">
        <f t="shared" si="53"/>
        <v>5000</v>
      </c>
      <c r="H507" s="161" t="s">
        <v>1660</v>
      </c>
      <c r="I507" s="98" t="s">
        <v>715</v>
      </c>
      <c r="J507" s="98" t="str">
        <f>VLOOKUP(I507,Presupuesto!$B$11:$C$566,2,0)</f>
        <v>SERVICIOS DE IMPRENTA PUBLIC.Y REPRODUCCION</v>
      </c>
      <c r="K507" s="98" t="s">
        <v>469</v>
      </c>
      <c r="L507" s="98" t="s">
        <v>396</v>
      </c>
    </row>
    <row r="508" spans="3:12" x14ac:dyDescent="0.35">
      <c r="C508" s="99" t="s">
        <v>49</v>
      </c>
      <c r="D508" s="1160"/>
      <c r="E508" s="200">
        <f>D506</f>
        <v>0</v>
      </c>
      <c r="F508" s="100">
        <v>150</v>
      </c>
      <c r="G508" s="97">
        <f t="shared" si="53"/>
        <v>0</v>
      </c>
      <c r="H508" s="161"/>
      <c r="I508" s="98" t="s">
        <v>790</v>
      </c>
      <c r="J508" s="98" t="str">
        <f>VLOOKUP(I508,Presupuesto!$B$11:$C$566,2,0)</f>
        <v>ALIMENTOS B EBIDAS PARA PERSONAS</v>
      </c>
      <c r="K508" s="98" t="str">
        <f t="shared" ref="K508:K511" si="54">$K$194</f>
        <v>Gestión Tecnologías de Información y Comunicación</v>
      </c>
      <c r="L508" s="98" t="s">
        <v>394</v>
      </c>
    </row>
    <row r="509" spans="3:12" x14ac:dyDescent="0.35">
      <c r="C509" s="99" t="s">
        <v>50</v>
      </c>
      <c r="D509" s="1160"/>
      <c r="E509" s="151">
        <v>2</v>
      </c>
      <c r="F509" s="118">
        <v>10000</v>
      </c>
      <c r="G509" s="97">
        <f t="shared" si="53"/>
        <v>20000</v>
      </c>
      <c r="H509" s="161" t="s">
        <v>127</v>
      </c>
      <c r="I509" s="313" t="s">
        <v>747</v>
      </c>
      <c r="J509" s="98" t="str">
        <f>VLOOKUP(I509,Presupuesto!$B$11:$C$566,2,0)</f>
        <v>PASAJES NACIONALES</v>
      </c>
      <c r="K509" s="98" t="s">
        <v>469</v>
      </c>
      <c r="L509" s="98" t="s">
        <v>393</v>
      </c>
    </row>
    <row r="510" spans="3:12" x14ac:dyDescent="0.35">
      <c r="C510" s="99" t="s">
        <v>415</v>
      </c>
      <c r="D510" s="1160"/>
      <c r="E510" s="151">
        <v>80</v>
      </c>
      <c r="F510" s="118">
        <v>250</v>
      </c>
      <c r="G510" s="97">
        <f t="shared" si="53"/>
        <v>20000</v>
      </c>
      <c r="H510" s="161" t="s">
        <v>127</v>
      </c>
      <c r="I510" s="98" t="s">
        <v>819</v>
      </c>
      <c r="J510" s="98" t="str">
        <f>VLOOKUP(I510,Presupuesto!$B$11:$C$566,2,0)</f>
        <v>PRODUCTOS PAPEL Y CARTON</v>
      </c>
      <c r="K510" s="98" t="s">
        <v>469</v>
      </c>
      <c r="L510" s="98" t="s">
        <v>396</v>
      </c>
    </row>
    <row r="511" spans="3:12" ht="15" thickBot="1" x14ac:dyDescent="0.4">
      <c r="C511" s="213" t="s">
        <v>428</v>
      </c>
      <c r="D511" s="214">
        <v>0</v>
      </c>
      <c r="E511" s="322">
        <v>0</v>
      </c>
      <c r="F511" s="104">
        <f>HLOOKUP(C511,$AH$2:$BU$3,2,0)</f>
        <v>1150</v>
      </c>
      <c r="G511" s="105">
        <f>D511*E511*F511</f>
        <v>0</v>
      </c>
      <c r="H511" s="323"/>
      <c r="I511" s="324" t="s">
        <v>299</v>
      </c>
      <c r="J511" s="106" t="str">
        <f>VLOOKUP(I511,Presupuesto!$B$11:$C$566,2,0)</f>
        <v>VIATICOS (26200-00)</v>
      </c>
      <c r="K511" s="325" t="str">
        <f t="shared" si="54"/>
        <v>Gestión Tecnologías de Información y Comunicación</v>
      </c>
      <c r="L511" s="325" t="s">
        <v>410</v>
      </c>
    </row>
    <row r="512" spans="3:12" x14ac:dyDescent="0.35">
      <c r="C512" s="437"/>
      <c r="D512" s="437"/>
      <c r="E512" s="437"/>
      <c r="F512" s="437"/>
      <c r="G512" s="437"/>
      <c r="H512" s="424"/>
      <c r="I512" s="437"/>
      <c r="J512" s="437"/>
      <c r="K512" s="437"/>
      <c r="L512" s="437"/>
    </row>
    <row r="513" spans="3:12" ht="15" thickBot="1" x14ac:dyDescent="0.4">
      <c r="C513" s="437"/>
      <c r="D513" s="437"/>
      <c r="E513" s="437"/>
      <c r="F513" s="437"/>
      <c r="G513" s="437"/>
      <c r="H513" s="424"/>
      <c r="I513" s="437"/>
      <c r="J513" s="437"/>
      <c r="K513" s="437"/>
      <c r="L513" s="437"/>
    </row>
    <row r="514" spans="3:12" ht="15" thickBot="1" x14ac:dyDescent="0.4">
      <c r="C514" s="29" t="s">
        <v>43</v>
      </c>
      <c r="D514" s="968">
        <f>SUM(G520:G521)</f>
        <v>126500</v>
      </c>
      <c r="E514" s="93"/>
      <c r="F514" s="93"/>
      <c r="G514" s="93"/>
      <c r="H514" s="76"/>
      <c r="I514" s="76"/>
      <c r="J514" s="76"/>
      <c r="K514" s="112"/>
      <c r="L514" s="437"/>
    </row>
    <row r="515" spans="3:12" x14ac:dyDescent="0.35">
      <c r="C515" s="70"/>
      <c r="D515" s="31"/>
      <c r="E515" s="93"/>
      <c r="F515" s="93"/>
      <c r="G515" s="93"/>
      <c r="H515" s="76"/>
      <c r="I515" s="76"/>
      <c r="J515" s="76"/>
      <c r="K515" s="112"/>
      <c r="L515" s="437"/>
    </row>
    <row r="516" spans="3:12" ht="15.5" x14ac:dyDescent="0.35">
      <c r="C516" s="202" t="s">
        <v>390</v>
      </c>
      <c r="D516" s="351" t="s">
        <v>1996</v>
      </c>
      <c r="E516" s="93"/>
      <c r="F516" s="93"/>
      <c r="G516" s="93"/>
      <c r="H516" s="76"/>
      <c r="I516" s="76"/>
      <c r="J516" s="76"/>
      <c r="K516" s="112"/>
      <c r="L516" s="437"/>
    </row>
    <row r="517" spans="3:12" ht="18.5" x14ac:dyDescent="0.35">
      <c r="C517" s="207" t="str">
        <f>IFERROR(VLOOKUP(D516,'1. Desarrollo e Innov. Curricu.'!$F:$G,2,FALSE),IFERROR(VLOOKUP(D516,'2. Investigación Científica'!$F:$G,2,FALSE),IFERROR(VLOOKUP(D516,'3. Vinculación Univ. Sociedad'!$F:$G,2,FALSE),IFERROR(VLOOKUP(D516,'4. Docencia y Profesorado Univ.'!$F:$G,2,FALSE),IFERROR(VLOOKUP(D516,'5. Estudiantes y Graduados'!$F:$G,2,FALSE),IFERROR(VLOOKUP(D516,'11. Gestion Administrativa'!$F:$G,2,FALSE),IFERROR(VLOOKUP(D516,'13. Gestión Académica'!$F:$G,2,FALSE),IFERROR(VLOOKUP(D516,'9. Asegura. de la Calid. y M'!$F:$G,2,FALSE),IFERROR(VLOOKUP(D516,'6. Gestión del Conocimiento'!$F:$G,2,FALSE),IFERROR(VLOOKUP(D516,'15. Gobernabilidad y Proceso...'!$F:$G,2,FALSE),IFERROR(VLOOKUP(D516,'12. Gestión del Talento Humano'!$F:$G,2,FALSE),IFERROR(VLOOKUP(D516,'14. Internacional... de la E.S.'!$F:$G,2,FALSE),IFERROR(VLOOKUP(D516,'10. Posgrado'!$F:$G,2,FALSE),IFERROR(VLOOKUP(D516,'16. Gestión TIC'!$F:$G,2,FALSE),IFERROR(VLOOKUP(D516,'16. Desa. del Sistema Educ.Sup.'!$F:$G,2,FALSE),IFERROR(VLOOKUP(D516,'8. Cultura de Inno. Insti...'!$F:$G,2,FALSE),VLOOKUP(D516,'7. Lo Esencial de la Reforma U.'!$F:$G,2,0)))))))))))))))))</f>
        <v xml:space="preserve">Apoyar a la supervisión de  practicantes de 800 horas en diferentes instituciones que cumplen con requisitos UNAH en beneficio de la comunidad. </v>
      </c>
      <c r="D517" s="31"/>
      <c r="E517" s="93"/>
      <c r="F517" s="93"/>
      <c r="G517" s="93"/>
      <c r="H517" s="76"/>
      <c r="I517" s="76"/>
      <c r="J517" s="76"/>
      <c r="K517" s="112"/>
      <c r="L517" s="437"/>
    </row>
    <row r="518" spans="3:12" ht="15" thickBot="1" x14ac:dyDescent="0.4">
      <c r="C518" s="70"/>
      <c r="D518" s="31"/>
      <c r="E518" s="93"/>
      <c r="F518" s="93"/>
      <c r="G518" s="93"/>
      <c r="H518" s="76"/>
      <c r="I518" s="76"/>
      <c r="J518" s="76"/>
      <c r="K518" s="112"/>
      <c r="L518" s="437"/>
    </row>
    <row r="519" spans="3:12" ht="15" thickBot="1" x14ac:dyDescent="0.4">
      <c r="C519" s="126" t="s">
        <v>44</v>
      </c>
      <c r="D519" s="129" t="s">
        <v>45</v>
      </c>
      <c r="E519" s="128" t="s">
        <v>55</v>
      </c>
      <c r="F519" s="128" t="s">
        <v>57</v>
      </c>
      <c r="G519" s="127" t="s">
        <v>27</v>
      </c>
      <c r="H519" s="133" t="s">
        <v>129</v>
      </c>
      <c r="I519" s="128" t="s">
        <v>46</v>
      </c>
      <c r="J519" s="128" t="s">
        <v>130</v>
      </c>
      <c r="K519" s="128" t="s">
        <v>408</v>
      </c>
      <c r="L519" s="128" t="s">
        <v>409</v>
      </c>
    </row>
    <row r="520" spans="3:12" x14ac:dyDescent="0.35">
      <c r="C520" s="317" t="s">
        <v>47</v>
      </c>
      <c r="D520" s="910"/>
      <c r="E520" s="318"/>
      <c r="F520" s="115">
        <v>30000</v>
      </c>
      <c r="G520" s="319">
        <f t="shared" ref="G520" si="55">E520*F520</f>
        <v>0</v>
      </c>
      <c r="H520" s="320"/>
      <c r="I520" s="116" t="s">
        <v>697</v>
      </c>
      <c r="J520" s="116" t="str">
        <f>VLOOKUP(I520,Presupuesto!$B$11:$C$566,2,0)</f>
        <v>SERVICIOS DE CAPACITACION.</v>
      </c>
      <c r="K520" s="321" t="s">
        <v>1492</v>
      </c>
      <c r="L520" s="116" t="s">
        <v>392</v>
      </c>
    </row>
    <row r="521" spans="3:12" ht="15" thickBot="1" x14ac:dyDescent="0.4">
      <c r="C521" s="213" t="s">
        <v>428</v>
      </c>
      <c r="D521" s="214">
        <v>10</v>
      </c>
      <c r="E521" s="322">
        <v>11</v>
      </c>
      <c r="F521" s="104">
        <f>HLOOKUP(C521,$AH$2:$BU$3,2,0)</f>
        <v>1150</v>
      </c>
      <c r="G521" s="105">
        <f>D521*E521*F521</f>
        <v>126500</v>
      </c>
      <c r="H521" s="323" t="s">
        <v>127</v>
      </c>
      <c r="I521" s="324" t="s">
        <v>759</v>
      </c>
      <c r="J521" s="106" t="str">
        <f>VLOOKUP(I521,Presupuesto!$B$11:$C$566,2,0)</f>
        <v>VIATICOS NACIONALES</v>
      </c>
      <c r="K521" s="325" t="s">
        <v>469</v>
      </c>
      <c r="L521" s="325" t="s">
        <v>396</v>
      </c>
    </row>
    <row r="522" spans="3:12" x14ac:dyDescent="0.35">
      <c r="C522" s="437"/>
      <c r="D522" s="437"/>
      <c r="E522" s="437"/>
      <c r="F522" s="437"/>
      <c r="G522" s="437"/>
      <c r="H522" s="424"/>
      <c r="I522" s="437"/>
      <c r="J522" s="437"/>
      <c r="K522" s="437"/>
      <c r="L522" s="437"/>
    </row>
    <row r="523" spans="3:12" ht="15" thickBot="1" x14ac:dyDescent="0.4">
      <c r="C523" s="437"/>
      <c r="D523" s="437"/>
      <c r="E523" s="437"/>
      <c r="F523" s="437"/>
      <c r="G523" s="437"/>
      <c r="H523" s="424"/>
      <c r="I523" s="437"/>
      <c r="J523" s="437"/>
      <c r="K523" s="437"/>
      <c r="L523" s="437"/>
    </row>
    <row r="524" spans="3:12" ht="15" thickBot="1" x14ac:dyDescent="0.4">
      <c r="C524" s="29" t="s">
        <v>43</v>
      </c>
      <c r="D524" s="30">
        <f>SUM(G530:G534)</f>
        <v>40000</v>
      </c>
      <c r="E524" s="93"/>
      <c r="F524" s="93"/>
      <c r="G524" s="93"/>
      <c r="H524" s="76"/>
      <c r="I524" s="76"/>
      <c r="J524" s="76"/>
      <c r="K524" s="112"/>
      <c r="L524" s="437"/>
    </row>
    <row r="525" spans="3:12" x14ac:dyDescent="0.35">
      <c r="C525" s="70"/>
      <c r="D525" s="31"/>
      <c r="E525" s="93"/>
      <c r="F525" s="93"/>
      <c r="G525" s="93"/>
      <c r="H525" s="76"/>
      <c r="I525" s="76"/>
      <c r="J525" s="76"/>
      <c r="K525" s="112"/>
      <c r="L525" s="437"/>
    </row>
    <row r="526" spans="3:12" ht="15.5" x14ac:dyDescent="0.35">
      <c r="C526" s="202" t="s">
        <v>390</v>
      </c>
      <c r="D526" s="351" t="s">
        <v>2012</v>
      </c>
      <c r="E526" s="93"/>
      <c r="F526" s="93"/>
      <c r="G526" s="93"/>
      <c r="H526" s="76"/>
      <c r="I526" s="76"/>
      <c r="J526" s="76"/>
      <c r="K526" s="112"/>
      <c r="L526" s="437"/>
    </row>
    <row r="527" spans="3:12" ht="18.5" x14ac:dyDescent="0.35">
      <c r="C527" s="207" t="str">
        <f>IFERROR(VLOOKUP(D526,'1. Desarrollo e Innov. Curricu.'!$F:$G,2,FALSE),IFERROR(VLOOKUP(D526,'2. Investigación Científica'!$F:$G,2,FALSE),IFERROR(VLOOKUP(D526,'3. Vinculación Univ. Sociedad'!$F:$G,2,FALSE),IFERROR(VLOOKUP(D526,'4. Docencia y Profesorado Univ.'!$F:$G,2,FALSE),IFERROR(VLOOKUP(D526,'5. Estudiantes y Graduados'!$F:$G,2,FALSE),IFERROR(VLOOKUP(D526,'11. Gestion Administrativa'!$F:$G,2,FALSE),IFERROR(VLOOKUP(D526,'13. Gestión Académica'!$F:$G,2,FALSE),IFERROR(VLOOKUP(D526,'9. Asegura. de la Calid. y M'!$F:$G,2,FALSE),IFERROR(VLOOKUP(D526,'6. Gestión del Conocimiento'!$F:$G,2,FALSE),IFERROR(VLOOKUP(D526,'15. Gobernabilidad y Proceso...'!$F:$G,2,FALSE),IFERROR(VLOOKUP(D526,'12. Gestión del Talento Humano'!$F:$G,2,FALSE),IFERROR(VLOOKUP(D526,'14. Internacional... de la E.S.'!$F:$G,2,FALSE),IFERROR(VLOOKUP(D526,'10. Posgrado'!$F:$G,2,FALSE),IFERROR(VLOOKUP(D526,'16. Gestión TIC'!$F:$G,2,FALSE),IFERROR(VLOOKUP(D526,'16. Desa. del Sistema Educ.Sup.'!$F:$G,2,FALSE),IFERROR(VLOOKUP(D526,'8. Cultura de Inno. Insti...'!$F:$G,2,FALSE),VLOOKUP(D526,'7. Lo Esencial de la Reforma U.'!$F:$G,2,0)))))))))))))))))</f>
        <v xml:space="preserve">Contribuir al rescate de la memoria histórica nacional y local. </v>
      </c>
      <c r="D527" s="31"/>
      <c r="E527" s="93"/>
      <c r="F527" s="93"/>
      <c r="G527" s="93"/>
      <c r="H527" s="76"/>
      <c r="I527" s="76"/>
      <c r="J527" s="76"/>
      <c r="K527" s="112"/>
      <c r="L527" s="437"/>
    </row>
    <row r="528" spans="3:12" ht="15" thickBot="1" x14ac:dyDescent="0.4">
      <c r="C528" s="70"/>
      <c r="D528" s="31"/>
      <c r="E528" s="93"/>
      <c r="F528" s="93"/>
      <c r="G528" s="93"/>
      <c r="H528" s="76"/>
      <c r="I528" s="76"/>
      <c r="J528" s="76"/>
      <c r="K528" s="112"/>
      <c r="L528" s="437"/>
    </row>
    <row r="529" spans="3:12" ht="15" thickBot="1" x14ac:dyDescent="0.4">
      <c r="C529" s="126" t="s">
        <v>44</v>
      </c>
      <c r="D529" s="129" t="s">
        <v>45</v>
      </c>
      <c r="E529" s="128" t="s">
        <v>55</v>
      </c>
      <c r="F529" s="128" t="s">
        <v>57</v>
      </c>
      <c r="G529" s="127" t="s">
        <v>27</v>
      </c>
      <c r="H529" s="133" t="s">
        <v>129</v>
      </c>
      <c r="I529" s="128" t="s">
        <v>46</v>
      </c>
      <c r="J529" s="128" t="s">
        <v>130</v>
      </c>
      <c r="K529" s="128" t="s">
        <v>408</v>
      </c>
      <c r="L529" s="128" t="s">
        <v>409</v>
      </c>
    </row>
    <row r="530" spans="3:12" x14ac:dyDescent="0.35">
      <c r="C530" s="317" t="s">
        <v>47</v>
      </c>
      <c r="D530" s="1159"/>
      <c r="E530" s="318"/>
      <c r="F530" s="115">
        <v>30000</v>
      </c>
      <c r="G530" s="319">
        <f t="shared" ref="G530:G533" si="56">E530*F530</f>
        <v>0</v>
      </c>
      <c r="H530" s="320"/>
      <c r="I530" s="116" t="s">
        <v>697</v>
      </c>
      <c r="J530" s="116" t="str">
        <f>VLOOKUP(I530,Presupuesto!$B$11:$C$566,2,0)</f>
        <v>SERVICIOS DE CAPACITACION.</v>
      </c>
      <c r="K530" s="321" t="s">
        <v>1492</v>
      </c>
      <c r="L530" s="116" t="s">
        <v>392</v>
      </c>
    </row>
    <row r="531" spans="3:12" x14ac:dyDescent="0.35">
      <c r="C531" s="99" t="s">
        <v>48</v>
      </c>
      <c r="D531" s="1160"/>
      <c r="E531" s="200">
        <f>D530</f>
        <v>0</v>
      </c>
      <c r="F531" s="100">
        <v>50</v>
      </c>
      <c r="G531" s="97">
        <f t="shared" si="56"/>
        <v>0</v>
      </c>
      <c r="H531" s="161"/>
      <c r="I531" s="98" t="s">
        <v>715</v>
      </c>
      <c r="J531" s="98" t="str">
        <f>VLOOKUP(I531,Presupuesto!$B$11:$C$566,2,0)</f>
        <v>SERVICIOS DE IMPRENTA PUBLIC.Y REPRODUCCION</v>
      </c>
      <c r="K531" s="98" t="str">
        <f>$K$194</f>
        <v>Gestión Tecnologías de Información y Comunicación</v>
      </c>
      <c r="L531" s="98" t="s">
        <v>410</v>
      </c>
    </row>
    <row r="532" spans="3:12" x14ac:dyDescent="0.35">
      <c r="C532" s="99" t="s">
        <v>49</v>
      </c>
      <c r="D532" s="1160"/>
      <c r="E532" s="200">
        <f>D530</f>
        <v>0</v>
      </c>
      <c r="F532" s="100">
        <v>150</v>
      </c>
      <c r="G532" s="97">
        <f t="shared" si="56"/>
        <v>0</v>
      </c>
      <c r="H532" s="161"/>
      <c r="I532" s="98" t="s">
        <v>790</v>
      </c>
      <c r="J532" s="98" t="str">
        <f>VLOOKUP(I532,Presupuesto!$B$11:$C$566,2,0)</f>
        <v>ALIMENTOS B EBIDAS PARA PERSONAS</v>
      </c>
      <c r="K532" s="98" t="str">
        <f t="shared" ref="K532:K534" si="57">$K$194</f>
        <v>Gestión Tecnologías de Información y Comunicación</v>
      </c>
      <c r="L532" s="98" t="s">
        <v>394</v>
      </c>
    </row>
    <row r="533" spans="3:12" x14ac:dyDescent="0.35">
      <c r="C533" s="99" t="s">
        <v>50</v>
      </c>
      <c r="D533" s="1160"/>
      <c r="E533" s="151">
        <v>4</v>
      </c>
      <c r="F533" s="118">
        <v>10000</v>
      </c>
      <c r="G533" s="97">
        <f t="shared" si="56"/>
        <v>40000</v>
      </c>
      <c r="H533" s="161" t="s">
        <v>127</v>
      </c>
      <c r="I533" s="1006" t="s">
        <v>747</v>
      </c>
      <c r="J533" s="98" t="str">
        <f>VLOOKUP(I533,Presupuesto!$B$11:$C$566,2,0)</f>
        <v>PASAJES NACIONALES</v>
      </c>
      <c r="K533" s="98" t="s">
        <v>469</v>
      </c>
      <c r="L533" s="98" t="s">
        <v>410</v>
      </c>
    </row>
    <row r="534" spans="3:12" ht="15" thickBot="1" x14ac:dyDescent="0.4">
      <c r="C534" s="213" t="s">
        <v>428</v>
      </c>
      <c r="D534" s="214">
        <v>0</v>
      </c>
      <c r="E534" s="322">
        <v>0</v>
      </c>
      <c r="F534" s="104">
        <f>HLOOKUP(C534,$AH$2:$BU$3,2,0)</f>
        <v>1150</v>
      </c>
      <c r="G534" s="105">
        <f>D534*E534*F534</f>
        <v>0</v>
      </c>
      <c r="H534" s="323"/>
      <c r="I534" s="324" t="s">
        <v>299</v>
      </c>
      <c r="J534" s="106" t="str">
        <f>VLOOKUP(I534,Presupuesto!$B$11:$C$566,2,0)</f>
        <v>VIATICOS (26200-00)</v>
      </c>
      <c r="K534" s="325" t="str">
        <f t="shared" si="57"/>
        <v>Gestión Tecnologías de Información y Comunicación</v>
      </c>
      <c r="L534" s="325" t="s">
        <v>410</v>
      </c>
    </row>
    <row r="535" spans="3:12" x14ac:dyDescent="0.35">
      <c r="C535" s="437"/>
      <c r="D535" s="437"/>
      <c r="E535" s="437"/>
      <c r="F535" s="437"/>
      <c r="G535" s="437"/>
      <c r="H535" s="424"/>
      <c r="I535" s="437"/>
      <c r="J535" s="437"/>
      <c r="K535" s="437"/>
      <c r="L535" s="437"/>
    </row>
    <row r="536" spans="3:12" ht="15" thickBot="1" x14ac:dyDescent="0.4">
      <c r="C536" s="437"/>
      <c r="D536" s="437"/>
      <c r="E536" s="437"/>
      <c r="F536" s="437"/>
      <c r="G536" s="437"/>
      <c r="H536" s="424"/>
      <c r="I536" s="437"/>
      <c r="J536" s="437"/>
      <c r="K536" s="437"/>
      <c r="L536" s="437"/>
    </row>
    <row r="537" spans="3:12" ht="15" thickBot="1" x14ac:dyDescent="0.4">
      <c r="C537" s="29" t="s">
        <v>43</v>
      </c>
      <c r="D537" s="30">
        <f>SUM(G544:G549)</f>
        <v>10000</v>
      </c>
      <c r="E537" s="93"/>
      <c r="F537" s="93"/>
      <c r="G537" s="93"/>
      <c r="H537" s="76"/>
      <c r="I537" s="76"/>
      <c r="J537" s="76"/>
      <c r="K537" s="112"/>
      <c r="L537" s="437"/>
    </row>
    <row r="538" spans="3:12" s="437" customFormat="1" x14ac:dyDescent="0.35">
      <c r="C538" s="70"/>
      <c r="D538" s="31"/>
      <c r="E538" s="93"/>
      <c r="F538" s="93"/>
      <c r="G538" s="93"/>
      <c r="H538" s="76"/>
      <c r="I538" s="76"/>
      <c r="J538" s="76"/>
      <c r="K538" s="112"/>
    </row>
    <row r="539" spans="3:12" x14ac:dyDescent="0.35">
      <c r="C539" s="70"/>
      <c r="D539" s="31"/>
      <c r="E539" s="93"/>
      <c r="F539" s="93"/>
      <c r="G539" s="93"/>
      <c r="H539" s="76"/>
      <c r="I539" s="76"/>
      <c r="J539" s="76"/>
      <c r="K539" s="112"/>
      <c r="L539" s="437"/>
    </row>
    <row r="540" spans="3:12" ht="15.5" x14ac:dyDescent="0.35">
      <c r="C540" s="202" t="s">
        <v>390</v>
      </c>
      <c r="D540" s="351" t="s">
        <v>2084</v>
      </c>
      <c r="E540" s="93"/>
      <c r="F540" s="93"/>
      <c r="G540" s="93"/>
      <c r="H540" s="76"/>
      <c r="I540" s="76"/>
      <c r="J540" s="76"/>
      <c r="K540" s="112"/>
      <c r="L540" s="437"/>
    </row>
    <row r="541" spans="3:12" ht="18.5" x14ac:dyDescent="0.35">
      <c r="C541" s="207" t="str">
        <f>IFERROR(VLOOKUP(D540,'1. Desarrollo e Innov. Curricu.'!$F:$G,2,FALSE),IFERROR(VLOOKUP(D540,'2. Investigación Científica'!$F:$G,2,FALSE),IFERROR(VLOOKUP(D540,'3. Vinculación Univ. Sociedad'!$F:$G,2,FALSE),IFERROR(VLOOKUP(D540,'4. Docencia y Profesorado Univ.'!$F:$G,2,FALSE),IFERROR(VLOOKUP(D540,'5. Estudiantes y Graduados'!$F:$G,2,FALSE),IFERROR(VLOOKUP(D540,'11. Gestion Administrativa'!$F:$G,2,FALSE),IFERROR(VLOOKUP(D540,'13. Gestión Académica'!$F:$G,2,FALSE),IFERROR(VLOOKUP(D540,'9. Asegura. de la Calid. y M'!$F:$G,2,FALSE),IFERROR(VLOOKUP(D540,'6. Gestión del Conocimiento'!$F:$G,2,FALSE),IFERROR(VLOOKUP(D540,'15. Gobernabilidad y Proceso...'!$F:$G,2,FALSE),IFERROR(VLOOKUP(D540,'12. Gestión del Talento Humano'!$F:$G,2,FALSE),IFERROR(VLOOKUP(D540,'14. Internacional... de la E.S.'!$F:$G,2,FALSE),IFERROR(VLOOKUP(D540,'10. Posgrado'!$F:$G,2,FALSE),IFERROR(VLOOKUP(D540,'16. Gestión TIC'!$F:$G,2,FALSE),IFERROR(VLOOKUP(D540,'16. Desa. del Sistema Educ.Sup.'!$F:$G,2,FALSE),IFERROR(VLOOKUP(D540,'8. Cultura de Inno. Insti...'!$F:$G,2,FALSE),VLOOKUP(D540,'7. Lo Esencial de la Reforma U.'!$F:$G,2,0)))))))))))))))))</f>
        <v>Desarrollar un curso en periodismo digital .</v>
      </c>
      <c r="D541" s="31"/>
      <c r="E541" s="93"/>
      <c r="F541" s="93"/>
      <c r="G541" s="93"/>
      <c r="H541" s="76"/>
      <c r="I541" s="76"/>
      <c r="J541" s="76"/>
      <c r="K541" s="112"/>
      <c r="L541" s="437"/>
    </row>
    <row r="542" spans="3:12" ht="15" thickBot="1" x14ac:dyDescent="0.4">
      <c r="C542" s="70"/>
      <c r="D542" s="31"/>
      <c r="E542" s="93"/>
      <c r="F542" s="93"/>
      <c r="G542" s="93"/>
      <c r="H542" s="76"/>
      <c r="I542" s="76"/>
      <c r="J542" s="76"/>
      <c r="K542" s="112"/>
      <c r="L542" s="437"/>
    </row>
    <row r="543" spans="3:12" ht="15" thickBot="1" x14ac:dyDescent="0.4">
      <c r="C543" s="126" t="s">
        <v>44</v>
      </c>
      <c r="D543" s="129" t="s">
        <v>45</v>
      </c>
      <c r="E543" s="128" t="s">
        <v>55</v>
      </c>
      <c r="F543" s="128" t="s">
        <v>57</v>
      </c>
      <c r="G543" s="127" t="s">
        <v>27</v>
      </c>
      <c r="H543" s="133" t="s">
        <v>129</v>
      </c>
      <c r="I543" s="128" t="s">
        <v>46</v>
      </c>
      <c r="J543" s="128" t="s">
        <v>130</v>
      </c>
      <c r="K543" s="128" t="s">
        <v>408</v>
      </c>
      <c r="L543" s="128" t="s">
        <v>409</v>
      </c>
    </row>
    <row r="544" spans="3:12" x14ac:dyDescent="0.35">
      <c r="C544" s="317" t="s">
        <v>47</v>
      </c>
      <c r="D544" s="1159"/>
      <c r="E544" s="318"/>
      <c r="F544" s="115">
        <v>30000</v>
      </c>
      <c r="G544" s="319">
        <f t="shared" ref="G544:G548" si="58">E544*F544</f>
        <v>0</v>
      </c>
      <c r="H544" s="320"/>
      <c r="I544" s="116" t="s">
        <v>697</v>
      </c>
      <c r="J544" s="116" t="str">
        <f>VLOOKUP(I544,Presupuesto!$B$11:$C$566,2,0)</f>
        <v>SERVICIOS DE CAPACITACION.</v>
      </c>
      <c r="K544" s="321" t="s">
        <v>1492</v>
      </c>
      <c r="L544" s="116" t="s">
        <v>392</v>
      </c>
    </row>
    <row r="545" spans="3:13" x14ac:dyDescent="0.35">
      <c r="C545" s="99" t="s">
        <v>48</v>
      </c>
      <c r="D545" s="1160"/>
      <c r="E545" s="200">
        <v>100</v>
      </c>
      <c r="F545" s="100">
        <v>100</v>
      </c>
      <c r="G545" s="97">
        <f t="shared" si="58"/>
        <v>10000</v>
      </c>
      <c r="H545" s="161" t="s">
        <v>127</v>
      </c>
      <c r="I545" s="98" t="s">
        <v>715</v>
      </c>
      <c r="J545" s="98" t="str">
        <f>VLOOKUP(I545,Presupuesto!$B$11:$C$566,2,0)</f>
        <v>SERVICIOS DE IMPRENTA PUBLIC.Y REPRODUCCION</v>
      </c>
      <c r="K545" s="98" t="s">
        <v>469</v>
      </c>
      <c r="L545" s="98" t="s">
        <v>410</v>
      </c>
    </row>
    <row r="546" spans="3:13" x14ac:dyDescent="0.35">
      <c r="C546" s="99" t="s">
        <v>49</v>
      </c>
      <c r="D546" s="1160"/>
      <c r="E546" s="200">
        <v>100</v>
      </c>
      <c r="F546" s="100">
        <v>0</v>
      </c>
      <c r="G546" s="97">
        <f t="shared" si="58"/>
        <v>0</v>
      </c>
      <c r="H546" s="161" t="s">
        <v>1660</v>
      </c>
      <c r="I546" s="98" t="s">
        <v>790</v>
      </c>
      <c r="J546" s="98" t="str">
        <f>VLOOKUP(I546,Presupuesto!$B$11:$C$566,2,0)</f>
        <v>ALIMENTOS B EBIDAS PARA PERSONAS</v>
      </c>
      <c r="K546" s="98" t="s">
        <v>469</v>
      </c>
      <c r="L546" s="98" t="s">
        <v>393</v>
      </c>
    </row>
    <row r="547" spans="3:13" x14ac:dyDescent="0.35">
      <c r="C547" s="99" t="s">
        <v>50</v>
      </c>
      <c r="D547" s="1160"/>
      <c r="E547" s="151">
        <v>0</v>
      </c>
      <c r="F547" s="118">
        <v>10000</v>
      </c>
      <c r="G547" s="97">
        <f t="shared" si="58"/>
        <v>0</v>
      </c>
      <c r="H547" s="161"/>
      <c r="I547" s="313" t="s">
        <v>298</v>
      </c>
      <c r="J547" s="98" t="str">
        <f>VLOOKUP(I547,Presupuesto!$B$11:$C$566,2,0)</f>
        <v>PASAJES (26100-00)</v>
      </c>
      <c r="K547" s="98" t="str">
        <f t="shared" ref="K547:K549" si="59">$K$194</f>
        <v>Gestión Tecnologías de Información y Comunicación</v>
      </c>
      <c r="L547" s="98" t="s">
        <v>410</v>
      </c>
    </row>
    <row r="548" spans="3:13" x14ac:dyDescent="0.35">
      <c r="C548" s="99" t="s">
        <v>415</v>
      </c>
      <c r="D548" s="1160"/>
      <c r="E548" s="151">
        <v>50</v>
      </c>
      <c r="F548" s="118">
        <v>0</v>
      </c>
      <c r="G548" s="97">
        <f t="shared" si="58"/>
        <v>0</v>
      </c>
      <c r="H548" s="161" t="s">
        <v>1660</v>
      </c>
      <c r="I548" s="98" t="s">
        <v>819</v>
      </c>
      <c r="J548" s="98" t="str">
        <f>VLOOKUP(I548,Presupuesto!$B$11:$C$566,2,0)</f>
        <v>PRODUCTOS PAPEL Y CARTON</v>
      </c>
      <c r="K548" s="98" t="s">
        <v>469</v>
      </c>
      <c r="L548" s="98" t="s">
        <v>410</v>
      </c>
    </row>
    <row r="549" spans="3:13" ht="15" thickBot="1" x14ac:dyDescent="0.4">
      <c r="C549" s="213" t="s">
        <v>428</v>
      </c>
      <c r="D549" s="214">
        <v>0</v>
      </c>
      <c r="E549" s="322">
        <v>0</v>
      </c>
      <c r="F549" s="104">
        <f>HLOOKUP(C549,$AH$2:$BU$3,2,0)</f>
        <v>1150</v>
      </c>
      <c r="G549" s="105">
        <f>D549*E549*F549</f>
        <v>0</v>
      </c>
      <c r="H549" s="323"/>
      <c r="I549" s="324" t="s">
        <v>299</v>
      </c>
      <c r="J549" s="106" t="str">
        <f>VLOOKUP(I549,Presupuesto!$B$11:$C$566,2,0)</f>
        <v>VIATICOS (26200-00)</v>
      </c>
      <c r="K549" s="325" t="str">
        <f t="shared" si="59"/>
        <v>Gestión Tecnologías de Información y Comunicación</v>
      </c>
      <c r="L549" s="325" t="s">
        <v>410</v>
      </c>
    </row>
    <row r="550" spans="3:13" ht="19.5" customHeight="1" thickBot="1" x14ac:dyDescent="0.4">
      <c r="C550" s="437"/>
      <c r="D550" s="437"/>
      <c r="E550" s="437"/>
      <c r="F550" s="437"/>
      <c r="G550" s="437"/>
      <c r="H550" s="424"/>
      <c r="I550" s="437"/>
      <c r="J550" s="437"/>
      <c r="K550" s="437"/>
      <c r="L550" s="437"/>
    </row>
    <row r="551" spans="3:13" s="437" customFormat="1" ht="19.5" customHeight="1" thickBot="1" x14ac:dyDescent="0.4">
      <c r="C551" s="29" t="s">
        <v>43</v>
      </c>
      <c r="D551" s="30">
        <f>SUM(G557)</f>
        <v>10000</v>
      </c>
      <c r="E551" s="112"/>
      <c r="F551" s="112"/>
      <c r="G551" s="112"/>
      <c r="H551" s="174"/>
      <c r="I551" s="112"/>
      <c r="J551" s="112"/>
      <c r="K551" s="112"/>
    </row>
    <row r="552" spans="3:13" s="437" customFormat="1" ht="19.5" customHeight="1" x14ac:dyDescent="0.35">
      <c r="C552" s="70"/>
      <c r="D552" s="31"/>
      <c r="E552" s="93"/>
      <c r="F552" s="93"/>
      <c r="G552" s="93"/>
      <c r="H552" s="76"/>
      <c r="I552" s="76"/>
      <c r="J552" s="76"/>
      <c r="K552" s="112"/>
    </row>
    <row r="553" spans="3:13" s="437" customFormat="1" ht="19.5" customHeight="1" x14ac:dyDescent="0.35">
      <c r="C553" s="202" t="s">
        <v>390</v>
      </c>
      <c r="D553" s="351" t="s">
        <v>2955</v>
      </c>
      <c r="E553" s="93"/>
      <c r="F553" s="93"/>
      <c r="G553" s="93"/>
      <c r="H553" s="76"/>
      <c r="I553" s="76"/>
      <c r="J553" s="76"/>
      <c r="K553" s="112"/>
    </row>
    <row r="554" spans="3:13" s="437" customFormat="1" ht="19.5" customHeight="1" x14ac:dyDescent="0.35">
      <c r="C554" s="207" t="str">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Posgrado'!$F:$G,2,FALSE),IFERROR(VLOOKUP(D553,'16. Gestión TIC'!$F:$G,2,FALSE),IFERROR(VLOOKUP(D553,'16. Desa. del Sistema Educ.Sup.'!$F:$G,2,FALSE),IFERROR(VLOOKUP(D553,'8. Cultura de Inno. Insti...'!$F:$G,2,FALSE),VLOOKUP(D553,'7. Lo Esencial de la Reforma U.'!$F:$G,2,0)))))))))))))))))</f>
        <v xml:space="preserve">Desarrollar un diplomado en cine documental. </v>
      </c>
      <c r="D554" s="31"/>
      <c r="E554" s="93"/>
      <c r="F554" s="93"/>
      <c r="G554" s="93"/>
      <c r="H554" s="76"/>
      <c r="I554" s="76"/>
      <c r="J554" s="76"/>
      <c r="K554" s="112"/>
    </row>
    <row r="555" spans="3:13" s="437" customFormat="1" ht="19.5" customHeight="1" thickBot="1" x14ac:dyDescent="0.4">
      <c r="C555" s="70"/>
      <c r="D555" s="31"/>
      <c r="E555" s="93"/>
      <c r="F555" s="93"/>
      <c r="G555" s="93"/>
      <c r="H555" s="76"/>
      <c r="I555" s="76"/>
      <c r="J555" s="76"/>
      <c r="K555" s="112"/>
    </row>
    <row r="556" spans="3:13" s="437" customFormat="1" ht="19.5" customHeight="1" thickBot="1" x14ac:dyDescent="0.4">
      <c r="C556" s="126" t="s">
        <v>44</v>
      </c>
      <c r="D556" s="129" t="s">
        <v>45</v>
      </c>
      <c r="E556" s="128" t="s">
        <v>55</v>
      </c>
      <c r="F556" s="128" t="s">
        <v>57</v>
      </c>
      <c r="G556" s="127" t="s">
        <v>27</v>
      </c>
      <c r="H556" s="133" t="s">
        <v>129</v>
      </c>
      <c r="I556" s="128" t="s">
        <v>46</v>
      </c>
      <c r="J556" s="128" t="s">
        <v>130</v>
      </c>
      <c r="K556" s="128" t="s">
        <v>408</v>
      </c>
      <c r="L556" s="128" t="s">
        <v>409</v>
      </c>
    </row>
    <row r="557" spans="3:13" s="437" customFormat="1" x14ac:dyDescent="0.35">
      <c r="C557" s="940" t="s">
        <v>48</v>
      </c>
      <c r="D557" s="1129"/>
      <c r="E557" s="946">
        <v>100</v>
      </c>
      <c r="F557" s="943">
        <v>100</v>
      </c>
      <c r="G557" s="943">
        <f t="shared" ref="G557" si="60">E557*F557</f>
        <v>10000</v>
      </c>
      <c r="H557" s="165" t="s">
        <v>1660</v>
      </c>
      <c r="I557" s="944" t="s">
        <v>715</v>
      </c>
      <c r="J557" s="944" t="str">
        <f>VLOOKUP(I557,Presupuesto!$B$11:$C$566,2,0)</f>
        <v>SERVICIOS DE IMPRENTA PUBLIC.Y REPRODUCCION</v>
      </c>
      <c r="K557" s="944" t="s">
        <v>469</v>
      </c>
      <c r="L557" s="944" t="s">
        <v>410</v>
      </c>
    </row>
    <row r="558" spans="3:13" x14ac:dyDescent="0.35">
      <c r="C558" s="437"/>
      <c r="D558" s="437"/>
      <c r="E558" s="437"/>
      <c r="F558" s="437"/>
      <c r="G558" s="437"/>
      <c r="H558" s="424"/>
      <c r="I558" s="437"/>
      <c r="J558" s="437"/>
      <c r="K558" s="437"/>
      <c r="L558" s="437"/>
      <c r="M558" s="437"/>
    </row>
    <row r="559" spans="3:13" ht="15" thickBot="1" x14ac:dyDescent="0.4">
      <c r="C559" s="437"/>
      <c r="D559" s="437"/>
      <c r="E559" s="437"/>
      <c r="F559" s="437"/>
      <c r="G559" s="437"/>
      <c r="H559" s="424"/>
      <c r="I559" s="437"/>
      <c r="J559" s="437"/>
      <c r="K559" s="437"/>
      <c r="L559" s="437"/>
      <c r="M559" s="437"/>
    </row>
    <row r="560" spans="3:13" ht="15" thickBot="1" x14ac:dyDescent="0.4">
      <c r="C560" s="29" t="s">
        <v>43</v>
      </c>
      <c r="D560" s="30">
        <f>SUM(G566:G568)</f>
        <v>30000</v>
      </c>
      <c r="E560" s="93"/>
      <c r="F560" s="93"/>
      <c r="G560" s="93"/>
      <c r="H560" s="76"/>
      <c r="I560" s="76"/>
      <c r="J560" s="76"/>
      <c r="K560" s="112"/>
      <c r="L560" s="437"/>
      <c r="M560" s="437"/>
    </row>
    <row r="561" spans="3:13" x14ac:dyDescent="0.35">
      <c r="C561" s="70"/>
      <c r="D561" s="31"/>
      <c r="E561" s="93"/>
      <c r="F561" s="93"/>
      <c r="G561" s="93"/>
      <c r="H561" s="76"/>
      <c r="I561" s="76"/>
      <c r="J561" s="76"/>
      <c r="K561" s="112"/>
      <c r="L561" s="437"/>
      <c r="M561" s="437"/>
    </row>
    <row r="562" spans="3:13" ht="15.5" x14ac:dyDescent="0.35">
      <c r="C562" s="202" t="s">
        <v>390</v>
      </c>
      <c r="D562" s="351" t="s">
        <v>2086</v>
      </c>
      <c r="E562" s="93"/>
      <c r="F562" s="93"/>
      <c r="G562" s="93"/>
      <c r="H562" s="76"/>
      <c r="I562" s="76"/>
      <c r="J562" s="76"/>
      <c r="K562" s="112"/>
      <c r="L562" s="437"/>
      <c r="M562" s="437"/>
    </row>
    <row r="563" spans="3:13" ht="18.5" x14ac:dyDescent="0.35">
      <c r="C563" s="207" t="str">
        <f>IFERROR(VLOOKUP(D562,'1. Desarrollo e Innov. Curricu.'!$F:$G,2,FALSE),IFERROR(VLOOKUP(D562,'2. Investigación Científica'!$F:$G,2,FALSE),IFERROR(VLOOKUP(D562,'3. Vinculación Univ. Sociedad'!$F:$G,2,FALSE),IFERROR(VLOOKUP(D562,'4. Docencia y Profesorado Univ.'!$F:$G,2,FALSE),IFERROR(VLOOKUP(D562,'5. Estudiantes y Graduados'!$F:$G,2,FALSE),IFERROR(VLOOKUP(D562,'11. Gestion Administrativa'!$F:$G,2,FALSE),IFERROR(VLOOKUP(D562,'13. Gestión Académica'!$F:$G,2,FALSE),IFERROR(VLOOKUP(D562,'9. Asegura. de la Calid. y M'!$F:$G,2,FALSE),IFERROR(VLOOKUP(D562,'6. Gestión del Conocimiento'!$F:$G,2,FALSE),IFERROR(VLOOKUP(D562,'15. Gobernabilidad y Proceso...'!$F:$G,2,FALSE),IFERROR(VLOOKUP(D562,'12. Gestión del Talento Humano'!$F:$G,2,FALSE),IFERROR(VLOOKUP(D562,'14. Internacional... de la E.S.'!$F:$G,2,FALSE),IFERROR(VLOOKUP(D562,'10. Posgrado'!$F:$G,2,FALSE),IFERROR(VLOOKUP(D562,'16. Gestión TIC'!$F:$G,2,FALSE),IFERROR(VLOOKUP(D562,'16. Desa. del Sistema Educ.Sup.'!$F:$G,2,FALSE),IFERROR(VLOOKUP(D562,'8. Cultura de Inno. Insti...'!$F:$G,2,FALSE),VLOOKUP(D562,'7. Lo Esencial de la Reforma U.'!$F:$G,2,0)))))))))))))))))</f>
        <v xml:space="preserve">Diseñar y ejecutar talleres en temas pertinentes a la población adolescente y aplicar los cuadernillos de trabajo "Mundo Joven". </v>
      </c>
      <c r="D563" s="31"/>
      <c r="E563" s="93"/>
      <c r="F563" s="93"/>
      <c r="G563" s="93"/>
      <c r="H563" s="76"/>
      <c r="I563" s="76"/>
      <c r="J563" s="76"/>
      <c r="K563" s="112"/>
      <c r="L563" s="437"/>
      <c r="M563" s="437"/>
    </row>
    <row r="564" spans="3:13" ht="15" thickBot="1" x14ac:dyDescent="0.4">
      <c r="C564" s="70"/>
      <c r="D564" s="31"/>
      <c r="E564" s="93"/>
      <c r="F564" s="93"/>
      <c r="G564" s="93"/>
      <c r="H564" s="76"/>
      <c r="I564" s="76"/>
      <c r="J564" s="76"/>
      <c r="K564" s="112"/>
      <c r="L564" s="437"/>
      <c r="M564" s="437"/>
    </row>
    <row r="565" spans="3:13" ht="15" thickBot="1" x14ac:dyDescent="0.4">
      <c r="C565" s="938" t="s">
        <v>44</v>
      </c>
      <c r="D565" s="149" t="s">
        <v>45</v>
      </c>
      <c r="E565" s="938" t="s">
        <v>55</v>
      </c>
      <c r="F565" s="938" t="s">
        <v>57</v>
      </c>
      <c r="G565" s="939" t="s">
        <v>27</v>
      </c>
      <c r="H565" s="150" t="s">
        <v>129</v>
      </c>
      <c r="I565" s="128" t="s">
        <v>46</v>
      </c>
      <c r="J565" s="128" t="s">
        <v>130</v>
      </c>
      <c r="K565" s="128" t="s">
        <v>408</v>
      </c>
      <c r="L565" s="128" t="s">
        <v>409</v>
      </c>
      <c r="M565" s="437"/>
    </row>
    <row r="566" spans="3:13" x14ac:dyDescent="0.35">
      <c r="C566" s="1014" t="s">
        <v>47</v>
      </c>
      <c r="D566" s="1160"/>
      <c r="E566" s="1021"/>
      <c r="F566" s="1022">
        <v>30000</v>
      </c>
      <c r="G566" s="120">
        <f t="shared" ref="G566:G567" si="61">E566*F566</f>
        <v>0</v>
      </c>
      <c r="H566" s="1013"/>
      <c r="I566" s="116" t="s">
        <v>697</v>
      </c>
      <c r="J566" s="116" t="str">
        <f>VLOOKUP(I566,Presupuesto!$B$11:$C$566,2,0)</f>
        <v>SERVICIOS DE CAPACITACION.</v>
      </c>
      <c r="K566" s="321" t="s">
        <v>1492</v>
      </c>
      <c r="L566" s="116" t="s">
        <v>392</v>
      </c>
      <c r="M566" s="437"/>
    </row>
    <row r="567" spans="3:13" x14ac:dyDescent="0.35">
      <c r="C567" s="940" t="s">
        <v>52</v>
      </c>
      <c r="D567" s="1161"/>
      <c r="E567" s="946">
        <v>1200</v>
      </c>
      <c r="F567" s="943">
        <v>25</v>
      </c>
      <c r="G567" s="943">
        <f t="shared" si="61"/>
        <v>30000</v>
      </c>
      <c r="H567" s="165" t="s">
        <v>127</v>
      </c>
      <c r="I567" s="98" t="s">
        <v>940</v>
      </c>
      <c r="J567" s="98" t="str">
        <f>VLOOKUP(I567,Presupuesto!$B$11:$C$566,2,0)</f>
        <v>UTILES DE ESCRITORIO, OFICINA Y ENSE¥ANZA</v>
      </c>
      <c r="K567" s="98" t="s">
        <v>469</v>
      </c>
      <c r="L567" s="98" t="s">
        <v>396</v>
      </c>
      <c r="M567" s="437"/>
    </row>
    <row r="568" spans="3:13" ht="15" thickBot="1" x14ac:dyDescent="0.4">
      <c r="C568" s="1017" t="s">
        <v>428</v>
      </c>
      <c r="D568" s="214">
        <v>0</v>
      </c>
      <c r="E568" s="1018">
        <v>0</v>
      </c>
      <c r="F568" s="1019">
        <f>HLOOKUP(C568,$AH$2:$BU$3,2,0)</f>
        <v>1150</v>
      </c>
      <c r="G568" s="1020">
        <f>D568*E568*F568</f>
        <v>0</v>
      </c>
      <c r="H568" s="323"/>
      <c r="I568" s="324" t="s">
        <v>299</v>
      </c>
      <c r="J568" s="106" t="str">
        <f>VLOOKUP(I568,Presupuesto!$B$11:$C$566,2,0)</f>
        <v>VIATICOS (26200-00)</v>
      </c>
      <c r="K568" s="325" t="str">
        <f t="shared" ref="K568" si="62">$K$194</f>
        <v>Gestión Tecnologías de Información y Comunicación</v>
      </c>
      <c r="L568" s="325" t="s">
        <v>410</v>
      </c>
      <c r="M568" s="437"/>
    </row>
    <row r="569" spans="3:13" x14ac:dyDescent="0.35">
      <c r="C569" s="437"/>
      <c r="D569" s="437"/>
      <c r="E569" s="437"/>
      <c r="F569" s="437"/>
      <c r="G569" s="437"/>
      <c r="H569" s="424"/>
      <c r="I569" s="437"/>
      <c r="J569" s="437"/>
      <c r="K569" s="437"/>
      <c r="L569" s="437"/>
      <c r="M569" s="437"/>
    </row>
    <row r="570" spans="3:13" ht="15" thickBot="1" x14ac:dyDescent="0.4">
      <c r="C570" s="437"/>
      <c r="D570" s="437"/>
      <c r="E570" s="437"/>
      <c r="F570" s="437"/>
      <c r="G570" s="437"/>
      <c r="H570" s="424"/>
      <c r="I570" s="437"/>
      <c r="J570" s="437"/>
      <c r="K570" s="437"/>
      <c r="L570" s="437"/>
      <c r="M570" s="437"/>
    </row>
    <row r="571" spans="3:13" ht="15" thickBot="1" x14ac:dyDescent="0.4">
      <c r="C571" s="29" t="s">
        <v>43</v>
      </c>
      <c r="D571" s="30">
        <f>SUM(G578:G582)</f>
        <v>10000</v>
      </c>
      <c r="E571" s="93"/>
      <c r="F571" s="93"/>
      <c r="G571" s="93"/>
      <c r="H571" s="76"/>
      <c r="I571" s="76"/>
      <c r="J571" s="76"/>
      <c r="K571" s="112"/>
      <c r="L571" s="437"/>
      <c r="M571" s="437"/>
    </row>
    <row r="572" spans="3:13" x14ac:dyDescent="0.35">
      <c r="C572" s="70"/>
      <c r="D572" s="31"/>
      <c r="E572" s="93"/>
      <c r="F572" s="93"/>
      <c r="G572" s="93"/>
      <c r="H572" s="76"/>
      <c r="I572" s="76"/>
      <c r="J572" s="76"/>
      <c r="K572" s="112"/>
      <c r="L572" s="437"/>
      <c r="M572" s="437"/>
    </row>
    <row r="573" spans="3:13" x14ac:dyDescent="0.35">
      <c r="C573" s="70"/>
      <c r="D573" s="31"/>
      <c r="E573" s="93"/>
      <c r="F573" s="93"/>
      <c r="G573" s="93"/>
      <c r="H573" s="76"/>
      <c r="I573" s="76"/>
      <c r="J573" s="76"/>
      <c r="K573" s="112"/>
      <c r="L573" s="437"/>
      <c r="M573" s="437"/>
    </row>
    <row r="574" spans="3:13" ht="15.5" x14ac:dyDescent="0.35">
      <c r="C574" s="202" t="s">
        <v>390</v>
      </c>
      <c r="D574" s="351" t="s">
        <v>2087</v>
      </c>
      <c r="E574" s="93"/>
      <c r="F574" s="93"/>
      <c r="G574" s="93"/>
      <c r="H574" s="76"/>
      <c r="I574" s="76"/>
      <c r="J574" s="76"/>
      <c r="K574" s="112"/>
      <c r="L574" s="437"/>
      <c r="M574" s="437"/>
    </row>
    <row r="575" spans="3:13" ht="18.5" x14ac:dyDescent="0.35">
      <c r="C575" s="207" t="str">
        <f>IFERROR(VLOOKUP(D574,'1. Desarrollo e Innov. Curricu.'!$F:$G,2,FALSE),IFERROR(VLOOKUP(D574,'2. Investigación Científica'!$F:$G,2,FALSE),IFERROR(VLOOKUP(D574,'3. Vinculación Univ. Sociedad'!$F:$G,2,FALSE),IFERROR(VLOOKUP(D574,'4. Docencia y Profesorado Univ.'!$F:$G,2,FALSE),IFERROR(VLOOKUP(D574,'5. Estudiantes y Graduados'!$F:$G,2,FALSE),IFERROR(VLOOKUP(D574,'11. Gestion Administrativa'!$F:$G,2,FALSE),IFERROR(VLOOKUP(D574,'13. Gestión Académica'!$F:$G,2,FALSE),IFERROR(VLOOKUP(D574,'9. Asegura. de la Calid. y M'!$F:$G,2,FALSE),IFERROR(VLOOKUP(D574,'6. Gestión del Conocimiento'!$F:$G,2,FALSE),IFERROR(VLOOKUP(D574,'15. Gobernabilidad y Proceso...'!$F:$G,2,FALSE),IFERROR(VLOOKUP(D574,'12. Gestión del Talento Humano'!$F:$G,2,FALSE),IFERROR(VLOOKUP(D574,'14. Internacional... de la E.S.'!$F:$G,2,FALSE),IFERROR(VLOOKUP(D574,'10. Posgrado'!$F:$G,2,FALSE),IFERROR(VLOOKUP(D574,'16. Gestión TIC'!$F:$G,2,FALSE),IFERROR(VLOOKUP(D574,'16. Desa. del Sistema Educ.Sup.'!$F:$G,2,FALSE),IFERROR(VLOOKUP(D574,'8. Cultura de Inno. Insti...'!$F:$G,2,FALSE),VLOOKUP(D574,'7. Lo Esencial de la Reforma U.'!$F:$G,2,0)))))))))))))))))</f>
        <v xml:space="preserve">Desarrollar una jornada de enseñanza de teoría de la Historia. </v>
      </c>
      <c r="D575" s="31"/>
      <c r="E575" s="93"/>
      <c r="F575" s="93"/>
      <c r="G575" s="93"/>
      <c r="H575" s="76"/>
      <c r="I575" s="76"/>
      <c r="J575" s="76"/>
      <c r="K575" s="112"/>
      <c r="L575" s="437"/>
      <c r="M575" s="437"/>
    </row>
    <row r="576" spans="3:13" ht="15" thickBot="1" x14ac:dyDescent="0.4">
      <c r="C576" s="70"/>
      <c r="D576" s="31"/>
      <c r="E576" s="93"/>
      <c r="F576" s="93"/>
      <c r="G576" s="93"/>
      <c r="H576" s="76"/>
      <c r="I576" s="76"/>
      <c r="J576" s="76"/>
      <c r="K576" s="112"/>
      <c r="L576" s="437"/>
      <c r="M576" s="437"/>
    </row>
    <row r="577" spans="3:13" ht="15" thickBot="1" x14ac:dyDescent="0.4">
      <c r="C577" s="126" t="s">
        <v>44</v>
      </c>
      <c r="D577" s="129" t="s">
        <v>45</v>
      </c>
      <c r="E577" s="128" t="s">
        <v>55</v>
      </c>
      <c r="F577" s="128" t="s">
        <v>57</v>
      </c>
      <c r="G577" s="127" t="s">
        <v>27</v>
      </c>
      <c r="H577" s="133" t="s">
        <v>129</v>
      </c>
      <c r="I577" s="128" t="s">
        <v>46</v>
      </c>
      <c r="J577" s="128" t="s">
        <v>130</v>
      </c>
      <c r="K577" s="128" t="s">
        <v>408</v>
      </c>
      <c r="L577" s="128" t="s">
        <v>409</v>
      </c>
      <c r="M577" s="437"/>
    </row>
    <row r="578" spans="3:13" x14ac:dyDescent="0.35">
      <c r="C578" s="317" t="s">
        <v>47</v>
      </c>
      <c r="D578" s="1159"/>
      <c r="E578" s="318"/>
      <c r="F578" s="115">
        <v>30000</v>
      </c>
      <c r="G578" s="319">
        <f t="shared" ref="G578:G581" si="63">E578*F578</f>
        <v>0</v>
      </c>
      <c r="H578" s="320"/>
      <c r="I578" s="116" t="s">
        <v>697</v>
      </c>
      <c r="J578" s="116" t="str">
        <f>VLOOKUP(I578,Presupuesto!$B$11:$C$566,2,0)</f>
        <v>SERVICIOS DE CAPACITACION.</v>
      </c>
      <c r="K578" s="321" t="s">
        <v>1492</v>
      </c>
      <c r="L578" s="116" t="s">
        <v>392</v>
      </c>
      <c r="M578" s="437"/>
    </row>
    <row r="579" spans="3:13" x14ac:dyDescent="0.35">
      <c r="C579" s="99" t="s">
        <v>48</v>
      </c>
      <c r="D579" s="1160"/>
      <c r="E579" s="200">
        <v>200</v>
      </c>
      <c r="F579" s="100">
        <v>50</v>
      </c>
      <c r="G579" s="97">
        <f t="shared" si="63"/>
        <v>10000</v>
      </c>
      <c r="H579" s="161" t="s">
        <v>1660</v>
      </c>
      <c r="I579" s="98" t="s">
        <v>715</v>
      </c>
      <c r="J579" s="98" t="str">
        <f>VLOOKUP(I579,Presupuesto!$B$11:$C$566,2,0)</f>
        <v>SERVICIOS DE IMPRENTA PUBLIC.Y REPRODUCCION</v>
      </c>
      <c r="K579" s="98" t="s">
        <v>469</v>
      </c>
      <c r="L579" s="98" t="s">
        <v>399</v>
      </c>
      <c r="M579" s="437"/>
    </row>
    <row r="580" spans="3:13" x14ac:dyDescent="0.35">
      <c r="C580" s="99" t="s">
        <v>49</v>
      </c>
      <c r="D580" s="1160"/>
      <c r="E580" s="200">
        <f>D578</f>
        <v>0</v>
      </c>
      <c r="F580" s="100">
        <v>150</v>
      </c>
      <c r="G580" s="97">
        <f t="shared" si="63"/>
        <v>0</v>
      </c>
      <c r="H580" s="161"/>
      <c r="I580" s="98" t="s">
        <v>790</v>
      </c>
      <c r="J580" s="98" t="str">
        <f>VLOOKUP(I580,Presupuesto!$B$11:$C$566,2,0)</f>
        <v>ALIMENTOS B EBIDAS PARA PERSONAS</v>
      </c>
      <c r="K580" s="98" t="str">
        <f t="shared" ref="K580:K582" si="64">$K$194</f>
        <v>Gestión Tecnologías de Información y Comunicación</v>
      </c>
      <c r="L580" s="98" t="s">
        <v>394</v>
      </c>
      <c r="M580" s="437"/>
    </row>
    <row r="581" spans="3:13" x14ac:dyDescent="0.35">
      <c r="C581" s="109" t="s">
        <v>52</v>
      </c>
      <c r="D581" s="1160"/>
      <c r="E581" s="209">
        <v>0</v>
      </c>
      <c r="F581" s="119">
        <v>25</v>
      </c>
      <c r="G581" s="97">
        <f t="shared" si="63"/>
        <v>0</v>
      </c>
      <c r="H581" s="161"/>
      <c r="I581" s="98" t="s">
        <v>940</v>
      </c>
      <c r="J581" s="98" t="str">
        <f>VLOOKUP(I581,Presupuesto!$B$11:$C$566,2,0)</f>
        <v>UTILES DE ESCRITORIO, OFICINA Y ENSE¥ANZA</v>
      </c>
      <c r="K581" s="98" t="str">
        <f t="shared" si="64"/>
        <v>Gestión Tecnologías de Información y Comunicación</v>
      </c>
      <c r="L581" s="98" t="s">
        <v>410</v>
      </c>
      <c r="M581" s="437"/>
    </row>
    <row r="582" spans="3:13" ht="15" thickBot="1" x14ac:dyDescent="0.4">
      <c r="C582" s="213" t="s">
        <v>428</v>
      </c>
      <c r="D582" s="214">
        <v>0</v>
      </c>
      <c r="E582" s="322">
        <v>0</v>
      </c>
      <c r="F582" s="104">
        <f>HLOOKUP(C582,$AH$2:$BU$3,2,0)</f>
        <v>1150</v>
      </c>
      <c r="G582" s="105">
        <f>D582*E582*F582</f>
        <v>0</v>
      </c>
      <c r="H582" s="323"/>
      <c r="I582" s="324" t="s">
        <v>299</v>
      </c>
      <c r="J582" s="106" t="str">
        <f>VLOOKUP(I582,Presupuesto!$B$11:$C$566,2,0)</f>
        <v>VIATICOS (26200-00)</v>
      </c>
      <c r="K582" s="325" t="str">
        <f t="shared" si="64"/>
        <v>Gestión Tecnologías de Información y Comunicación</v>
      </c>
      <c r="L582" s="325" t="s">
        <v>410</v>
      </c>
      <c r="M582" s="437"/>
    </row>
    <row r="583" spans="3:13" x14ac:dyDescent="0.35">
      <c r="C583" s="437"/>
      <c r="D583" s="437"/>
      <c r="E583" s="437"/>
      <c r="F583" s="437"/>
      <c r="G583" s="437"/>
      <c r="H583" s="424"/>
      <c r="I583" s="437"/>
      <c r="J583" s="437"/>
      <c r="K583" s="437"/>
      <c r="L583" s="437"/>
      <c r="M583" s="437"/>
    </row>
    <row r="584" spans="3:13" ht="15" thickBot="1" x14ac:dyDescent="0.4">
      <c r="C584" s="437"/>
      <c r="D584" s="437"/>
      <c r="E584" s="437"/>
      <c r="F584" s="437"/>
      <c r="G584" s="437"/>
      <c r="H584" s="424"/>
      <c r="I584" s="437"/>
      <c r="J584" s="437"/>
      <c r="K584" s="437"/>
      <c r="L584" s="437"/>
      <c r="M584" s="437"/>
    </row>
    <row r="585" spans="3:13" ht="15" thickBot="1" x14ac:dyDescent="0.4">
      <c r="C585" s="29" t="s">
        <v>43</v>
      </c>
      <c r="D585" s="30">
        <f>SUM(G592:G596)</f>
        <v>20000</v>
      </c>
      <c r="E585" s="93"/>
      <c r="F585" s="93"/>
      <c r="G585" s="93"/>
      <c r="H585" s="76"/>
      <c r="I585" s="76"/>
      <c r="J585" s="76"/>
      <c r="K585" s="112"/>
      <c r="L585" s="437"/>
      <c r="M585" s="437"/>
    </row>
    <row r="586" spans="3:13" x14ac:dyDescent="0.35">
      <c r="C586" s="70"/>
      <c r="D586" s="31"/>
      <c r="E586" s="93"/>
      <c r="F586" s="93"/>
      <c r="G586" s="93"/>
      <c r="H586" s="76"/>
      <c r="I586" s="76"/>
      <c r="J586" s="76"/>
      <c r="K586" s="112"/>
      <c r="L586" s="437"/>
      <c r="M586" s="437"/>
    </row>
    <row r="587" spans="3:13" x14ac:dyDescent="0.35">
      <c r="C587" s="70"/>
      <c r="D587" s="31"/>
      <c r="E587" s="93"/>
      <c r="F587" s="93"/>
      <c r="G587" s="93"/>
      <c r="H587" s="76"/>
      <c r="I587" s="76"/>
      <c r="J587" s="76"/>
      <c r="K587" s="112"/>
      <c r="L587" s="437"/>
      <c r="M587" s="437"/>
    </row>
    <row r="588" spans="3:13" ht="15.5" x14ac:dyDescent="0.35">
      <c r="C588" s="202" t="s">
        <v>390</v>
      </c>
      <c r="D588" s="351" t="s">
        <v>2089</v>
      </c>
      <c r="E588" s="93"/>
      <c r="F588" s="93"/>
      <c r="G588" s="93"/>
      <c r="H588" s="76"/>
      <c r="I588" s="76"/>
      <c r="J588" s="76"/>
      <c r="K588" s="112"/>
      <c r="L588" s="437"/>
      <c r="M588" s="437"/>
    </row>
    <row r="589" spans="3:13" ht="18.5" x14ac:dyDescent="0.35">
      <c r="C589" s="207" t="str">
        <f>IFERROR(VLOOKUP(D588,'1. Desarrollo e Innov. Curricu.'!$F:$G,2,FALSE),IFERROR(VLOOKUP(D588,'2. Investigación Científica'!$F:$G,2,FALSE),IFERROR(VLOOKUP(D588,'3. Vinculación Univ. Sociedad'!$F:$G,2,FALSE),IFERROR(VLOOKUP(D588,'4. Docencia y Profesorado Univ.'!$F:$G,2,FALSE),IFERROR(VLOOKUP(D588,'5. Estudiantes y Graduados'!$F:$G,2,FALSE),IFERROR(VLOOKUP(D588,'11. Gestion Administrativa'!$F:$G,2,FALSE),IFERROR(VLOOKUP(D588,'13. Gestión Académica'!$F:$G,2,FALSE),IFERROR(VLOOKUP(D588,'9. Asegura. de la Calid. y M'!$F:$G,2,FALSE),IFERROR(VLOOKUP(D588,'6. Gestión del Conocimiento'!$F:$G,2,FALSE),IFERROR(VLOOKUP(D588,'15. Gobernabilidad y Proceso...'!$F:$G,2,FALSE),IFERROR(VLOOKUP(D588,'12. Gestión del Talento Humano'!$F:$G,2,FALSE),IFERROR(VLOOKUP(D588,'14. Internacional... de la E.S.'!$F:$G,2,FALSE),IFERROR(VLOOKUP(D588,'10. Posgrado'!$F:$G,2,FALSE),IFERROR(VLOOKUP(D588,'16. Gestión TIC'!$F:$G,2,FALSE),IFERROR(VLOOKUP(D588,'16. Desa. del Sistema Educ.Sup.'!$F:$G,2,FALSE),IFERROR(VLOOKUP(D588,'8. Cultura de Inno. Insti...'!$F:$G,2,FALSE),VLOOKUP(D588,'7. Lo Esencial de la Reforma U.'!$F:$G,2,0)))))))))))))))))</f>
        <v xml:space="preserve">Sistematizar las experiencias de las prácticas profesionales enforcadas en los proyectos de vinculación </v>
      </c>
      <c r="D589" s="31"/>
      <c r="E589" s="93"/>
      <c r="F589" s="93"/>
      <c r="G589" s="93"/>
      <c r="H589" s="76"/>
      <c r="I589" s="76"/>
      <c r="J589" s="76"/>
      <c r="K589" s="112"/>
      <c r="L589" s="437"/>
      <c r="M589" s="437"/>
    </row>
    <row r="590" spans="3:13" ht="15" thickBot="1" x14ac:dyDescent="0.4">
      <c r="C590" s="70"/>
      <c r="D590" s="31"/>
      <c r="E590" s="93"/>
      <c r="F590" s="93"/>
      <c r="G590" s="93"/>
      <c r="H590" s="76"/>
      <c r="I590" s="76"/>
      <c r="J590" s="76"/>
      <c r="K590" s="112"/>
      <c r="L590" s="437"/>
      <c r="M590" s="437"/>
    </row>
    <row r="591" spans="3:13" ht="15" thickBot="1" x14ac:dyDescent="0.4">
      <c r="C591" s="126" t="s">
        <v>44</v>
      </c>
      <c r="D591" s="129" t="s">
        <v>45</v>
      </c>
      <c r="E591" s="128" t="s">
        <v>55</v>
      </c>
      <c r="F591" s="128" t="s">
        <v>57</v>
      </c>
      <c r="G591" s="127" t="s">
        <v>27</v>
      </c>
      <c r="H591" s="133" t="s">
        <v>129</v>
      </c>
      <c r="I591" s="128" t="s">
        <v>46</v>
      </c>
      <c r="J591" s="128" t="s">
        <v>130</v>
      </c>
      <c r="K591" s="128" t="s">
        <v>408</v>
      </c>
      <c r="L591" s="128" t="s">
        <v>409</v>
      </c>
      <c r="M591" s="437"/>
    </row>
    <row r="592" spans="3:13" x14ac:dyDescent="0.35">
      <c r="C592" s="317" t="s">
        <v>47</v>
      </c>
      <c r="D592" s="1159"/>
      <c r="E592" s="318"/>
      <c r="F592" s="115">
        <v>30000</v>
      </c>
      <c r="G592" s="319">
        <f t="shared" ref="G592:G595" si="65">E592*F592</f>
        <v>0</v>
      </c>
      <c r="H592" s="320"/>
      <c r="I592" s="116" t="s">
        <v>697</v>
      </c>
      <c r="J592" s="116" t="str">
        <f>VLOOKUP(I592,Presupuesto!$B$11:$C$566,2,0)</f>
        <v>SERVICIOS DE CAPACITACION.</v>
      </c>
      <c r="K592" s="321" t="s">
        <v>1492</v>
      </c>
      <c r="L592" s="116" t="s">
        <v>392</v>
      </c>
      <c r="M592" s="437"/>
    </row>
    <row r="593" spans="3:13" x14ac:dyDescent="0.35">
      <c r="C593" s="99" t="s">
        <v>48</v>
      </c>
      <c r="D593" s="1160"/>
      <c r="E593" s="200">
        <v>200</v>
      </c>
      <c r="F593" s="100">
        <v>50</v>
      </c>
      <c r="G593" s="97">
        <f t="shared" si="65"/>
        <v>10000</v>
      </c>
      <c r="H593" s="161" t="s">
        <v>1660</v>
      </c>
      <c r="I593" s="98" t="s">
        <v>715</v>
      </c>
      <c r="J593" s="98" t="str">
        <f>VLOOKUP(I593,Presupuesto!$B$11:$C$566,2,0)</f>
        <v>SERVICIOS DE IMPRENTA PUBLIC.Y REPRODUCCION</v>
      </c>
      <c r="K593" s="98" t="s">
        <v>469</v>
      </c>
      <c r="L593" s="98" t="s">
        <v>410</v>
      </c>
      <c r="M593" s="437"/>
    </row>
    <row r="594" spans="3:13" x14ac:dyDescent="0.35">
      <c r="C594" s="99" t="s">
        <v>415</v>
      </c>
      <c r="D594" s="1160"/>
      <c r="E594" s="151">
        <v>40</v>
      </c>
      <c r="F594" s="118">
        <v>250</v>
      </c>
      <c r="G594" s="97">
        <f t="shared" si="65"/>
        <v>10000</v>
      </c>
      <c r="H594" s="161" t="s">
        <v>1660</v>
      </c>
      <c r="I594" s="98" t="s">
        <v>819</v>
      </c>
      <c r="J594" s="98" t="str">
        <f>VLOOKUP(I594,Presupuesto!$B$11:$C$566,2,0)</f>
        <v>PRODUCTOS PAPEL Y CARTON</v>
      </c>
      <c r="K594" s="98" t="s">
        <v>469</v>
      </c>
      <c r="L594" s="98" t="s">
        <v>410</v>
      </c>
      <c r="M594" s="437"/>
    </row>
    <row r="595" spans="3:13" x14ac:dyDescent="0.35">
      <c r="C595" s="99" t="s">
        <v>51</v>
      </c>
      <c r="D595" s="1160"/>
      <c r="E595" s="200">
        <f>(D592*25)/500</f>
        <v>0</v>
      </c>
      <c r="F595" s="100">
        <v>85</v>
      </c>
      <c r="G595" s="97">
        <f t="shared" si="65"/>
        <v>0</v>
      </c>
      <c r="H595" s="161"/>
      <c r="I595" s="98" t="s">
        <v>819</v>
      </c>
      <c r="J595" s="98" t="str">
        <f>VLOOKUP(I595,Presupuesto!$B$11:$C$566,2,0)</f>
        <v>PRODUCTOS PAPEL Y CARTON</v>
      </c>
      <c r="K595" s="98" t="str">
        <f t="shared" ref="K595:K596" si="66">$K$194</f>
        <v>Gestión Tecnologías de Información y Comunicación</v>
      </c>
      <c r="L595" s="98" t="s">
        <v>410</v>
      </c>
      <c r="M595" s="437"/>
    </row>
    <row r="596" spans="3:13" ht="15" thickBot="1" x14ac:dyDescent="0.4">
      <c r="C596" s="213" t="s">
        <v>428</v>
      </c>
      <c r="D596" s="214">
        <v>0</v>
      </c>
      <c r="E596" s="322">
        <v>0</v>
      </c>
      <c r="F596" s="104">
        <f>HLOOKUP(C596,$AH$2:$BU$3,2,0)</f>
        <v>1150</v>
      </c>
      <c r="G596" s="105">
        <f>D596*E596*F596</f>
        <v>0</v>
      </c>
      <c r="H596" s="323"/>
      <c r="I596" s="324" t="s">
        <v>299</v>
      </c>
      <c r="J596" s="106" t="str">
        <f>VLOOKUP(I596,Presupuesto!$B$11:$C$566,2,0)</f>
        <v>VIATICOS (26200-00)</v>
      </c>
      <c r="K596" s="325" t="str">
        <f t="shared" si="66"/>
        <v>Gestión Tecnologías de Información y Comunicación</v>
      </c>
      <c r="L596" s="325" t="s">
        <v>410</v>
      </c>
      <c r="M596" s="437"/>
    </row>
    <row r="597" spans="3:13" ht="15" thickBot="1" x14ac:dyDescent="0.4">
      <c r="C597" s="437"/>
      <c r="D597" s="437"/>
      <c r="E597" s="437"/>
      <c r="F597" s="437"/>
      <c r="G597" s="437"/>
      <c r="H597" s="424"/>
      <c r="I597" s="437"/>
      <c r="J597" s="437"/>
      <c r="K597" s="437"/>
      <c r="L597" s="437"/>
      <c r="M597" s="437"/>
    </row>
    <row r="598" spans="3:13" ht="15" thickBot="1" x14ac:dyDescent="0.4">
      <c r="C598" s="29" t="s">
        <v>43</v>
      </c>
      <c r="D598" s="30">
        <f>SUM(G605:G610)</f>
        <v>10000</v>
      </c>
      <c r="E598" s="93"/>
      <c r="F598" s="93"/>
      <c r="G598" s="93"/>
      <c r="H598" s="76"/>
      <c r="I598" s="76"/>
      <c r="J598" s="76"/>
      <c r="K598" s="112"/>
      <c r="L598" s="437"/>
      <c r="M598" s="437"/>
    </row>
    <row r="599" spans="3:13" x14ac:dyDescent="0.35">
      <c r="C599" s="70"/>
      <c r="D599" s="31"/>
      <c r="E599" s="93"/>
      <c r="F599" s="93"/>
      <c r="G599" s="93"/>
      <c r="H599" s="76"/>
      <c r="I599" s="76"/>
      <c r="J599" s="76"/>
      <c r="K599" s="112"/>
      <c r="L599" s="437"/>
      <c r="M599" s="437"/>
    </row>
    <row r="600" spans="3:13" x14ac:dyDescent="0.35">
      <c r="C600" s="70"/>
      <c r="D600" s="31"/>
      <c r="E600" s="93"/>
      <c r="F600" s="93"/>
      <c r="G600" s="93"/>
      <c r="H600" s="76"/>
      <c r="I600" s="76"/>
      <c r="J600" s="76"/>
      <c r="K600" s="112"/>
      <c r="L600" s="437"/>
      <c r="M600" s="437"/>
    </row>
    <row r="601" spans="3:13" ht="15.5" x14ac:dyDescent="0.35">
      <c r="C601" s="202" t="s">
        <v>390</v>
      </c>
      <c r="D601" s="351" t="s">
        <v>2097</v>
      </c>
      <c r="E601" s="93"/>
      <c r="F601" s="93"/>
      <c r="G601" s="93"/>
      <c r="H601" s="76"/>
      <c r="I601" s="76"/>
      <c r="J601" s="76"/>
      <c r="K601" s="112"/>
      <c r="L601" s="437"/>
      <c r="M601" s="437"/>
    </row>
    <row r="602" spans="3:13" ht="18.5" x14ac:dyDescent="0.35">
      <c r="C602" s="207" t="str">
        <f>IFERROR(VLOOKUP(D601,'1. Desarrollo e Innov. Curricu.'!$F:$G,2,FALSE),IFERROR(VLOOKUP(D601,'2. Investigación Científica'!$F:$G,2,FALSE),IFERROR(VLOOKUP(D601,'3. Vinculación Univ. Sociedad'!$F:$G,2,FALSE),IFERROR(VLOOKUP(D601,'4. Docencia y Profesorado Univ.'!$F:$G,2,FALSE),IFERROR(VLOOKUP(D601,'5. Estudiantes y Graduados'!$F:$G,2,FALSE),IFERROR(VLOOKUP(D601,'11. Gestion Administrativa'!$F:$G,2,FALSE),IFERROR(VLOOKUP(D601,'13. Gestión Académica'!$F:$G,2,FALSE),IFERROR(VLOOKUP(D601,'9. Asegura. de la Calid. y M'!$F:$G,2,FALSE),IFERROR(VLOOKUP(D601,'6. Gestión del Conocimiento'!$F:$G,2,FALSE),IFERROR(VLOOKUP(D601,'15. Gobernabilidad y Proceso...'!$F:$G,2,FALSE),IFERROR(VLOOKUP(D601,'12. Gestión del Talento Humano'!$F:$G,2,FALSE),IFERROR(VLOOKUP(D601,'14. Internacional... de la E.S.'!$F:$G,2,FALSE),IFERROR(VLOOKUP(D601,'10. Posgrado'!$F:$G,2,FALSE),IFERROR(VLOOKUP(D601,'16. Gestión TIC'!$F:$G,2,FALSE),IFERROR(VLOOKUP(D601,'16. Desa. del Sistema Educ.Sup.'!$F:$G,2,FALSE),IFERROR(VLOOKUP(D601,'8. Cultura de Inno. Insti...'!$F:$G,2,FALSE),VLOOKUP(D601,'7. Lo Esencial de la Reforma U.'!$F:$G,2,0)))))))))))))))))</f>
        <v>Sistematizar y socializar la experiencia de procesos de  vinculación y de investigación participativa con las comunidades de la periferia urbana.</v>
      </c>
      <c r="D602" s="31"/>
      <c r="E602" s="93"/>
      <c r="F602" s="93"/>
      <c r="G602" s="93"/>
      <c r="H602" s="76"/>
      <c r="I602" s="76"/>
      <c r="J602" s="76"/>
      <c r="K602" s="112"/>
      <c r="L602" s="437"/>
      <c r="M602" s="437"/>
    </row>
    <row r="603" spans="3:13" ht="15" thickBot="1" x14ac:dyDescent="0.4">
      <c r="C603" s="70"/>
      <c r="D603" s="31"/>
      <c r="E603" s="93"/>
      <c r="F603" s="93"/>
      <c r="G603" s="93"/>
      <c r="H603" s="76"/>
      <c r="I603" s="76"/>
      <c r="J603" s="76"/>
      <c r="K603" s="112"/>
      <c r="L603" s="437"/>
      <c r="M603" s="437"/>
    </row>
    <row r="604" spans="3:13" ht="15" thickBot="1" x14ac:dyDescent="0.4">
      <c r="C604" s="126" t="s">
        <v>44</v>
      </c>
      <c r="D604" s="129" t="s">
        <v>45</v>
      </c>
      <c r="E604" s="128" t="s">
        <v>55</v>
      </c>
      <c r="F604" s="128" t="s">
        <v>57</v>
      </c>
      <c r="G604" s="127" t="s">
        <v>27</v>
      </c>
      <c r="H604" s="133" t="s">
        <v>129</v>
      </c>
      <c r="I604" s="128" t="s">
        <v>46</v>
      </c>
      <c r="J604" s="128" t="s">
        <v>130</v>
      </c>
      <c r="K604" s="128" t="s">
        <v>408</v>
      </c>
      <c r="L604" s="128" t="s">
        <v>409</v>
      </c>
      <c r="M604" s="437"/>
    </row>
    <row r="605" spans="3:13" x14ac:dyDescent="0.35">
      <c r="C605" s="317" t="s">
        <v>47</v>
      </c>
      <c r="D605" s="1159"/>
      <c r="E605" s="318"/>
      <c r="F605" s="115">
        <v>30000</v>
      </c>
      <c r="G605" s="319">
        <f t="shared" ref="G605:G609" si="67">E605*F605</f>
        <v>0</v>
      </c>
      <c r="H605" s="320"/>
      <c r="I605" s="116" t="s">
        <v>697</v>
      </c>
      <c r="J605" s="116" t="str">
        <f>VLOOKUP(I605,Presupuesto!$B$11:$C$566,2,0)</f>
        <v>SERVICIOS DE CAPACITACION.</v>
      </c>
      <c r="K605" s="321" t="s">
        <v>1492</v>
      </c>
      <c r="L605" s="116" t="s">
        <v>392</v>
      </c>
      <c r="M605" s="437"/>
    </row>
    <row r="606" spans="3:13" x14ac:dyDescent="0.35">
      <c r="C606" s="99" t="s">
        <v>48</v>
      </c>
      <c r="D606" s="1160"/>
      <c r="E606" s="200">
        <v>50</v>
      </c>
      <c r="F606" s="100">
        <v>50</v>
      </c>
      <c r="G606" s="97">
        <f t="shared" si="67"/>
        <v>2500</v>
      </c>
      <c r="H606" s="161" t="s">
        <v>1660</v>
      </c>
      <c r="I606" s="98" t="s">
        <v>715</v>
      </c>
      <c r="J606" s="98" t="str">
        <f>VLOOKUP(I606,Presupuesto!$B$11:$C$566,2,0)</f>
        <v>SERVICIOS DE IMPRENTA PUBLIC.Y REPRODUCCION</v>
      </c>
      <c r="K606" s="98" t="s">
        <v>469</v>
      </c>
      <c r="L606" s="98" t="s">
        <v>410</v>
      </c>
      <c r="M606" s="437"/>
    </row>
    <row r="607" spans="3:13" x14ac:dyDescent="0.35">
      <c r="C607" s="99" t="s">
        <v>49</v>
      </c>
      <c r="D607" s="1160"/>
      <c r="E607" s="200">
        <v>40</v>
      </c>
      <c r="F607" s="100">
        <v>150</v>
      </c>
      <c r="G607" s="97">
        <f t="shared" si="67"/>
        <v>6000</v>
      </c>
      <c r="H607" s="161" t="s">
        <v>127</v>
      </c>
      <c r="I607" s="98" t="s">
        <v>790</v>
      </c>
      <c r="J607" s="98" t="str">
        <f>VLOOKUP(I607,Presupuesto!$B$11:$C$566,2,0)</f>
        <v>ALIMENTOS B EBIDAS PARA PERSONAS</v>
      </c>
      <c r="K607" s="98" t="s">
        <v>469</v>
      </c>
      <c r="L607" s="98" t="s">
        <v>394</v>
      </c>
      <c r="M607" s="437"/>
    </row>
    <row r="608" spans="3:13" x14ac:dyDescent="0.35">
      <c r="C608" s="99" t="s">
        <v>50</v>
      </c>
      <c r="D608" s="1160"/>
      <c r="E608" s="151">
        <v>0</v>
      </c>
      <c r="F608" s="118">
        <v>10000</v>
      </c>
      <c r="G608" s="97">
        <f t="shared" si="67"/>
        <v>0</v>
      </c>
      <c r="H608" s="161"/>
      <c r="I608" s="313" t="s">
        <v>298</v>
      </c>
      <c r="J608" s="98" t="str">
        <f>VLOOKUP(I608,Presupuesto!$B$11:$C$566,2,0)</f>
        <v>PASAJES (26100-00)</v>
      </c>
      <c r="K608" s="98" t="str">
        <f t="shared" ref="K608:K610" si="68">$K$194</f>
        <v>Gestión Tecnologías de Información y Comunicación</v>
      </c>
      <c r="L608" s="98" t="s">
        <v>410</v>
      </c>
      <c r="M608" s="437"/>
    </row>
    <row r="609" spans="3:13" x14ac:dyDescent="0.35">
      <c r="C609" s="99" t="s">
        <v>415</v>
      </c>
      <c r="D609" s="1160"/>
      <c r="E609" s="151">
        <v>6</v>
      </c>
      <c r="F609" s="118">
        <v>250</v>
      </c>
      <c r="G609" s="97">
        <f t="shared" si="67"/>
        <v>1500</v>
      </c>
      <c r="H609" s="161" t="s">
        <v>1660</v>
      </c>
      <c r="I609" s="98" t="s">
        <v>819</v>
      </c>
      <c r="J609" s="98" t="str">
        <f>VLOOKUP(I609,Presupuesto!$B$11:$C$566,2,0)</f>
        <v>PRODUCTOS PAPEL Y CARTON</v>
      </c>
      <c r="K609" s="98" t="s">
        <v>469</v>
      </c>
      <c r="L609" s="98" t="s">
        <v>393</v>
      </c>
      <c r="M609" s="437"/>
    </row>
    <row r="610" spans="3:13" ht="15" thickBot="1" x14ac:dyDescent="0.4">
      <c r="C610" s="213" t="s">
        <v>428</v>
      </c>
      <c r="D610" s="214">
        <v>0</v>
      </c>
      <c r="E610" s="322">
        <v>0</v>
      </c>
      <c r="F610" s="104">
        <f>HLOOKUP(C610,$AH$2:$BU$3,2,0)</f>
        <v>1150</v>
      </c>
      <c r="G610" s="105">
        <f>D610*E610*F610</f>
        <v>0</v>
      </c>
      <c r="H610" s="323"/>
      <c r="I610" s="324" t="s">
        <v>299</v>
      </c>
      <c r="J610" s="106" t="str">
        <f>VLOOKUP(I610,Presupuesto!$B$11:$C$566,2,0)</f>
        <v>VIATICOS (26200-00)</v>
      </c>
      <c r="K610" s="325" t="str">
        <f t="shared" si="68"/>
        <v>Gestión Tecnologías de Información y Comunicación</v>
      </c>
      <c r="L610" s="325" t="s">
        <v>410</v>
      </c>
      <c r="M610" s="437"/>
    </row>
    <row r="611" spans="3:13" x14ac:dyDescent="0.35">
      <c r="C611" s="437"/>
      <c r="D611" s="437"/>
      <c r="E611" s="437"/>
      <c r="F611" s="437"/>
      <c r="G611" s="437"/>
      <c r="H611" s="424"/>
      <c r="I611" s="437"/>
      <c r="J611" s="437"/>
      <c r="K611" s="437"/>
      <c r="L611" s="437"/>
      <c r="M611" s="437"/>
    </row>
    <row r="612" spans="3:13" ht="15" thickBot="1" x14ac:dyDescent="0.4">
      <c r="C612" s="437"/>
      <c r="D612" s="437"/>
      <c r="E612" s="437"/>
      <c r="F612" s="437"/>
      <c r="G612" s="437"/>
      <c r="H612" s="424"/>
      <c r="I612" s="437"/>
      <c r="J612" s="437"/>
      <c r="K612" s="437"/>
      <c r="L612" s="437"/>
      <c r="M612" s="437"/>
    </row>
    <row r="613" spans="3:13" ht="15" thickBot="1" x14ac:dyDescent="0.4">
      <c r="C613" s="29" t="s">
        <v>43</v>
      </c>
      <c r="D613" s="968">
        <f>SUM(G620:G622)</f>
        <v>230000</v>
      </c>
      <c r="E613" s="93"/>
      <c r="F613" s="93"/>
      <c r="G613" s="93"/>
      <c r="H613" s="76"/>
      <c r="I613" s="76"/>
      <c r="J613" s="76"/>
      <c r="K613" s="112"/>
      <c r="L613" s="437"/>
      <c r="M613" s="437"/>
    </row>
    <row r="614" spans="3:13" x14ac:dyDescent="0.35">
      <c r="C614" s="70"/>
      <c r="D614" s="31"/>
      <c r="E614" s="93"/>
      <c r="F614" s="93"/>
      <c r="G614" s="93"/>
      <c r="H614" s="76"/>
      <c r="I614" s="76"/>
      <c r="J614" s="76"/>
      <c r="K614" s="112"/>
      <c r="L614" s="437"/>
      <c r="M614" s="437"/>
    </row>
    <row r="615" spans="3:13" x14ac:dyDescent="0.35">
      <c r="C615" s="70"/>
      <c r="D615" s="31"/>
      <c r="E615" s="93"/>
      <c r="F615" s="93"/>
      <c r="G615" s="93"/>
      <c r="H615" s="76"/>
      <c r="I615" s="76"/>
      <c r="J615" s="76"/>
      <c r="K615" s="112"/>
      <c r="L615" s="437"/>
      <c r="M615" s="437"/>
    </row>
    <row r="616" spans="3:13" ht="15.5" x14ac:dyDescent="0.35">
      <c r="C616" s="202" t="s">
        <v>390</v>
      </c>
      <c r="D616" s="351" t="s">
        <v>2095</v>
      </c>
      <c r="E616" s="93"/>
      <c r="F616" s="93"/>
      <c r="G616" s="93"/>
      <c r="H616" s="76"/>
      <c r="I616" s="76"/>
      <c r="J616" s="76"/>
      <c r="K616" s="112"/>
      <c r="L616" s="437"/>
      <c r="M616" s="437"/>
    </row>
    <row r="617" spans="3:13" ht="18.5" x14ac:dyDescent="0.35">
      <c r="C617" s="207" t="str">
        <f>IFERROR(VLOOKUP(D616,'1. Desarrollo e Innov. Curricu.'!$F:$G,2,FALSE),IFERROR(VLOOKUP(D616,'2. Investigación Científica'!$F:$G,2,FALSE),IFERROR(VLOOKUP(D616,'3. Vinculación Univ. Sociedad'!$F:$G,2,FALSE),IFERROR(VLOOKUP(D616,'4. Docencia y Profesorado Univ.'!$F:$G,2,FALSE),IFERROR(VLOOKUP(D616,'5. Estudiantes y Graduados'!$F:$G,2,FALSE),IFERROR(VLOOKUP(D616,'11. Gestion Administrativa'!$F:$G,2,FALSE),IFERROR(VLOOKUP(D616,'13. Gestión Académica'!$F:$G,2,FALSE),IFERROR(VLOOKUP(D616,'9. Asegura. de la Calid. y M'!$F:$G,2,FALSE),IFERROR(VLOOKUP(D616,'6. Gestión del Conocimiento'!$F:$G,2,FALSE),IFERROR(VLOOKUP(D616,'15. Gobernabilidad y Proceso...'!$F:$G,2,FALSE),IFERROR(VLOOKUP(D616,'12. Gestión del Talento Humano'!$F:$G,2,FALSE),IFERROR(VLOOKUP(D616,'14. Internacional... de la E.S.'!$F:$G,2,FALSE),IFERROR(VLOOKUP(D616,'10. Posgrado'!$F:$G,2,FALSE),IFERROR(VLOOKUP(D616,'16. Gestión TIC'!$F:$G,2,FALSE),IFERROR(VLOOKUP(D616,'16. Desa. del Sistema Educ.Sup.'!$F:$G,2,FALSE),IFERROR(VLOOKUP(D616,'8. Cultura de Inno. Insti...'!$F:$G,2,FALSE),VLOOKUP(D616,'7. Lo Esencial de la Reforma U.'!$F:$G,2,0)))))))))))))))))</f>
        <v xml:space="preserve">Contribuir al desarrollo  de la PAT por medio de giras de supervisión a los estudiantes de la carrera de Trabajo Social. </v>
      </c>
      <c r="D617" s="31"/>
      <c r="E617" s="93"/>
      <c r="F617" s="93"/>
      <c r="G617" s="93"/>
      <c r="H617" s="76"/>
      <c r="I617" s="76"/>
      <c r="J617" s="76"/>
      <c r="K617" s="112"/>
      <c r="L617" s="437"/>
      <c r="M617" s="437"/>
    </row>
    <row r="618" spans="3:13" ht="15" thickBot="1" x14ac:dyDescent="0.4">
      <c r="C618" s="70"/>
      <c r="D618" s="31"/>
      <c r="E618" s="93"/>
      <c r="F618" s="93"/>
      <c r="G618" s="93"/>
      <c r="H618" s="76"/>
      <c r="I618" s="76"/>
      <c r="J618" s="76"/>
      <c r="K618" s="112"/>
      <c r="L618" s="437"/>
      <c r="M618" s="437"/>
    </row>
    <row r="619" spans="3:13" ht="15" thickBot="1" x14ac:dyDescent="0.4">
      <c r="C619" s="126" t="s">
        <v>44</v>
      </c>
      <c r="D619" s="129" t="s">
        <v>45</v>
      </c>
      <c r="E619" s="128" t="s">
        <v>55</v>
      </c>
      <c r="F619" s="128" t="s">
        <v>57</v>
      </c>
      <c r="G619" s="127" t="s">
        <v>27</v>
      </c>
      <c r="H619" s="133" t="s">
        <v>129</v>
      </c>
      <c r="I619" s="128" t="s">
        <v>46</v>
      </c>
      <c r="J619" s="128" t="s">
        <v>130</v>
      </c>
      <c r="K619" s="128" t="s">
        <v>408</v>
      </c>
      <c r="L619" s="128" t="s">
        <v>409</v>
      </c>
      <c r="M619" s="437"/>
    </row>
    <row r="620" spans="3:13" x14ac:dyDescent="0.35">
      <c r="C620" s="317" t="s">
        <v>47</v>
      </c>
      <c r="D620" s="1159"/>
      <c r="E620" s="318"/>
      <c r="F620" s="115">
        <v>30000</v>
      </c>
      <c r="G620" s="319">
        <f t="shared" ref="G620:G621" si="69">E620*F620</f>
        <v>0</v>
      </c>
      <c r="H620" s="320"/>
      <c r="I620" s="116" t="s">
        <v>697</v>
      </c>
      <c r="J620" s="116" t="str">
        <f>VLOOKUP(I620,Presupuesto!$B$11:$C$566,2,0)</f>
        <v>SERVICIOS DE CAPACITACION.</v>
      </c>
      <c r="K620" s="321" t="s">
        <v>1492</v>
      </c>
      <c r="L620" s="116" t="s">
        <v>392</v>
      </c>
      <c r="M620" s="437"/>
    </row>
    <row r="621" spans="3:13" x14ac:dyDescent="0.35">
      <c r="C621" s="109" t="s">
        <v>52</v>
      </c>
      <c r="D621" s="1160"/>
      <c r="E621" s="209">
        <v>0</v>
      </c>
      <c r="F621" s="119">
        <v>25</v>
      </c>
      <c r="G621" s="97">
        <f t="shared" si="69"/>
        <v>0</v>
      </c>
      <c r="H621" s="161"/>
      <c r="I621" s="98" t="s">
        <v>940</v>
      </c>
      <c r="J621" s="98" t="str">
        <f>VLOOKUP(I621,Presupuesto!$B$11:$C$566,2,0)</f>
        <v>UTILES DE ESCRITORIO, OFICINA Y ENSE¥ANZA</v>
      </c>
      <c r="K621" s="98" t="str">
        <f t="shared" ref="K621" si="70">$K$194</f>
        <v>Gestión Tecnologías de Información y Comunicación</v>
      </c>
      <c r="L621" s="98" t="s">
        <v>410</v>
      </c>
      <c r="M621" s="437"/>
    </row>
    <row r="622" spans="3:13" ht="15" thickBot="1" x14ac:dyDescent="0.4">
      <c r="C622" s="213" t="s">
        <v>428</v>
      </c>
      <c r="D622" s="214">
        <v>10</v>
      </c>
      <c r="E622" s="322">
        <v>20</v>
      </c>
      <c r="F622" s="104">
        <f>HLOOKUP(C622,$AH$2:$BU$3,2,0)</f>
        <v>1150</v>
      </c>
      <c r="G622" s="105">
        <f>D622*E622*F622</f>
        <v>230000</v>
      </c>
      <c r="H622" s="323" t="s">
        <v>127</v>
      </c>
      <c r="I622" s="324" t="s">
        <v>759</v>
      </c>
      <c r="J622" s="106" t="str">
        <f>VLOOKUP(I622,Presupuesto!$B$11:$C$566,2,0)</f>
        <v>VIATICOS NACIONALES</v>
      </c>
      <c r="K622" s="325" t="s">
        <v>469</v>
      </c>
      <c r="L622" s="325" t="s">
        <v>397</v>
      </c>
      <c r="M622" s="437"/>
    </row>
    <row r="623" spans="3:13" x14ac:dyDescent="0.35">
      <c r="C623" s="437"/>
      <c r="D623" s="437"/>
      <c r="E623" s="437"/>
      <c r="F623" s="437"/>
      <c r="G623" s="437"/>
      <c r="H623" s="424"/>
      <c r="I623" s="437"/>
      <c r="J623" s="437"/>
      <c r="K623" s="437"/>
      <c r="L623" s="437"/>
      <c r="M623" s="437"/>
    </row>
    <row r="625" spans="3:13" ht="15" thickBot="1" x14ac:dyDescent="0.4">
      <c r="C625" s="437"/>
      <c r="D625" s="437"/>
      <c r="E625" s="437"/>
      <c r="F625" s="437"/>
      <c r="G625" s="437"/>
      <c r="H625" s="424"/>
      <c r="I625" s="437"/>
      <c r="J625" s="437"/>
      <c r="K625" s="437"/>
      <c r="L625" s="437"/>
      <c r="M625" s="437"/>
    </row>
    <row r="626" spans="3:13" ht="15" thickBot="1" x14ac:dyDescent="0.4">
      <c r="C626" s="29" t="s">
        <v>43</v>
      </c>
      <c r="D626" s="30">
        <f>SUM(G633:G638)</f>
        <v>80000</v>
      </c>
      <c r="E626" s="93"/>
      <c r="F626" s="93"/>
      <c r="G626" s="93"/>
      <c r="H626" s="76"/>
      <c r="I626" s="76"/>
      <c r="J626" s="76"/>
      <c r="K626" s="112"/>
      <c r="L626" s="437"/>
      <c r="M626" s="437"/>
    </row>
    <row r="627" spans="3:13" x14ac:dyDescent="0.35">
      <c r="C627" s="70"/>
      <c r="D627" s="31"/>
      <c r="E627" s="93"/>
      <c r="F627" s="93"/>
      <c r="G627" s="93"/>
      <c r="H627" s="76"/>
      <c r="I627" s="76"/>
      <c r="J627" s="76"/>
      <c r="K627" s="112"/>
      <c r="L627" s="437"/>
      <c r="M627" s="437"/>
    </row>
    <row r="628" spans="3:13" x14ac:dyDescent="0.35">
      <c r="C628" s="70"/>
      <c r="D628" s="31"/>
      <c r="E628" s="93"/>
      <c r="F628" s="93"/>
      <c r="G628" s="93"/>
      <c r="H628" s="76"/>
      <c r="I628" s="76"/>
      <c r="J628" s="76"/>
      <c r="K628" s="112"/>
      <c r="L628" s="437"/>
      <c r="M628" s="437"/>
    </row>
    <row r="629" spans="3:13" ht="15.5" x14ac:dyDescent="0.35">
      <c r="C629" s="202" t="s">
        <v>390</v>
      </c>
      <c r="D629" s="351" t="s">
        <v>2096</v>
      </c>
      <c r="E629" s="93"/>
      <c r="F629" s="93"/>
      <c r="G629" s="93"/>
      <c r="H629" s="76"/>
      <c r="I629" s="76"/>
      <c r="J629" s="76"/>
      <c r="K629" s="112"/>
      <c r="L629" s="437"/>
      <c r="M629" s="437"/>
    </row>
    <row r="630" spans="3:13" ht="18.5" x14ac:dyDescent="0.35">
      <c r="C630" s="207" t="str">
        <f>IFERROR(VLOOKUP(D629,'1. Desarrollo e Innov. Curricu.'!$F:$G,2,FALSE),IFERROR(VLOOKUP(D629,'2. Investigación Científica'!$F:$G,2,FALSE),IFERROR(VLOOKUP(D629,'3. Vinculación Univ. Sociedad'!$F:$G,2,FALSE),IFERROR(VLOOKUP(D629,'4. Docencia y Profesorado Univ.'!$F:$G,2,FALSE),IFERROR(VLOOKUP(D629,'5. Estudiantes y Graduados'!$F:$G,2,FALSE),IFERROR(VLOOKUP(D629,'11. Gestion Administrativa'!$F:$G,2,FALSE),IFERROR(VLOOKUP(D629,'13. Gestión Académica'!$F:$G,2,FALSE),IFERROR(VLOOKUP(D629,'9. Asegura. de la Calid. y M'!$F:$G,2,FALSE),IFERROR(VLOOKUP(D629,'6. Gestión del Conocimiento'!$F:$G,2,FALSE),IFERROR(VLOOKUP(D629,'15. Gobernabilidad y Proceso...'!$F:$G,2,FALSE),IFERROR(VLOOKUP(D629,'12. Gestión del Talento Humano'!$F:$G,2,FALSE),IFERROR(VLOOKUP(D629,'14. Internacional... de la E.S.'!$F:$G,2,FALSE),IFERROR(VLOOKUP(D629,'10. Posgrado'!$F:$G,2,FALSE),IFERROR(VLOOKUP(D629,'16. Gestión TIC'!$F:$G,2,FALSE),IFERROR(VLOOKUP(D629,'16. Desa. del Sistema Educ.Sup.'!$F:$G,2,FALSE),IFERROR(VLOOKUP(D629,'8. Cultura de Inno. Insti...'!$F:$G,2,FALSE),VLOOKUP(D629,'7. Lo Esencial de la Reforma U.'!$F:$G,2,0)))))))))))))))))</f>
        <v xml:space="preserve">Desarrollar proyectos de vinculación en municipios de la zona sur. </v>
      </c>
      <c r="D630" s="31"/>
      <c r="E630" s="93"/>
      <c r="F630" s="93"/>
      <c r="G630" s="93"/>
      <c r="H630" s="76"/>
      <c r="I630" s="76"/>
      <c r="J630" s="76"/>
      <c r="K630" s="112"/>
      <c r="L630" s="437"/>
      <c r="M630" s="437"/>
    </row>
    <row r="631" spans="3:13" ht="15" thickBot="1" x14ac:dyDescent="0.4">
      <c r="C631" s="70"/>
      <c r="D631" s="31"/>
      <c r="E631" s="93"/>
      <c r="F631" s="93"/>
      <c r="G631" s="93"/>
      <c r="H631" s="76"/>
      <c r="I631" s="76"/>
      <c r="J631" s="76"/>
      <c r="K631" s="112"/>
      <c r="L631" s="437"/>
      <c r="M631" s="437"/>
    </row>
    <row r="632" spans="3:13" ht="15" thickBot="1" x14ac:dyDescent="0.4">
      <c r="C632" s="126" t="s">
        <v>44</v>
      </c>
      <c r="D632" s="129" t="s">
        <v>45</v>
      </c>
      <c r="E632" s="128" t="s">
        <v>55</v>
      </c>
      <c r="F632" s="128" t="s">
        <v>57</v>
      </c>
      <c r="G632" s="127" t="s">
        <v>27</v>
      </c>
      <c r="H632" s="133" t="s">
        <v>129</v>
      </c>
      <c r="I632" s="128" t="s">
        <v>46</v>
      </c>
      <c r="J632" s="128" t="s">
        <v>130</v>
      </c>
      <c r="K632" s="128" t="s">
        <v>408</v>
      </c>
      <c r="L632" s="128" t="s">
        <v>409</v>
      </c>
      <c r="M632" s="437"/>
    </row>
    <row r="633" spans="3:13" x14ac:dyDescent="0.35">
      <c r="C633" s="317" t="s">
        <v>47</v>
      </c>
      <c r="D633" s="1159"/>
      <c r="E633" s="318"/>
      <c r="F633" s="115">
        <v>30000</v>
      </c>
      <c r="G633" s="319">
        <f t="shared" ref="G633:G637" si="71">E633*F633</f>
        <v>0</v>
      </c>
      <c r="H633" s="320"/>
      <c r="I633" s="116" t="s">
        <v>697</v>
      </c>
      <c r="J633" s="116" t="str">
        <f>VLOOKUP(I633,Presupuesto!$B$11:$C$566,2,0)</f>
        <v>SERVICIOS DE CAPACITACION.</v>
      </c>
      <c r="K633" s="321" t="s">
        <v>1492</v>
      </c>
      <c r="L633" s="116" t="s">
        <v>392</v>
      </c>
      <c r="M633" s="437"/>
    </row>
    <row r="634" spans="3:13" x14ac:dyDescent="0.35">
      <c r="C634" s="99" t="s">
        <v>48</v>
      </c>
      <c r="D634" s="1160"/>
      <c r="E634" s="200">
        <f>D633</f>
        <v>0</v>
      </c>
      <c r="F634" s="100">
        <v>50</v>
      </c>
      <c r="G634" s="97">
        <f t="shared" si="71"/>
        <v>0</v>
      </c>
      <c r="H634" s="161"/>
      <c r="I634" s="98" t="s">
        <v>715</v>
      </c>
      <c r="J634" s="98" t="str">
        <f>VLOOKUP(I634,Presupuesto!$B$11:$C$566,2,0)</f>
        <v>SERVICIOS DE IMPRENTA PUBLIC.Y REPRODUCCION</v>
      </c>
      <c r="K634" s="98" t="str">
        <f>$K$194</f>
        <v>Gestión Tecnologías de Información y Comunicación</v>
      </c>
      <c r="L634" s="98" t="s">
        <v>410</v>
      </c>
      <c r="M634" s="437"/>
    </row>
    <row r="635" spans="3:13" x14ac:dyDescent="0.35">
      <c r="C635" s="99" t="s">
        <v>49</v>
      </c>
      <c r="D635" s="1160"/>
      <c r="E635" s="200">
        <f>D633</f>
        <v>0</v>
      </c>
      <c r="F635" s="100">
        <v>150</v>
      </c>
      <c r="G635" s="97">
        <f t="shared" si="71"/>
        <v>0</v>
      </c>
      <c r="H635" s="161"/>
      <c r="I635" s="98" t="s">
        <v>790</v>
      </c>
      <c r="J635" s="98" t="str">
        <f>VLOOKUP(I635,Presupuesto!$B$11:$C$566,2,0)</f>
        <v>ALIMENTOS B EBIDAS PARA PERSONAS</v>
      </c>
      <c r="K635" s="98" t="str">
        <f t="shared" ref="K635:K638" si="72">$K$194</f>
        <v>Gestión Tecnologías de Información y Comunicación</v>
      </c>
      <c r="L635" s="98" t="s">
        <v>394</v>
      </c>
      <c r="M635" s="437"/>
    </row>
    <row r="636" spans="3:13" x14ac:dyDescent="0.35">
      <c r="C636" s="99" t="s">
        <v>50</v>
      </c>
      <c r="D636" s="1160"/>
      <c r="E636" s="151">
        <v>8</v>
      </c>
      <c r="F636" s="118">
        <v>10000</v>
      </c>
      <c r="G636" s="97">
        <f t="shared" si="71"/>
        <v>80000</v>
      </c>
      <c r="H636" s="161" t="s">
        <v>127</v>
      </c>
      <c r="I636" s="313" t="s">
        <v>747</v>
      </c>
      <c r="J636" s="98" t="str">
        <f>VLOOKUP(I636,Presupuesto!$B$11:$C$566,2,0)</f>
        <v>PASAJES NACIONALES</v>
      </c>
      <c r="K636" s="98" t="s">
        <v>469</v>
      </c>
      <c r="L636" s="98" t="s">
        <v>399</v>
      </c>
      <c r="M636" s="437"/>
    </row>
    <row r="637" spans="3:13" x14ac:dyDescent="0.35">
      <c r="C637" s="99" t="s">
        <v>415</v>
      </c>
      <c r="D637" s="1160"/>
      <c r="E637" s="151">
        <v>0</v>
      </c>
      <c r="F637" s="118">
        <v>250</v>
      </c>
      <c r="G637" s="97">
        <f t="shared" si="71"/>
        <v>0</v>
      </c>
      <c r="H637" s="161"/>
      <c r="I637" s="98" t="s">
        <v>819</v>
      </c>
      <c r="J637" s="98" t="str">
        <f>VLOOKUP(I637,Presupuesto!$B$11:$C$566,2,0)</f>
        <v>PRODUCTOS PAPEL Y CARTON</v>
      </c>
      <c r="K637" s="98" t="str">
        <f t="shared" si="72"/>
        <v>Gestión Tecnologías de Información y Comunicación</v>
      </c>
      <c r="L637" s="98" t="s">
        <v>410</v>
      </c>
      <c r="M637" s="437"/>
    </row>
    <row r="638" spans="3:13" ht="15" thickBot="1" x14ac:dyDescent="0.4">
      <c r="C638" s="213" t="s">
        <v>428</v>
      </c>
      <c r="D638" s="214">
        <v>0</v>
      </c>
      <c r="E638" s="322">
        <v>0</v>
      </c>
      <c r="F638" s="104">
        <f>HLOOKUP(C638,$AH$2:$BU$3,2,0)</f>
        <v>1150</v>
      </c>
      <c r="G638" s="105">
        <f>D638*E638*F638</f>
        <v>0</v>
      </c>
      <c r="H638" s="323"/>
      <c r="I638" s="324" t="s">
        <v>299</v>
      </c>
      <c r="J638" s="106" t="str">
        <f>VLOOKUP(I638,Presupuesto!$B$11:$C$566,2,0)</f>
        <v>VIATICOS (26200-00)</v>
      </c>
      <c r="K638" s="325" t="str">
        <f t="shared" si="72"/>
        <v>Gestión Tecnologías de Información y Comunicación</v>
      </c>
      <c r="L638" s="325" t="s">
        <v>410</v>
      </c>
      <c r="M638" s="437"/>
    </row>
    <row r="640" spans="3:13" ht="15" thickBot="1" x14ac:dyDescent="0.4">
      <c r="C640" s="437"/>
      <c r="D640" s="437"/>
      <c r="E640" s="437"/>
      <c r="F640" s="437"/>
      <c r="G640" s="437"/>
      <c r="H640" s="424"/>
      <c r="I640" s="437"/>
      <c r="J640" s="437"/>
      <c r="K640" s="437"/>
      <c r="L640" s="437"/>
      <c r="M640" s="437"/>
    </row>
    <row r="641" spans="3:13" ht="15" thickBot="1" x14ac:dyDescent="0.4">
      <c r="C641" s="29" t="s">
        <v>43</v>
      </c>
      <c r="D641" s="30">
        <f>SUM(G648:G652)</f>
        <v>20000</v>
      </c>
      <c r="E641" s="93"/>
      <c r="F641" s="93"/>
      <c r="G641" s="93"/>
      <c r="H641" s="76"/>
      <c r="I641" s="76"/>
      <c r="J641" s="76"/>
      <c r="K641" s="112"/>
      <c r="L641" s="437"/>
      <c r="M641" s="437"/>
    </row>
    <row r="642" spans="3:13" x14ac:dyDescent="0.35">
      <c r="C642" s="70"/>
      <c r="D642" s="31"/>
      <c r="E642" s="93"/>
      <c r="F642" s="93"/>
      <c r="G642" s="93"/>
      <c r="H642" s="76"/>
      <c r="I642" s="76"/>
      <c r="J642" s="76"/>
      <c r="K642" s="112"/>
      <c r="L642" s="437"/>
      <c r="M642" s="437"/>
    </row>
    <row r="643" spans="3:13" x14ac:dyDescent="0.35">
      <c r="C643" s="70"/>
      <c r="D643" s="31"/>
      <c r="E643" s="93"/>
      <c r="F643" s="93"/>
      <c r="G643" s="93"/>
      <c r="H643" s="76"/>
      <c r="I643" s="76"/>
      <c r="J643" s="76"/>
      <c r="K643" s="112"/>
      <c r="L643" s="437"/>
      <c r="M643" s="437"/>
    </row>
    <row r="644" spans="3:13" ht="15.5" x14ac:dyDescent="0.35">
      <c r="C644" s="202" t="s">
        <v>390</v>
      </c>
      <c r="D644" s="351" t="s">
        <v>2101</v>
      </c>
      <c r="E644" s="93"/>
      <c r="F644" s="93"/>
      <c r="G644" s="93"/>
      <c r="H644" s="76"/>
      <c r="I644" s="76"/>
      <c r="J644" s="76"/>
      <c r="K644" s="112"/>
      <c r="L644" s="437"/>
      <c r="M644" s="437"/>
    </row>
    <row r="645" spans="3:13" ht="18.5" x14ac:dyDescent="0.35">
      <c r="C645" s="207" t="str">
        <f>IFERROR(VLOOKUP(D644,'1. Desarrollo e Innov. Curricu.'!$F:$G,2,FALSE),IFERROR(VLOOKUP(D644,'2. Investigación Científica'!$F:$G,2,FALSE),IFERROR(VLOOKUP(D644,'3. Vinculación Univ. Sociedad'!$F:$G,2,FALSE),IFERROR(VLOOKUP(D644,'4. Docencia y Profesorado Univ.'!$F:$G,2,FALSE),IFERROR(VLOOKUP(D644,'5. Estudiantes y Graduados'!$F:$G,2,FALSE),IFERROR(VLOOKUP(D644,'11. Gestion Administrativa'!$F:$G,2,FALSE),IFERROR(VLOOKUP(D644,'13. Gestión Académica'!$F:$G,2,FALSE),IFERROR(VLOOKUP(D644,'9. Asegura. de la Calid. y M'!$F:$G,2,FALSE),IFERROR(VLOOKUP(D644,'6. Gestión del Conocimiento'!$F:$G,2,FALSE),IFERROR(VLOOKUP(D644,'15. Gobernabilidad y Proceso...'!$F:$G,2,FALSE),IFERROR(VLOOKUP(D644,'12. Gestión del Talento Humano'!$F:$G,2,FALSE),IFERROR(VLOOKUP(D644,'14. Internacional... de la E.S.'!$F:$G,2,FALSE),IFERROR(VLOOKUP(D644,'10. Posgrado'!$F:$G,2,FALSE),IFERROR(VLOOKUP(D644,'16. Gestión TIC'!$F:$G,2,FALSE),IFERROR(VLOOKUP(D644,'16. Desa. del Sistema Educ.Sup.'!$F:$G,2,FALSE),IFERROR(VLOOKUP(D644,'8. Cultura de Inno. Insti...'!$F:$G,2,FALSE),VLOOKUP(D644,'7. Lo Esencial de la Reforma U.'!$F:$G,2,0)))))))))))))))))</f>
        <v>Desarrollar campañas de sensibilización e información sobre problemáticas que viven las mujeres en Honduras</v>
      </c>
      <c r="D645" s="31"/>
      <c r="E645" s="93"/>
      <c r="F645" s="93"/>
      <c r="G645" s="93"/>
      <c r="H645" s="76"/>
      <c r="I645" s="76"/>
      <c r="J645" s="76"/>
      <c r="K645" s="112"/>
      <c r="L645" s="437"/>
      <c r="M645" s="437"/>
    </row>
    <row r="646" spans="3:13" ht="15" thickBot="1" x14ac:dyDescent="0.4">
      <c r="C646" s="70"/>
      <c r="D646" s="31"/>
      <c r="E646" s="93"/>
      <c r="F646" s="93"/>
      <c r="G646" s="93"/>
      <c r="H646" s="76"/>
      <c r="I646" s="76"/>
      <c r="J646" s="76"/>
      <c r="K646" s="112"/>
      <c r="L646" s="437"/>
      <c r="M646" s="437"/>
    </row>
    <row r="647" spans="3:13" ht="15" thickBot="1" x14ac:dyDescent="0.4">
      <c r="C647" s="126" t="s">
        <v>44</v>
      </c>
      <c r="D647" s="129" t="s">
        <v>45</v>
      </c>
      <c r="E647" s="128" t="s">
        <v>55</v>
      </c>
      <c r="F647" s="128" t="s">
        <v>57</v>
      </c>
      <c r="G647" s="127" t="s">
        <v>27</v>
      </c>
      <c r="H647" s="133" t="s">
        <v>129</v>
      </c>
      <c r="I647" s="128" t="s">
        <v>46</v>
      </c>
      <c r="J647" s="128" t="s">
        <v>130</v>
      </c>
      <c r="K647" s="128" t="s">
        <v>408</v>
      </c>
      <c r="L647" s="128" t="s">
        <v>409</v>
      </c>
      <c r="M647" s="437"/>
    </row>
    <row r="648" spans="3:13" x14ac:dyDescent="0.35">
      <c r="C648" s="317" t="s">
        <v>47</v>
      </c>
      <c r="D648" s="1159"/>
      <c r="E648" s="318"/>
      <c r="F648" s="115">
        <v>30000</v>
      </c>
      <c r="G648" s="319">
        <f t="shared" ref="G648:G651" si="73">E648*F648</f>
        <v>0</v>
      </c>
      <c r="H648" s="320"/>
      <c r="I648" s="116" t="s">
        <v>697</v>
      </c>
      <c r="J648" s="116" t="str">
        <f>VLOOKUP(I648,Presupuesto!$B$11:$C$566,2,0)</f>
        <v>SERVICIOS DE CAPACITACION.</v>
      </c>
      <c r="K648" s="321" t="s">
        <v>1492</v>
      </c>
      <c r="L648" s="116" t="s">
        <v>392</v>
      </c>
      <c r="M648" s="437"/>
    </row>
    <row r="649" spans="3:13" x14ac:dyDescent="0.35">
      <c r="C649" s="99" t="s">
        <v>48</v>
      </c>
      <c r="D649" s="1160"/>
      <c r="E649" s="200">
        <v>400</v>
      </c>
      <c r="F649" s="100">
        <v>50</v>
      </c>
      <c r="G649" s="97">
        <f t="shared" si="73"/>
        <v>20000</v>
      </c>
      <c r="H649" s="161" t="s">
        <v>127</v>
      </c>
      <c r="I649" s="98" t="s">
        <v>715</v>
      </c>
      <c r="J649" s="98" t="str">
        <f>VLOOKUP(I649,Presupuesto!$B$11:$C$566,2,0)</f>
        <v>SERVICIOS DE IMPRENTA PUBLIC.Y REPRODUCCION</v>
      </c>
      <c r="K649" s="98" t="s">
        <v>469</v>
      </c>
      <c r="L649" s="98" t="s">
        <v>395</v>
      </c>
      <c r="M649" s="437"/>
    </row>
    <row r="650" spans="3:13" x14ac:dyDescent="0.35">
      <c r="C650" s="99" t="s">
        <v>49</v>
      </c>
      <c r="D650" s="1160"/>
      <c r="E650" s="200">
        <f>D648</f>
        <v>0</v>
      </c>
      <c r="F650" s="100">
        <v>150</v>
      </c>
      <c r="G650" s="97">
        <f t="shared" si="73"/>
        <v>0</v>
      </c>
      <c r="H650" s="161"/>
      <c r="I650" s="98" t="s">
        <v>790</v>
      </c>
      <c r="J650" s="98" t="str">
        <f>VLOOKUP(I650,Presupuesto!$B$11:$C$566,2,0)</f>
        <v>ALIMENTOS B EBIDAS PARA PERSONAS</v>
      </c>
      <c r="K650" s="98" t="str">
        <f t="shared" ref="K650:K652" si="74">$K$194</f>
        <v>Gestión Tecnologías de Información y Comunicación</v>
      </c>
      <c r="L650" s="98" t="s">
        <v>394</v>
      </c>
      <c r="M650" s="437"/>
    </row>
    <row r="651" spans="3:13" x14ac:dyDescent="0.35">
      <c r="C651" s="109" t="s">
        <v>52</v>
      </c>
      <c r="D651" s="1160"/>
      <c r="E651" s="209">
        <v>0</v>
      </c>
      <c r="F651" s="119">
        <v>25</v>
      </c>
      <c r="G651" s="97">
        <f t="shared" si="73"/>
        <v>0</v>
      </c>
      <c r="H651" s="161"/>
      <c r="I651" s="98" t="s">
        <v>940</v>
      </c>
      <c r="J651" s="98" t="str">
        <f>VLOOKUP(I651,Presupuesto!$B$11:$C$566,2,0)</f>
        <v>UTILES DE ESCRITORIO, OFICINA Y ENSE¥ANZA</v>
      </c>
      <c r="K651" s="98" t="str">
        <f t="shared" si="74"/>
        <v>Gestión Tecnologías de Información y Comunicación</v>
      </c>
      <c r="L651" s="98" t="s">
        <v>410</v>
      </c>
      <c r="M651" s="437"/>
    </row>
    <row r="652" spans="3:13" ht="15" thickBot="1" x14ac:dyDescent="0.4">
      <c r="C652" s="213" t="s">
        <v>428</v>
      </c>
      <c r="D652" s="214">
        <v>0</v>
      </c>
      <c r="E652" s="322">
        <v>0</v>
      </c>
      <c r="F652" s="104">
        <f>HLOOKUP(C652,$AH$2:$BU$3,2,0)</f>
        <v>1150</v>
      </c>
      <c r="G652" s="105">
        <f>D652*E652*F652</f>
        <v>0</v>
      </c>
      <c r="H652" s="323"/>
      <c r="I652" s="324" t="s">
        <v>299</v>
      </c>
      <c r="J652" s="106" t="str">
        <f>VLOOKUP(I652,Presupuesto!$B$11:$C$566,2,0)</f>
        <v>VIATICOS (26200-00)</v>
      </c>
      <c r="K652" s="325" t="str">
        <f t="shared" si="74"/>
        <v>Gestión Tecnologías de Información y Comunicación</v>
      </c>
      <c r="L652" s="325" t="s">
        <v>410</v>
      </c>
      <c r="M652" s="437"/>
    </row>
    <row r="653" spans="3:13" x14ac:dyDescent="0.35">
      <c r="C653" s="437"/>
      <c r="D653" s="437"/>
      <c r="E653" s="437"/>
      <c r="F653" s="437"/>
      <c r="G653" s="437"/>
      <c r="H653" s="424"/>
      <c r="I653" s="437"/>
      <c r="J653" s="437"/>
      <c r="K653" s="437"/>
      <c r="L653" s="437"/>
      <c r="M653" s="437"/>
    </row>
    <row r="655" spans="3:13" ht="15" thickBot="1" x14ac:dyDescent="0.4">
      <c r="C655" s="437"/>
      <c r="D655" s="437"/>
      <c r="E655" s="437"/>
      <c r="F655" s="437"/>
      <c r="G655" s="437"/>
      <c r="H655" s="424"/>
      <c r="I655" s="437"/>
      <c r="J655" s="437"/>
      <c r="K655" s="437"/>
      <c r="L655" s="437"/>
      <c r="M655" s="437"/>
    </row>
    <row r="656" spans="3:13" ht="15" thickBot="1" x14ac:dyDescent="0.4">
      <c r="C656" s="29" t="s">
        <v>43</v>
      </c>
      <c r="D656" s="30">
        <f>SUM(G663:G668)</f>
        <v>200000</v>
      </c>
      <c r="E656" s="93"/>
      <c r="F656" s="93"/>
      <c r="G656" s="93"/>
      <c r="H656" s="76"/>
      <c r="I656" s="76"/>
      <c r="J656" s="76"/>
      <c r="K656" s="112"/>
      <c r="L656" s="437"/>
      <c r="M656" s="437"/>
    </row>
    <row r="657" spans="3:13" x14ac:dyDescent="0.35">
      <c r="C657" s="70"/>
      <c r="D657" s="31"/>
      <c r="E657" s="93"/>
      <c r="F657" s="93"/>
      <c r="G657" s="93"/>
      <c r="H657" s="76"/>
      <c r="I657" s="76"/>
      <c r="J657" s="76"/>
      <c r="K657" s="112"/>
      <c r="L657" s="437"/>
      <c r="M657" s="437"/>
    </row>
    <row r="658" spans="3:13" x14ac:dyDescent="0.35">
      <c r="C658" s="70"/>
      <c r="D658" s="31"/>
      <c r="E658" s="93"/>
      <c r="F658" s="93"/>
      <c r="G658" s="93"/>
      <c r="H658" s="76"/>
      <c r="I658" s="76"/>
      <c r="J658" s="76"/>
      <c r="K658" s="112"/>
      <c r="L658" s="437"/>
      <c r="M658" s="437"/>
    </row>
    <row r="659" spans="3:13" ht="15.5" x14ac:dyDescent="0.35">
      <c r="C659" s="202" t="s">
        <v>390</v>
      </c>
      <c r="D659" s="351" t="s">
        <v>2103</v>
      </c>
      <c r="E659" s="93"/>
      <c r="F659" s="93"/>
      <c r="G659" s="93"/>
      <c r="H659" s="76"/>
      <c r="I659" s="76"/>
      <c r="J659" s="76"/>
      <c r="K659" s="112"/>
      <c r="L659" s="437"/>
      <c r="M659" s="437"/>
    </row>
    <row r="660" spans="3:13" ht="18.5" x14ac:dyDescent="0.35">
      <c r="C660" s="207" t="str">
        <f>IFERROR(VLOOKUP(D659,'1. Desarrollo e Innov. Curricu.'!$F:$G,2,FALSE),IFERROR(VLOOKUP(D659,'2. Investigación Científica'!$F:$G,2,FALSE),IFERROR(VLOOKUP(D659,'3. Vinculación Univ. Sociedad'!$F:$G,2,FALSE),IFERROR(VLOOKUP(D659,'4. Docencia y Profesorado Univ.'!$F:$G,2,FALSE),IFERROR(VLOOKUP(D659,'5. Estudiantes y Graduados'!$F:$G,2,FALSE),IFERROR(VLOOKUP(D659,'11. Gestion Administrativa'!$F:$G,2,FALSE),IFERROR(VLOOKUP(D659,'13. Gestión Académica'!$F:$G,2,FALSE),IFERROR(VLOOKUP(D659,'9. Asegura. de la Calid. y M'!$F:$G,2,FALSE),IFERROR(VLOOKUP(D659,'6. Gestión del Conocimiento'!$F:$G,2,FALSE),IFERROR(VLOOKUP(D659,'15. Gobernabilidad y Proceso...'!$F:$G,2,FALSE),IFERROR(VLOOKUP(D659,'12. Gestión del Talento Humano'!$F:$G,2,FALSE),IFERROR(VLOOKUP(D659,'14. Internacional... de la E.S.'!$F:$G,2,FALSE),IFERROR(VLOOKUP(D659,'10. Posgrado'!$F:$G,2,FALSE),IFERROR(VLOOKUP(D659,'16. Gestión TIC'!$F:$G,2,FALSE),IFERROR(VLOOKUP(D659,'16. Desa. del Sistema Educ.Sup.'!$F:$G,2,FALSE),IFERROR(VLOOKUP(D659,'8. Cultura de Inno. Insti...'!$F:$G,2,FALSE),VLOOKUP(D659,'7. Lo Esencial de la Reforma U.'!$F:$G,2,0)))))))))))))))))</f>
        <v xml:space="preserve">Apoyar a las unidades en los proyectos de vinculación. </v>
      </c>
      <c r="D660" s="31"/>
      <c r="E660" s="93"/>
      <c r="F660" s="93"/>
      <c r="G660" s="93"/>
      <c r="H660" s="76"/>
      <c r="I660" s="76"/>
      <c r="J660" s="76"/>
      <c r="K660" s="112"/>
      <c r="L660" s="437"/>
      <c r="M660" s="437"/>
    </row>
    <row r="661" spans="3:13" ht="15" thickBot="1" x14ac:dyDescent="0.4">
      <c r="C661" s="70"/>
      <c r="D661" s="31"/>
      <c r="E661" s="93"/>
      <c r="F661" s="93"/>
      <c r="G661" s="93"/>
      <c r="H661" s="76"/>
      <c r="I661" s="76"/>
      <c r="J661" s="76"/>
      <c r="K661" s="112"/>
      <c r="L661" s="437"/>
      <c r="M661" s="437"/>
    </row>
    <row r="662" spans="3:13" ht="15" thickBot="1" x14ac:dyDescent="0.4">
      <c r="C662" s="126" t="s">
        <v>44</v>
      </c>
      <c r="D662" s="129" t="s">
        <v>45</v>
      </c>
      <c r="E662" s="128" t="s">
        <v>55</v>
      </c>
      <c r="F662" s="128" t="s">
        <v>57</v>
      </c>
      <c r="G662" s="127" t="s">
        <v>27</v>
      </c>
      <c r="H662" s="133" t="s">
        <v>129</v>
      </c>
      <c r="I662" s="128" t="s">
        <v>46</v>
      </c>
      <c r="J662" s="128" t="s">
        <v>130</v>
      </c>
      <c r="K662" s="128" t="s">
        <v>408</v>
      </c>
      <c r="L662" s="128" t="s">
        <v>409</v>
      </c>
      <c r="M662" s="437"/>
    </row>
    <row r="663" spans="3:13" x14ac:dyDescent="0.35">
      <c r="C663" s="317" t="s">
        <v>47</v>
      </c>
      <c r="D663" s="1159"/>
      <c r="E663" s="318"/>
      <c r="F663" s="115">
        <v>30000</v>
      </c>
      <c r="G663" s="319">
        <f t="shared" ref="G663:G667" si="75">E663*F663</f>
        <v>0</v>
      </c>
      <c r="H663" s="320"/>
      <c r="I663" s="116" t="s">
        <v>697</v>
      </c>
      <c r="J663" s="116" t="str">
        <f>VLOOKUP(I663,Presupuesto!$B$11:$C$566,2,0)</f>
        <v>SERVICIOS DE CAPACITACION.</v>
      </c>
      <c r="K663" s="321" t="s">
        <v>1492</v>
      </c>
      <c r="L663" s="116" t="s">
        <v>392</v>
      </c>
      <c r="M663" s="437"/>
    </row>
    <row r="664" spans="3:13" x14ac:dyDescent="0.35">
      <c r="C664" s="99" t="s">
        <v>48</v>
      </c>
      <c r="D664" s="1160"/>
      <c r="E664" s="200">
        <v>200</v>
      </c>
      <c r="F664" s="100">
        <v>50</v>
      </c>
      <c r="G664" s="97">
        <f t="shared" si="75"/>
        <v>10000</v>
      </c>
      <c r="H664" s="161" t="s">
        <v>127</v>
      </c>
      <c r="I664" s="98" t="s">
        <v>715</v>
      </c>
      <c r="J664" s="98" t="str">
        <f>VLOOKUP(I664,Presupuesto!$B$11:$C$566,2,0)</f>
        <v>SERVICIOS DE IMPRENTA PUBLIC.Y REPRODUCCION</v>
      </c>
      <c r="K664" s="98" t="s">
        <v>469</v>
      </c>
      <c r="L664" s="98" t="s">
        <v>410</v>
      </c>
      <c r="M664" s="437"/>
    </row>
    <row r="665" spans="3:13" x14ac:dyDescent="0.35">
      <c r="C665" s="99" t="s">
        <v>49</v>
      </c>
      <c r="D665" s="1160"/>
      <c r="E665" s="200">
        <v>200</v>
      </c>
      <c r="F665" s="100">
        <v>150</v>
      </c>
      <c r="G665" s="97">
        <f t="shared" si="75"/>
        <v>30000</v>
      </c>
      <c r="H665" s="161" t="s">
        <v>127</v>
      </c>
      <c r="I665" s="98" t="s">
        <v>790</v>
      </c>
      <c r="J665" s="98" t="str">
        <f>VLOOKUP(I665,Presupuesto!$B$11:$C$566,2,0)</f>
        <v>ALIMENTOS B EBIDAS PARA PERSONAS</v>
      </c>
      <c r="K665" s="98" t="s">
        <v>469</v>
      </c>
      <c r="L665" s="98" t="s">
        <v>394</v>
      </c>
      <c r="M665" s="437"/>
    </row>
    <row r="666" spans="3:13" x14ac:dyDescent="0.35">
      <c r="C666" s="99" t="s">
        <v>50</v>
      </c>
      <c r="D666" s="1160"/>
      <c r="E666" s="151">
        <v>6</v>
      </c>
      <c r="F666" s="118">
        <v>10000</v>
      </c>
      <c r="G666" s="97">
        <f t="shared" si="75"/>
        <v>60000</v>
      </c>
      <c r="H666" s="161" t="s">
        <v>127</v>
      </c>
      <c r="I666" s="313" t="s">
        <v>747</v>
      </c>
      <c r="J666" s="98" t="str">
        <f>VLOOKUP(I666,Presupuesto!$B$11:$C$566,2,0)</f>
        <v>PASAJES NACIONALES</v>
      </c>
      <c r="K666" s="98" t="s">
        <v>469</v>
      </c>
      <c r="L666" s="98" t="s">
        <v>410</v>
      </c>
      <c r="M666" s="437"/>
    </row>
    <row r="667" spans="3:13" x14ac:dyDescent="0.35">
      <c r="C667" s="99" t="s">
        <v>415</v>
      </c>
      <c r="D667" s="1160"/>
      <c r="E667" s="151">
        <v>200</v>
      </c>
      <c r="F667" s="118">
        <v>500</v>
      </c>
      <c r="G667" s="97">
        <f t="shared" si="75"/>
        <v>100000</v>
      </c>
      <c r="H667" s="161" t="s">
        <v>1660</v>
      </c>
      <c r="I667" s="98" t="s">
        <v>819</v>
      </c>
      <c r="J667" s="98" t="str">
        <f>VLOOKUP(I667,Presupuesto!$B$11:$C$566,2,0)</f>
        <v>PRODUCTOS PAPEL Y CARTON</v>
      </c>
      <c r="K667" s="98" t="s">
        <v>469</v>
      </c>
      <c r="L667" s="98" t="s">
        <v>410</v>
      </c>
      <c r="M667" s="437"/>
    </row>
    <row r="668" spans="3:13" ht="15" thickBot="1" x14ac:dyDescent="0.4">
      <c r="C668" s="213" t="s">
        <v>428</v>
      </c>
      <c r="D668" s="214">
        <v>0</v>
      </c>
      <c r="E668" s="322">
        <v>0</v>
      </c>
      <c r="F668" s="104">
        <f>HLOOKUP(C668,$AH$2:$BU$3,2,0)</f>
        <v>1150</v>
      </c>
      <c r="G668" s="105">
        <f>D668*E668*F668</f>
        <v>0</v>
      </c>
      <c r="H668" s="323"/>
      <c r="I668" s="324" t="s">
        <v>299</v>
      </c>
      <c r="J668" s="106" t="str">
        <f>VLOOKUP(I668,Presupuesto!$B$11:$C$566,2,0)</f>
        <v>VIATICOS (26200-00)</v>
      </c>
      <c r="K668" s="325" t="str">
        <f t="shared" ref="K668" si="76">$K$194</f>
        <v>Gestión Tecnologías de Información y Comunicación</v>
      </c>
      <c r="L668" s="325" t="s">
        <v>410</v>
      </c>
      <c r="M668" s="437"/>
    </row>
    <row r="669" spans="3:13" x14ac:dyDescent="0.35">
      <c r="C669" s="437"/>
      <c r="D669" s="437"/>
      <c r="E669" s="437"/>
      <c r="F669" s="437"/>
      <c r="G669" s="437"/>
      <c r="H669" s="424"/>
      <c r="I669" s="437"/>
      <c r="J669" s="437"/>
      <c r="K669" s="437"/>
      <c r="L669" s="437"/>
      <c r="M669" s="437"/>
    </row>
    <row r="670" spans="3:13" s="437" customFormat="1" x14ac:dyDescent="0.35">
      <c r="H670" s="424"/>
    </row>
    <row r="673" spans="3:13" ht="15" thickBot="1" x14ac:dyDescent="0.4">
      <c r="C673" s="437"/>
      <c r="D673" s="437"/>
      <c r="E673" s="437"/>
      <c r="F673" s="437"/>
      <c r="G673" s="437"/>
      <c r="H673" s="424"/>
      <c r="I673" s="437"/>
      <c r="J673" s="437"/>
      <c r="K673" s="437"/>
      <c r="L673" s="437"/>
      <c r="M673" s="437"/>
    </row>
    <row r="674" spans="3:13" ht="15" thickBot="1" x14ac:dyDescent="0.4">
      <c r="C674" s="29" t="s">
        <v>43</v>
      </c>
      <c r="D674" s="30">
        <f>SUM(G681:G687)</f>
        <v>60000</v>
      </c>
      <c r="E674" s="93"/>
      <c r="F674" s="93"/>
      <c r="G674" s="93"/>
      <c r="H674" s="76"/>
      <c r="I674" s="76"/>
      <c r="J674" s="76"/>
      <c r="K674" s="112"/>
      <c r="L674" s="437"/>
      <c r="M674" s="437"/>
    </row>
    <row r="675" spans="3:13" x14ac:dyDescent="0.35">
      <c r="C675" s="70"/>
      <c r="D675" s="31"/>
      <c r="E675" s="93"/>
      <c r="F675" s="93"/>
      <c r="G675" s="93"/>
      <c r="H675" s="76"/>
      <c r="I675" s="76"/>
      <c r="J675" s="76"/>
      <c r="K675" s="112"/>
      <c r="L675" s="437"/>
      <c r="M675" s="437"/>
    </row>
    <row r="676" spans="3:13" x14ac:dyDescent="0.35">
      <c r="C676" s="70"/>
      <c r="D676" s="31"/>
      <c r="E676" s="93"/>
      <c r="F676" s="93"/>
      <c r="G676" s="93"/>
      <c r="H676" s="76"/>
      <c r="I676" s="76"/>
      <c r="J676" s="76"/>
      <c r="K676" s="112"/>
      <c r="L676" s="437"/>
      <c r="M676" s="437"/>
    </row>
    <row r="677" spans="3:13" ht="15.5" x14ac:dyDescent="0.35">
      <c r="C677" s="202" t="s">
        <v>390</v>
      </c>
      <c r="D677" s="351" t="s">
        <v>2108</v>
      </c>
      <c r="E677" s="93"/>
      <c r="F677" s="93"/>
      <c r="G677" s="93"/>
      <c r="H677" s="76"/>
      <c r="I677" s="76"/>
      <c r="J677" s="76"/>
      <c r="K677" s="112"/>
      <c r="L677" s="437"/>
      <c r="M677" s="437"/>
    </row>
    <row r="678" spans="3:13" ht="18.5" x14ac:dyDescent="0.35">
      <c r="C678" s="207" t="str">
        <f>IFERROR(VLOOKUP(D677,'1. Desarrollo e Innov. Curricu.'!$F:$G,2,FALSE),IFERROR(VLOOKUP(D677,'2. Investigación Científica'!$F:$G,2,FALSE),IFERROR(VLOOKUP(D677,'3. Vinculación Univ. Sociedad'!$F:$G,2,FALSE),IFERROR(VLOOKUP(D677,'4. Docencia y Profesorado Univ.'!$F:$G,2,FALSE),IFERROR(VLOOKUP(D677,'5. Estudiantes y Graduados'!$F:$G,2,FALSE),IFERROR(VLOOKUP(D677,'11. Gestion Administrativa'!$F:$G,2,FALSE),IFERROR(VLOOKUP(D677,'13. Gestión Académica'!$F:$G,2,FALSE),IFERROR(VLOOKUP(D677,'9. Asegura. de la Calid. y M'!$F:$G,2,FALSE),IFERROR(VLOOKUP(D677,'6. Gestión del Conocimiento'!$F:$G,2,FALSE),IFERROR(VLOOKUP(D677,'15. Gobernabilidad y Proceso...'!$F:$G,2,FALSE),IFERROR(VLOOKUP(D677,'12. Gestión del Talento Humano'!$F:$G,2,FALSE),IFERROR(VLOOKUP(D677,'14. Internacional... de la E.S.'!$F:$G,2,FALSE),IFERROR(VLOOKUP(D677,'10. Posgrado'!$F:$G,2,FALSE),IFERROR(VLOOKUP(D677,'16. Gestión TIC'!$F:$G,2,FALSE),IFERROR(VLOOKUP(D677,'16. Desa. del Sistema Educ.Sup.'!$F:$G,2,FALSE),IFERROR(VLOOKUP(D677,'8. Cultura de Inno. Insti...'!$F:$G,2,FALSE),VLOOKUP(D677,'7. Lo Esencial de la Reforma U.'!$F:$G,2,0)))))))))))))))))</f>
        <v xml:space="preserve">Promover reuniones con  las asociaciones de los graduados de las disciplinas de las Ciencias Sociales. </v>
      </c>
      <c r="D678" s="31"/>
      <c r="E678" s="93"/>
      <c r="F678" s="93"/>
      <c r="G678" s="93"/>
      <c r="H678" s="76"/>
      <c r="I678" s="76"/>
      <c r="J678" s="76"/>
      <c r="K678" s="112"/>
      <c r="L678" s="437"/>
      <c r="M678" s="437"/>
    </row>
    <row r="679" spans="3:13" ht="15" thickBot="1" x14ac:dyDescent="0.4">
      <c r="C679" s="70"/>
      <c r="D679" s="31"/>
      <c r="E679" s="93"/>
      <c r="F679" s="93"/>
      <c r="G679" s="93"/>
      <c r="H679" s="76"/>
      <c r="I679" s="76"/>
      <c r="J679" s="76"/>
      <c r="K679" s="112"/>
      <c r="L679" s="437"/>
      <c r="M679" s="437"/>
    </row>
    <row r="680" spans="3:13" ht="15" thickBot="1" x14ac:dyDescent="0.4">
      <c r="C680" s="126" t="s">
        <v>44</v>
      </c>
      <c r="D680" s="129" t="s">
        <v>45</v>
      </c>
      <c r="E680" s="128" t="s">
        <v>55</v>
      </c>
      <c r="F680" s="128" t="s">
        <v>57</v>
      </c>
      <c r="G680" s="127" t="s">
        <v>27</v>
      </c>
      <c r="H680" s="133" t="s">
        <v>129</v>
      </c>
      <c r="I680" s="128" t="s">
        <v>46</v>
      </c>
      <c r="J680" s="128" t="s">
        <v>130</v>
      </c>
      <c r="K680" s="128" t="s">
        <v>408</v>
      </c>
      <c r="L680" s="128" t="s">
        <v>409</v>
      </c>
      <c r="M680" s="437"/>
    </row>
    <row r="681" spans="3:13" x14ac:dyDescent="0.35">
      <c r="C681" s="317" t="s">
        <v>47</v>
      </c>
      <c r="D681" s="1159"/>
      <c r="E681" s="318"/>
      <c r="F681" s="115">
        <v>30000</v>
      </c>
      <c r="G681" s="319">
        <f t="shared" ref="G681:G686" si="77">E681*F681</f>
        <v>0</v>
      </c>
      <c r="H681" s="320"/>
      <c r="I681" s="116" t="s">
        <v>697</v>
      </c>
      <c r="J681" s="116" t="str">
        <f>VLOOKUP(I681,Presupuesto!$B$11:$C$566,2,0)</f>
        <v>SERVICIOS DE CAPACITACION.</v>
      </c>
      <c r="K681" s="321" t="s">
        <v>1492</v>
      </c>
      <c r="L681" s="116" t="s">
        <v>392</v>
      </c>
      <c r="M681" s="437"/>
    </row>
    <row r="682" spans="3:13" x14ac:dyDescent="0.35">
      <c r="C682" s="99" t="s">
        <v>48</v>
      </c>
      <c r="D682" s="1160"/>
      <c r="E682" s="200">
        <v>150</v>
      </c>
      <c r="F682" s="100">
        <v>50</v>
      </c>
      <c r="G682" s="97">
        <f t="shared" si="77"/>
        <v>7500</v>
      </c>
      <c r="H682" s="161" t="s">
        <v>127</v>
      </c>
      <c r="I682" s="98" t="s">
        <v>715</v>
      </c>
      <c r="J682" s="98" t="str">
        <f>VLOOKUP(I682,Presupuesto!$B$11:$C$566,2,0)</f>
        <v>SERVICIOS DE IMPRENTA PUBLIC.Y REPRODUCCION</v>
      </c>
      <c r="K682" s="98" t="s">
        <v>469</v>
      </c>
      <c r="L682" s="98" t="s">
        <v>395</v>
      </c>
      <c r="M682" s="437"/>
    </row>
    <row r="683" spans="3:13" x14ac:dyDescent="0.35">
      <c r="C683" s="99" t="s">
        <v>49</v>
      </c>
      <c r="D683" s="1160"/>
      <c r="E683" s="200">
        <v>200</v>
      </c>
      <c r="F683" s="100">
        <v>150</v>
      </c>
      <c r="G683" s="97">
        <f t="shared" si="77"/>
        <v>30000</v>
      </c>
      <c r="H683" s="161" t="s">
        <v>127</v>
      </c>
      <c r="I683" s="98" t="s">
        <v>790</v>
      </c>
      <c r="J683" s="98" t="str">
        <f>VLOOKUP(I683,Presupuesto!$B$11:$C$566,2,0)</f>
        <v>ALIMENTOS B EBIDAS PARA PERSONAS</v>
      </c>
      <c r="K683" s="98" t="s">
        <v>469</v>
      </c>
      <c r="L683" s="98" t="s">
        <v>395</v>
      </c>
      <c r="M683" s="437"/>
    </row>
    <row r="684" spans="3:13" x14ac:dyDescent="0.35">
      <c r="C684" s="99" t="s">
        <v>50</v>
      </c>
      <c r="D684" s="1160"/>
      <c r="E684" s="151">
        <v>0</v>
      </c>
      <c r="F684" s="118">
        <v>10000</v>
      </c>
      <c r="G684" s="97">
        <f t="shared" si="77"/>
        <v>0</v>
      </c>
      <c r="H684" s="161"/>
      <c r="I684" s="313" t="s">
        <v>298</v>
      </c>
      <c r="J684" s="98" t="str">
        <f>VLOOKUP(I684,Presupuesto!$B$11:$C$566,2,0)</f>
        <v>PASAJES (26100-00)</v>
      </c>
      <c r="K684" s="98" t="str">
        <f t="shared" ref="K684:K687" si="78">$K$194</f>
        <v>Gestión Tecnologías de Información y Comunicación</v>
      </c>
      <c r="L684" s="98" t="s">
        <v>410</v>
      </c>
      <c r="M684" s="437"/>
    </row>
    <row r="685" spans="3:13" x14ac:dyDescent="0.35">
      <c r="C685" s="99" t="s">
        <v>415</v>
      </c>
      <c r="D685" s="1160"/>
      <c r="E685" s="151">
        <v>90</v>
      </c>
      <c r="F685" s="118">
        <v>250</v>
      </c>
      <c r="G685" s="97">
        <f t="shared" si="77"/>
        <v>22500</v>
      </c>
      <c r="H685" s="161" t="s">
        <v>127</v>
      </c>
      <c r="I685" s="98" t="s">
        <v>819</v>
      </c>
      <c r="J685" s="98" t="str">
        <f>VLOOKUP(I685,Presupuesto!$B$11:$C$566,2,0)</f>
        <v>PRODUCTOS PAPEL Y CARTON</v>
      </c>
      <c r="K685" s="98" t="s">
        <v>469</v>
      </c>
      <c r="L685" s="98" t="s">
        <v>395</v>
      </c>
      <c r="M685" s="437"/>
    </row>
    <row r="686" spans="3:13" x14ac:dyDescent="0.35">
      <c r="C686" s="99" t="s">
        <v>51</v>
      </c>
      <c r="D686" s="1160"/>
      <c r="E686" s="200">
        <f>(D681*25)/500</f>
        <v>0</v>
      </c>
      <c r="F686" s="100">
        <v>85</v>
      </c>
      <c r="G686" s="97">
        <f t="shared" si="77"/>
        <v>0</v>
      </c>
      <c r="H686" s="161"/>
      <c r="I686" s="98" t="s">
        <v>819</v>
      </c>
      <c r="J686" s="98" t="str">
        <f>VLOOKUP(I686,Presupuesto!$B$11:$C$566,2,0)</f>
        <v>PRODUCTOS PAPEL Y CARTON</v>
      </c>
      <c r="K686" s="98" t="str">
        <f t="shared" si="78"/>
        <v>Gestión Tecnologías de Información y Comunicación</v>
      </c>
      <c r="L686" s="98" t="s">
        <v>410</v>
      </c>
      <c r="M686" s="437"/>
    </row>
    <row r="687" spans="3:13" ht="15" thickBot="1" x14ac:dyDescent="0.4">
      <c r="C687" s="213" t="s">
        <v>428</v>
      </c>
      <c r="D687" s="214">
        <v>0</v>
      </c>
      <c r="E687" s="322">
        <v>0</v>
      </c>
      <c r="F687" s="104">
        <f>HLOOKUP(C687,$AH$2:$BU$3,2,0)</f>
        <v>1150</v>
      </c>
      <c r="G687" s="105">
        <f>D687*E687*F687</f>
        <v>0</v>
      </c>
      <c r="H687" s="323"/>
      <c r="I687" s="324" t="s">
        <v>299</v>
      </c>
      <c r="J687" s="106" t="str">
        <f>VLOOKUP(I687,Presupuesto!$B$11:$C$566,2,0)</f>
        <v>VIATICOS (26200-00)</v>
      </c>
      <c r="K687" s="325" t="str">
        <f t="shared" si="78"/>
        <v>Gestión Tecnologías de Información y Comunicación</v>
      </c>
      <c r="L687" s="325" t="s">
        <v>410</v>
      </c>
      <c r="M687" s="437"/>
    </row>
    <row r="688" spans="3:13" x14ac:dyDescent="0.35">
      <c r="C688" s="437"/>
      <c r="D688" s="437"/>
      <c r="E688" s="437"/>
      <c r="F688" s="437"/>
      <c r="G688" s="437"/>
      <c r="H688" s="424"/>
      <c r="I688" s="437"/>
      <c r="J688" s="437"/>
      <c r="K688" s="437"/>
      <c r="L688" s="437"/>
      <c r="M688" s="437"/>
    </row>
    <row r="690" spans="3:13" ht="15" thickBot="1" x14ac:dyDescent="0.4">
      <c r="C690" s="437"/>
      <c r="D690" s="437"/>
      <c r="E690" s="437"/>
      <c r="F690" s="437"/>
      <c r="G690" s="437"/>
      <c r="H690" s="424"/>
      <c r="I690" s="437"/>
      <c r="J690" s="437"/>
      <c r="K690" s="437"/>
      <c r="L690" s="437"/>
      <c r="M690" s="437"/>
    </row>
    <row r="691" spans="3:13" ht="15" thickBot="1" x14ac:dyDescent="0.4">
      <c r="C691" s="29" t="s">
        <v>43</v>
      </c>
      <c r="D691" s="30">
        <f>SUM(G698:G701)</f>
        <v>21000</v>
      </c>
      <c r="E691" s="93"/>
      <c r="F691" s="93"/>
      <c r="G691" s="93"/>
      <c r="H691" s="76"/>
      <c r="I691" s="76"/>
      <c r="J691" s="76"/>
      <c r="K691" s="112"/>
      <c r="L691" s="437"/>
      <c r="M691" s="437"/>
    </row>
    <row r="692" spans="3:13" x14ac:dyDescent="0.35">
      <c r="C692" s="70"/>
      <c r="D692" s="31"/>
      <c r="E692" s="93"/>
      <c r="F692" s="93"/>
      <c r="G692" s="93"/>
      <c r="H692" s="76"/>
      <c r="I692" s="76"/>
      <c r="J692" s="76"/>
      <c r="K692" s="112"/>
      <c r="L692" s="437"/>
      <c r="M692" s="437"/>
    </row>
    <row r="693" spans="3:13" x14ac:dyDescent="0.35">
      <c r="C693" s="70"/>
      <c r="D693" s="31"/>
      <c r="E693" s="93"/>
      <c r="F693" s="93"/>
      <c r="G693" s="93"/>
      <c r="H693" s="76"/>
      <c r="I693" s="76"/>
      <c r="J693" s="76"/>
      <c r="K693" s="112"/>
      <c r="L693" s="437"/>
      <c r="M693" s="437"/>
    </row>
    <row r="694" spans="3:13" ht="15.5" x14ac:dyDescent="0.35">
      <c r="C694" s="202" t="s">
        <v>390</v>
      </c>
      <c r="D694" s="351" t="s">
        <v>2919</v>
      </c>
      <c r="E694" s="93"/>
      <c r="F694" s="93"/>
      <c r="G694" s="93"/>
      <c r="H694" s="76"/>
      <c r="I694" s="76"/>
      <c r="J694" s="76"/>
      <c r="K694" s="112"/>
      <c r="L694" s="437"/>
      <c r="M694" s="437"/>
    </row>
    <row r="695" spans="3:13" ht="18.5" x14ac:dyDescent="0.35">
      <c r="C695" s="207" t="str">
        <f>IFERROR(VLOOKUP(D694,'1. Desarrollo e Innov. Curricu.'!$F:$G,2,FALSE),IFERROR(VLOOKUP(D694,'2. Investigación Científica'!$F:$G,2,FALSE),IFERROR(VLOOKUP(D694,'3. Vinculación Univ. Sociedad'!$F:$G,2,FALSE),IFERROR(VLOOKUP(D694,'4. Docencia y Profesorado Univ.'!$F:$G,2,FALSE),IFERROR(VLOOKUP(D694,'5. Estudiantes y Graduados'!$F:$G,2,FALSE),IFERROR(VLOOKUP(D694,'11. Gestion Administrativa'!$F:$G,2,FALSE),IFERROR(VLOOKUP(D694,'13. Gestión Académica'!$F:$G,2,FALSE),IFERROR(VLOOKUP(D694,'9. Asegura. de la Calid. y M'!$F:$G,2,FALSE),IFERROR(VLOOKUP(D694,'6. Gestión del Conocimiento'!$F:$G,2,FALSE),IFERROR(VLOOKUP(D694,'15. Gobernabilidad y Proceso...'!$F:$G,2,FALSE),IFERROR(VLOOKUP(D694,'12. Gestión del Talento Humano'!$F:$G,2,FALSE),IFERROR(VLOOKUP(D694,'14. Internacional... de la E.S.'!$F:$G,2,FALSE),IFERROR(VLOOKUP(D694,'10. Posgrado'!$F:$G,2,FALSE),IFERROR(VLOOKUP(D694,'16. Gestión TIC'!$F:$G,2,FALSE),IFERROR(VLOOKUP(D694,'16. Desa. del Sistema Educ.Sup.'!$F:$G,2,FALSE),IFERROR(VLOOKUP(D694,'8. Cultura de Inno. Insti...'!$F:$G,2,FALSE),VLOOKUP(D694,'7. Lo Esencial de la Reforma U.'!$F:$G,2,0)))))))))))))))))</f>
        <v xml:space="preserve">Actualizar los sitios web de las unidades académicas para dar a conocer los proyectos de vinculación. </v>
      </c>
      <c r="D695" s="31"/>
      <c r="E695" s="93"/>
      <c r="F695" s="93"/>
      <c r="G695" s="93"/>
      <c r="H695" s="76"/>
      <c r="I695" s="76"/>
      <c r="J695" s="76"/>
      <c r="K695" s="112"/>
      <c r="L695" s="437"/>
      <c r="M695" s="437"/>
    </row>
    <row r="696" spans="3:13" ht="15" thickBot="1" x14ac:dyDescent="0.4">
      <c r="C696" s="70"/>
      <c r="D696" s="31"/>
      <c r="E696" s="93"/>
      <c r="F696" s="93"/>
      <c r="G696" s="93"/>
      <c r="H696" s="76"/>
      <c r="I696" s="76"/>
      <c r="J696" s="76"/>
      <c r="K696" s="112"/>
      <c r="L696" s="437"/>
      <c r="M696" s="437"/>
    </row>
    <row r="697" spans="3:13" ht="15" thickBot="1" x14ac:dyDescent="0.4">
      <c r="C697" s="126" t="s">
        <v>44</v>
      </c>
      <c r="D697" s="129" t="s">
        <v>45</v>
      </c>
      <c r="E697" s="128" t="s">
        <v>55</v>
      </c>
      <c r="F697" s="128" t="s">
        <v>57</v>
      </c>
      <c r="G697" s="127" t="s">
        <v>27</v>
      </c>
      <c r="H697" s="133" t="s">
        <v>129</v>
      </c>
      <c r="I697" s="128" t="s">
        <v>46</v>
      </c>
      <c r="J697" s="128" t="s">
        <v>130</v>
      </c>
      <c r="K697" s="128" t="s">
        <v>408</v>
      </c>
      <c r="L697" s="128" t="s">
        <v>409</v>
      </c>
      <c r="M697" s="437"/>
    </row>
    <row r="698" spans="3:13" x14ac:dyDescent="0.35">
      <c r="C698" s="317" t="s">
        <v>47</v>
      </c>
      <c r="D698" s="1159"/>
      <c r="E698" s="318"/>
      <c r="F698" s="115">
        <v>30000</v>
      </c>
      <c r="G698" s="319">
        <f t="shared" ref="G698:G700" si="79">E698*F698</f>
        <v>0</v>
      </c>
      <c r="H698" s="320"/>
      <c r="I698" s="116" t="s">
        <v>697</v>
      </c>
      <c r="J698" s="116" t="str">
        <f>VLOOKUP(I698,Presupuesto!$B$11:$C$566,2,0)</f>
        <v>SERVICIOS DE CAPACITACION.</v>
      </c>
      <c r="K698" s="321" t="s">
        <v>1492</v>
      </c>
      <c r="L698" s="116" t="s">
        <v>392</v>
      </c>
      <c r="M698" s="437"/>
    </row>
    <row r="699" spans="3:13" x14ac:dyDescent="0.35">
      <c r="C699" s="99" t="s">
        <v>2920</v>
      </c>
      <c r="D699" s="1160"/>
      <c r="E699" s="200">
        <v>1</v>
      </c>
      <c r="F699" s="100">
        <v>21000</v>
      </c>
      <c r="G699" s="97">
        <f t="shared" si="79"/>
        <v>21000</v>
      </c>
      <c r="H699" s="161" t="s">
        <v>127</v>
      </c>
      <c r="I699" s="98" t="s">
        <v>735</v>
      </c>
      <c r="J699" s="98" t="str">
        <f>VLOOKUP(I699,Presupuesto!$B$11:$C$566,2,0)</f>
        <v>SERVICIOS DE INTERNET</v>
      </c>
      <c r="K699" s="98" t="s">
        <v>469</v>
      </c>
      <c r="L699" s="98" t="s">
        <v>410</v>
      </c>
      <c r="M699" s="437"/>
    </row>
    <row r="700" spans="3:13" x14ac:dyDescent="0.35">
      <c r="C700" s="109" t="s">
        <v>52</v>
      </c>
      <c r="D700" s="1160"/>
      <c r="E700" s="209">
        <v>0</v>
      </c>
      <c r="F700" s="119">
        <v>25</v>
      </c>
      <c r="G700" s="97">
        <f t="shared" si="79"/>
        <v>0</v>
      </c>
      <c r="H700" s="161"/>
      <c r="I700" s="98" t="s">
        <v>940</v>
      </c>
      <c r="J700" s="98" t="str">
        <f>VLOOKUP(I700,Presupuesto!$B$11:$C$566,2,0)</f>
        <v>UTILES DE ESCRITORIO, OFICINA Y ENSE¥ANZA</v>
      </c>
      <c r="K700" s="98" t="str">
        <f t="shared" ref="K700:K701" si="80">$K$194</f>
        <v>Gestión Tecnologías de Información y Comunicación</v>
      </c>
      <c r="L700" s="98" t="s">
        <v>410</v>
      </c>
      <c r="M700" s="437"/>
    </row>
    <row r="701" spans="3:13" ht="15" thickBot="1" x14ac:dyDescent="0.4">
      <c r="C701" s="213" t="s">
        <v>428</v>
      </c>
      <c r="D701" s="214">
        <v>0</v>
      </c>
      <c r="E701" s="322">
        <v>0</v>
      </c>
      <c r="F701" s="104">
        <f>HLOOKUP(C701,$AH$2:$BU$3,2,0)</f>
        <v>1150</v>
      </c>
      <c r="G701" s="105">
        <f>D701*E701*F701</f>
        <v>0</v>
      </c>
      <c r="H701" s="323"/>
      <c r="I701" s="324" t="s">
        <v>299</v>
      </c>
      <c r="J701" s="106" t="str">
        <f>VLOOKUP(I701,Presupuesto!$B$11:$C$566,2,0)</f>
        <v>VIATICOS (26200-00)</v>
      </c>
      <c r="K701" s="325" t="str">
        <f t="shared" si="80"/>
        <v>Gestión Tecnologías de Información y Comunicación</v>
      </c>
      <c r="L701" s="325" t="s">
        <v>410</v>
      </c>
      <c r="M701" s="437"/>
    </row>
    <row r="702" spans="3:13" x14ac:dyDescent="0.35">
      <c r="C702" s="437"/>
      <c r="D702" s="437"/>
      <c r="E702" s="437"/>
      <c r="F702" s="437"/>
      <c r="G702" s="437"/>
      <c r="H702" s="424"/>
      <c r="I702" s="437"/>
      <c r="J702" s="437"/>
      <c r="K702" s="437"/>
      <c r="L702" s="437"/>
      <c r="M702" s="437"/>
    </row>
    <row r="704" spans="3:13" ht="15" thickBot="1" x14ac:dyDescent="0.4">
      <c r="C704" s="437"/>
      <c r="D704" s="437"/>
      <c r="E704" s="437"/>
      <c r="F704" s="437"/>
      <c r="G704" s="437"/>
      <c r="H704" s="424"/>
      <c r="I704" s="437"/>
      <c r="J704" s="437"/>
      <c r="K704" s="437"/>
      <c r="L704" s="437"/>
      <c r="M704" s="437"/>
    </row>
    <row r="705" spans="3:13" ht="15" thickBot="1" x14ac:dyDescent="0.4">
      <c r="C705" s="29" t="s">
        <v>43</v>
      </c>
      <c r="D705" s="30">
        <f>SUM(G712:G721)</f>
        <v>600000</v>
      </c>
      <c r="E705" s="93"/>
      <c r="F705" s="93"/>
      <c r="G705" s="93"/>
      <c r="H705" s="76"/>
      <c r="I705" s="76"/>
      <c r="J705" s="76"/>
      <c r="K705" s="112"/>
      <c r="L705" s="437"/>
      <c r="M705" s="437"/>
    </row>
    <row r="706" spans="3:13" x14ac:dyDescent="0.35">
      <c r="C706" s="70"/>
      <c r="D706" s="31"/>
      <c r="E706" s="93"/>
      <c r="F706" s="93"/>
      <c r="G706" s="93"/>
      <c r="H706" s="76"/>
      <c r="I706" s="76"/>
      <c r="J706" s="76"/>
      <c r="K706" s="112"/>
      <c r="L706" s="437"/>
      <c r="M706" s="437"/>
    </row>
    <row r="707" spans="3:13" x14ac:dyDescent="0.35">
      <c r="C707" s="70"/>
      <c r="D707" s="31"/>
      <c r="E707" s="93"/>
      <c r="F707" s="93"/>
      <c r="G707" s="93"/>
      <c r="H707" s="76"/>
      <c r="I707" s="76"/>
      <c r="J707" s="76"/>
      <c r="K707" s="112"/>
      <c r="L707" s="437"/>
      <c r="M707" s="437"/>
    </row>
    <row r="708" spans="3:13" ht="15.5" x14ac:dyDescent="0.35">
      <c r="C708" s="202" t="s">
        <v>390</v>
      </c>
      <c r="D708" s="351" t="s">
        <v>2116</v>
      </c>
      <c r="E708" s="93"/>
      <c r="F708" s="93"/>
      <c r="G708" s="93"/>
      <c r="H708" s="76"/>
      <c r="I708" s="76"/>
      <c r="J708" s="76"/>
      <c r="K708" s="112"/>
      <c r="L708" s="437"/>
      <c r="M708" s="437"/>
    </row>
    <row r="709" spans="3:13" ht="18.5" x14ac:dyDescent="0.35">
      <c r="C709" s="207" t="str">
        <f>IFERROR(VLOOKUP(D708,'1. Desarrollo e Innov. Curricu.'!$F:$G,2,FALSE),IFERROR(VLOOKUP(D708,'2. Investigación Científica'!$F:$G,2,FALSE),IFERROR(VLOOKUP(D708,'3. Vinculación Univ. Sociedad'!$F:$G,2,FALSE),IFERROR(VLOOKUP(D708,'4. Docencia y Profesorado Univ.'!$F:$G,2,FALSE),IFERROR(VLOOKUP(D708,'5. Estudiantes y Graduados'!$F:$G,2,FALSE),IFERROR(VLOOKUP(D708,'11. Gestion Administrativa'!$F:$G,2,FALSE),IFERROR(VLOOKUP(D708,'13. Gestión Académica'!$F:$G,2,FALSE),IFERROR(VLOOKUP(D708,'9. Asegura. de la Calid. y M'!$F:$G,2,FALSE),IFERROR(VLOOKUP(D708,'6. Gestión del Conocimiento'!$F:$G,2,FALSE),IFERROR(VLOOKUP(D708,'15. Gobernabilidad y Proceso...'!$F:$G,2,FALSE),IFERROR(VLOOKUP(D708,'12. Gestión del Talento Humano'!$F:$G,2,FALSE),IFERROR(VLOOKUP(D708,'14. Internacional... de la E.S.'!$F:$G,2,FALSE),IFERROR(VLOOKUP(D708,'10. Posgrado'!$F:$G,2,FALSE),IFERROR(VLOOKUP(D708,'16. Gestión TIC'!$F:$G,2,FALSE),IFERROR(VLOOKUP(D708,'16. Desa. del Sistema Educ.Sup.'!$F:$G,2,FALSE),IFERROR(VLOOKUP(D708,'8. Cultura de Inno. Insti...'!$F:$G,2,FALSE),VLOOKUP(D708,'7. Lo Esencial de la Reforma U.'!$F:$G,2,0)))))))))))))))))</f>
        <v xml:space="preserve">Realizar el II Encuentro de Ciencias Sociales. </v>
      </c>
      <c r="D709" s="31"/>
      <c r="E709" s="93"/>
      <c r="F709" s="93"/>
      <c r="G709" s="93"/>
      <c r="H709" s="76"/>
      <c r="I709" s="76"/>
      <c r="J709" s="76"/>
      <c r="K709" s="112"/>
      <c r="L709" s="437"/>
      <c r="M709" s="437"/>
    </row>
    <row r="710" spans="3:13" ht="15" thickBot="1" x14ac:dyDescent="0.4">
      <c r="C710" s="70"/>
      <c r="D710" s="31"/>
      <c r="E710" s="93"/>
      <c r="F710" s="93"/>
      <c r="G710" s="93"/>
      <c r="H710" s="76"/>
      <c r="I710" s="76"/>
      <c r="J710" s="76"/>
      <c r="K710" s="112"/>
      <c r="L710" s="437"/>
      <c r="M710" s="437"/>
    </row>
    <row r="711" spans="3:13" ht="15" thickBot="1" x14ac:dyDescent="0.4">
      <c r="C711" s="126" t="s">
        <v>44</v>
      </c>
      <c r="D711" s="129" t="s">
        <v>45</v>
      </c>
      <c r="E711" s="128" t="s">
        <v>55</v>
      </c>
      <c r="F711" s="128" t="s">
        <v>57</v>
      </c>
      <c r="G711" s="127" t="s">
        <v>27</v>
      </c>
      <c r="H711" s="133" t="s">
        <v>129</v>
      </c>
      <c r="I711" s="128" t="s">
        <v>46</v>
      </c>
      <c r="J711" s="128" t="s">
        <v>130</v>
      </c>
      <c r="K711" s="128" t="s">
        <v>408</v>
      </c>
      <c r="L711" s="128" t="s">
        <v>409</v>
      </c>
      <c r="M711" s="437"/>
    </row>
    <row r="712" spans="3:13" ht="15" thickBot="1" x14ac:dyDescent="0.4">
      <c r="C712" s="317" t="s">
        <v>47</v>
      </c>
      <c r="D712" s="1159"/>
      <c r="E712" s="318">
        <v>5</v>
      </c>
      <c r="F712" s="115">
        <v>50000</v>
      </c>
      <c r="G712" s="319">
        <f t="shared" ref="G712:G720" si="81">E712*F712</f>
        <v>250000</v>
      </c>
      <c r="H712" s="320" t="s">
        <v>127</v>
      </c>
      <c r="I712" s="116" t="s">
        <v>697</v>
      </c>
      <c r="J712" s="116" t="str">
        <f>VLOOKUP(I712,Presupuesto!$B$11:$C$566,2,0)</f>
        <v>SERVICIOS DE CAPACITACION.</v>
      </c>
      <c r="K712" s="321" t="s">
        <v>469</v>
      </c>
      <c r="L712" s="116" t="s">
        <v>392</v>
      </c>
      <c r="M712" s="437"/>
    </row>
    <row r="713" spans="3:13" ht="15" thickBot="1" x14ac:dyDescent="0.4">
      <c r="C713" s="99" t="s">
        <v>48</v>
      </c>
      <c r="D713" s="1160"/>
      <c r="E713" s="200">
        <v>500</v>
      </c>
      <c r="F713" s="100">
        <v>50</v>
      </c>
      <c r="G713" s="97">
        <f t="shared" si="81"/>
        <v>25000</v>
      </c>
      <c r="H713" s="320" t="s">
        <v>127</v>
      </c>
      <c r="I713" s="98" t="s">
        <v>715</v>
      </c>
      <c r="J713" s="98" t="str">
        <f>VLOOKUP(I713,Presupuesto!$B$11:$C$566,2,0)</f>
        <v>SERVICIOS DE IMPRENTA PUBLIC.Y REPRODUCCION</v>
      </c>
      <c r="K713" s="321" t="s">
        <v>469</v>
      </c>
      <c r="L713" s="98" t="s">
        <v>410</v>
      </c>
      <c r="M713" s="437"/>
    </row>
    <row r="714" spans="3:13" ht="15" thickBot="1" x14ac:dyDescent="0.4">
      <c r="C714" s="99" t="s">
        <v>49</v>
      </c>
      <c r="D714" s="1160"/>
      <c r="E714" s="200">
        <v>500</v>
      </c>
      <c r="F714" s="100">
        <v>150</v>
      </c>
      <c r="G714" s="97">
        <f t="shared" si="81"/>
        <v>75000</v>
      </c>
      <c r="H714" s="320" t="s">
        <v>127</v>
      </c>
      <c r="I714" s="98" t="s">
        <v>790</v>
      </c>
      <c r="J714" s="98" t="str">
        <f>VLOOKUP(I714,Presupuesto!$B$11:$C$566,2,0)</f>
        <v>ALIMENTOS B EBIDAS PARA PERSONAS</v>
      </c>
      <c r="K714" s="321" t="s">
        <v>469</v>
      </c>
      <c r="L714" s="98" t="s">
        <v>394</v>
      </c>
      <c r="M714" s="437"/>
    </row>
    <row r="715" spans="3:13" ht="15" thickBot="1" x14ac:dyDescent="0.4">
      <c r="C715" s="99" t="s">
        <v>50</v>
      </c>
      <c r="D715" s="1160"/>
      <c r="E715" s="151">
        <v>5</v>
      </c>
      <c r="F715" s="118">
        <v>15000</v>
      </c>
      <c r="G715" s="97">
        <f t="shared" si="81"/>
        <v>75000</v>
      </c>
      <c r="H715" s="320" t="s">
        <v>127</v>
      </c>
      <c r="I715" s="313" t="s">
        <v>753</v>
      </c>
      <c r="J715" s="98" t="str">
        <f>VLOOKUP(I715,Presupuesto!$B$11:$C$566,2,0)</f>
        <v>PASAJES AL EXTERIOR</v>
      </c>
      <c r="K715" s="321" t="s">
        <v>469</v>
      </c>
      <c r="L715" s="98" t="s">
        <v>410</v>
      </c>
      <c r="M715" s="437"/>
    </row>
    <row r="716" spans="3:13" ht="15" thickBot="1" x14ac:dyDescent="0.4">
      <c r="C716" s="99" t="s">
        <v>415</v>
      </c>
      <c r="D716" s="1160"/>
      <c r="E716" s="151">
        <v>248</v>
      </c>
      <c r="F716" s="118">
        <v>250</v>
      </c>
      <c r="G716" s="97">
        <f t="shared" si="81"/>
        <v>62000</v>
      </c>
      <c r="H716" s="320" t="s">
        <v>127</v>
      </c>
      <c r="I716" s="98" t="s">
        <v>819</v>
      </c>
      <c r="J716" s="98" t="str">
        <f>VLOOKUP(I716,Presupuesto!$B$11:$C$566,2,0)</f>
        <v>PRODUCTOS PAPEL Y CARTON</v>
      </c>
      <c r="K716" s="321" t="s">
        <v>469</v>
      </c>
      <c r="L716" s="98" t="s">
        <v>410</v>
      </c>
      <c r="M716" s="437"/>
    </row>
    <row r="717" spans="3:13" ht="15" thickBot="1" x14ac:dyDescent="0.4">
      <c r="C717" s="99" t="s">
        <v>51</v>
      </c>
      <c r="D717" s="1160"/>
      <c r="E717" s="200">
        <v>500</v>
      </c>
      <c r="F717" s="100">
        <v>85</v>
      </c>
      <c r="G717" s="97">
        <f t="shared" si="81"/>
        <v>42500</v>
      </c>
      <c r="H717" s="320" t="s">
        <v>127</v>
      </c>
      <c r="I717" s="98" t="s">
        <v>819</v>
      </c>
      <c r="J717" s="98" t="str">
        <f>VLOOKUP(I717,Presupuesto!$B$11:$C$566,2,0)</f>
        <v>PRODUCTOS PAPEL Y CARTON</v>
      </c>
      <c r="K717" s="321" t="s">
        <v>469</v>
      </c>
      <c r="L717" s="98" t="s">
        <v>410</v>
      </c>
      <c r="M717" s="437"/>
    </row>
    <row r="718" spans="3:13" ht="15" thickBot="1" x14ac:dyDescent="0.4">
      <c r="C718" s="99" t="s">
        <v>121</v>
      </c>
      <c r="D718" s="1160"/>
      <c r="E718" s="200">
        <v>500</v>
      </c>
      <c r="F718" s="100">
        <v>36</v>
      </c>
      <c r="G718" s="97">
        <f t="shared" si="81"/>
        <v>18000</v>
      </c>
      <c r="H718" s="320" t="s">
        <v>127</v>
      </c>
      <c r="I718" s="98" t="s">
        <v>940</v>
      </c>
      <c r="J718" s="98" t="str">
        <f>VLOOKUP(I718,Presupuesto!$B$11:$C$566,2,0)</f>
        <v>UTILES DE ESCRITORIO, OFICINA Y ENSE¥ANZA</v>
      </c>
      <c r="K718" s="321" t="s">
        <v>469</v>
      </c>
      <c r="L718" s="98" t="s">
        <v>410</v>
      </c>
      <c r="M718" s="437"/>
    </row>
    <row r="719" spans="3:13" ht="15" thickBot="1" x14ac:dyDescent="0.4">
      <c r="C719" s="99" t="s">
        <v>34</v>
      </c>
      <c r="D719" s="1160"/>
      <c r="E719" s="200">
        <v>500</v>
      </c>
      <c r="F719" s="100">
        <v>80</v>
      </c>
      <c r="G719" s="97">
        <f t="shared" si="81"/>
        <v>40000</v>
      </c>
      <c r="H719" s="320" t="s">
        <v>127</v>
      </c>
      <c r="I719" s="98" t="s">
        <v>940</v>
      </c>
      <c r="J719" s="98" t="str">
        <f>VLOOKUP(I719,Presupuesto!$B$11:$C$566,2,0)</f>
        <v>UTILES DE ESCRITORIO, OFICINA Y ENSE¥ANZA</v>
      </c>
      <c r="K719" s="321" t="s">
        <v>469</v>
      </c>
      <c r="L719" s="98" t="s">
        <v>410</v>
      </c>
      <c r="M719" s="437"/>
    </row>
    <row r="720" spans="3:13" x14ac:dyDescent="0.35">
      <c r="C720" s="109" t="s">
        <v>52</v>
      </c>
      <c r="D720" s="1160"/>
      <c r="E720" s="209">
        <v>500</v>
      </c>
      <c r="F720" s="119">
        <v>25</v>
      </c>
      <c r="G720" s="97">
        <f t="shared" si="81"/>
        <v>12500</v>
      </c>
      <c r="H720" s="320" t="s">
        <v>127</v>
      </c>
      <c r="I720" s="98" t="s">
        <v>940</v>
      </c>
      <c r="J720" s="98" t="str">
        <f>VLOOKUP(I720,Presupuesto!$B$11:$C$566,2,0)</f>
        <v>UTILES DE ESCRITORIO, OFICINA Y ENSE¥ANZA</v>
      </c>
      <c r="K720" s="321" t="s">
        <v>469</v>
      </c>
      <c r="L720" s="98" t="s">
        <v>410</v>
      </c>
      <c r="M720" s="437"/>
    </row>
    <row r="721" spans="3:13" ht="15" thickBot="1" x14ac:dyDescent="0.4">
      <c r="C721" s="213" t="s">
        <v>428</v>
      </c>
      <c r="D721" s="214">
        <v>0</v>
      </c>
      <c r="E721" s="322">
        <v>0</v>
      </c>
      <c r="F721" s="104">
        <f>HLOOKUP(C721,$AH$2:$BU$3,2,0)</f>
        <v>1150</v>
      </c>
      <c r="G721" s="105">
        <f>D721*E721*F721</f>
        <v>0</v>
      </c>
      <c r="H721" s="323"/>
      <c r="I721" s="324" t="s">
        <v>299</v>
      </c>
      <c r="J721" s="106" t="str">
        <f>VLOOKUP(I721,Presupuesto!$B$11:$C$566,2,0)</f>
        <v>VIATICOS (26200-00)</v>
      </c>
      <c r="K721" s="325" t="str">
        <f t="shared" ref="K721" si="82">$K$194</f>
        <v>Gestión Tecnologías de Información y Comunicación</v>
      </c>
      <c r="L721" s="325" t="s">
        <v>410</v>
      </c>
      <c r="M721" s="437"/>
    </row>
    <row r="722" spans="3:13" x14ac:dyDescent="0.35">
      <c r="C722" s="437"/>
      <c r="D722" s="437"/>
      <c r="E722" s="437"/>
      <c r="F722" s="437"/>
      <c r="G722" s="437"/>
      <c r="H722" s="424"/>
      <c r="I722" s="437"/>
      <c r="J722" s="437"/>
      <c r="K722" s="437"/>
      <c r="L722" s="437"/>
      <c r="M722" s="437"/>
    </row>
    <row r="723" spans="3:13" x14ac:dyDescent="0.35">
      <c r="C723" s="972"/>
      <c r="D723" s="972"/>
      <c r="E723" s="972"/>
      <c r="F723" s="972"/>
      <c r="G723" s="972"/>
      <c r="H723" s="973"/>
      <c r="I723" s="972"/>
      <c r="J723" s="972"/>
      <c r="K723" s="972"/>
      <c r="L723" s="972"/>
    </row>
    <row r="724" spans="3:13" x14ac:dyDescent="0.35">
      <c r="C724" s="972"/>
      <c r="D724" s="972"/>
      <c r="E724" s="972"/>
      <c r="F724" s="972"/>
      <c r="G724" s="972"/>
      <c r="H724" s="973"/>
      <c r="I724" s="972"/>
      <c r="J724" s="972"/>
      <c r="K724" s="972"/>
      <c r="L724" s="972"/>
    </row>
    <row r="725" spans="3:13" x14ac:dyDescent="0.35">
      <c r="C725" s="437"/>
      <c r="D725" s="437"/>
      <c r="E725" s="437"/>
      <c r="F725" s="437"/>
      <c r="G725" s="437"/>
      <c r="H725" s="424"/>
      <c r="I725" s="437"/>
      <c r="J725" s="437"/>
      <c r="K725" s="437"/>
      <c r="L725" s="437"/>
      <c r="M725" s="437"/>
    </row>
    <row r="726" spans="3:13" s="437" customFormat="1" ht="28.5" x14ac:dyDescent="0.35">
      <c r="C726" s="950" t="s">
        <v>2921</v>
      </c>
      <c r="D726" s="996">
        <f>D728+D742+D756+D769+D783+D801+D818+D830</f>
        <v>230000</v>
      </c>
      <c r="E726" s="296">
        <f>D728+D742+D756+D769+D783+D801+D818+D830</f>
        <v>230000</v>
      </c>
      <c r="F726" s="935"/>
      <c r="H726" s="424"/>
    </row>
    <row r="727" spans="3:13" s="991" customFormat="1" ht="29" thickBot="1" x14ac:dyDescent="0.4">
      <c r="C727" s="992"/>
      <c r="H727" s="993"/>
    </row>
    <row r="728" spans="3:13" ht="15" thickBot="1" x14ac:dyDescent="0.4">
      <c r="C728" s="29" t="s">
        <v>43</v>
      </c>
      <c r="D728" s="30">
        <f>SUM(G735:G738)</f>
        <v>10000</v>
      </c>
      <c r="E728" s="93"/>
      <c r="F728" s="93"/>
      <c r="G728" s="93"/>
      <c r="H728" s="76"/>
      <c r="I728" s="76"/>
      <c r="J728" s="76"/>
      <c r="K728" s="112"/>
      <c r="L728" s="437"/>
      <c r="M728" s="437"/>
    </row>
    <row r="729" spans="3:13" x14ac:dyDescent="0.35">
      <c r="C729" s="70"/>
      <c r="D729" s="31"/>
      <c r="E729" s="93"/>
      <c r="F729" s="93"/>
      <c r="G729" s="93"/>
      <c r="H729" s="76"/>
      <c r="I729" s="76"/>
      <c r="J729" s="76"/>
      <c r="K729" s="112"/>
      <c r="L729" s="437"/>
      <c r="M729" s="437"/>
    </row>
    <row r="730" spans="3:13" x14ac:dyDescent="0.35">
      <c r="C730" s="70"/>
      <c r="D730" s="31"/>
      <c r="E730" s="93"/>
      <c r="F730" s="93"/>
      <c r="G730" s="93"/>
      <c r="H730" s="76"/>
      <c r="I730" s="76"/>
      <c r="J730" s="76"/>
      <c r="K730" s="112"/>
      <c r="L730" s="437"/>
      <c r="M730" s="437"/>
    </row>
    <row r="731" spans="3:13" ht="15.5" x14ac:dyDescent="0.35">
      <c r="C731" s="202" t="s">
        <v>390</v>
      </c>
      <c r="D731" s="351" t="s">
        <v>2149</v>
      </c>
      <c r="E731" s="93"/>
      <c r="F731" s="93"/>
      <c r="G731" s="93"/>
      <c r="H731" s="76"/>
      <c r="I731" s="76"/>
      <c r="J731" s="76"/>
      <c r="K731" s="112"/>
      <c r="L731" s="437"/>
      <c r="M731" s="437"/>
    </row>
    <row r="732" spans="3:13" ht="18.5" x14ac:dyDescent="0.35">
      <c r="C732" s="207" t="str">
        <f>IFERROR(VLOOKUP(D731,'1. Desarrollo e Innov. Curricu.'!$F:$G,2,FALSE),IFERROR(VLOOKUP(D731,'2. Investigación Científica'!$F:$G,2,FALSE),IFERROR(VLOOKUP(D731,'3. Vinculación Univ. Sociedad'!$F:$G,2,FALSE),IFERROR(VLOOKUP(D731,'4. Docencia y Profesorado Univ.'!$F:$G,2,FALSE),IFERROR(VLOOKUP(D731,'5. Estudiantes y Graduados'!$F:$G,2,FALSE),IFERROR(VLOOKUP(D731,'11. Gestion Administrativa'!$F:$G,2,FALSE),IFERROR(VLOOKUP(D731,'13. Gestión Académica'!$F:$G,2,FALSE),IFERROR(VLOOKUP(D731,'9. Asegura. de la Calid. y M'!$F:$G,2,FALSE),IFERROR(VLOOKUP(D731,'6. Gestión del Conocimiento'!$F:$G,2,FALSE),IFERROR(VLOOKUP(D731,'15. Gobernabilidad y Proceso...'!$F:$G,2,FALSE),IFERROR(VLOOKUP(D731,'12. Gestión del Talento Humano'!$F:$G,2,FALSE),IFERROR(VLOOKUP(D731,'14. Internacional... de la E.S.'!$F:$G,2,FALSE),IFERROR(VLOOKUP(D731,'10. Posgrado'!$F:$G,2,FALSE),IFERROR(VLOOKUP(D731,'16. Gestión TIC'!$F:$G,2,FALSE),IFERROR(VLOOKUP(D731,'16. Desa. del Sistema Educ.Sup.'!$F:$G,2,FALSE),IFERROR(VLOOKUP(D731,'8. Cultura de Inno. Insti...'!$F:$G,2,FALSE),VLOOKUP(D731,'7. Lo Esencial de la Reforma U.'!$F:$G,2,0)))))))))))))))))</f>
        <v xml:space="preserve">Desarrollar un taller sobre avances y estado actual de la reforma universitaria </v>
      </c>
      <c r="D732" s="31"/>
      <c r="E732" s="93"/>
      <c r="F732" s="93"/>
      <c r="G732" s="93"/>
      <c r="H732" s="76"/>
      <c r="I732" s="76"/>
      <c r="J732" s="76"/>
      <c r="K732" s="112"/>
      <c r="L732" s="437"/>
      <c r="M732" s="437"/>
    </row>
    <row r="733" spans="3:13" ht="15" thickBot="1" x14ac:dyDescent="0.4">
      <c r="C733" s="70"/>
      <c r="D733" s="31"/>
      <c r="E733" s="93"/>
      <c r="F733" s="93"/>
      <c r="G733" s="93"/>
      <c r="H733" s="76"/>
      <c r="I733" s="76"/>
      <c r="J733" s="76"/>
      <c r="K733" s="112"/>
      <c r="L733" s="437"/>
      <c r="M733" s="437"/>
    </row>
    <row r="734" spans="3:13" ht="15" thickBot="1" x14ac:dyDescent="0.4">
      <c r="C734" s="126" t="s">
        <v>44</v>
      </c>
      <c r="D734" s="129" t="s">
        <v>45</v>
      </c>
      <c r="E734" s="128" t="s">
        <v>55</v>
      </c>
      <c r="F734" s="128" t="s">
        <v>57</v>
      </c>
      <c r="G734" s="127" t="s">
        <v>27</v>
      </c>
      <c r="H734" s="133" t="s">
        <v>129</v>
      </c>
      <c r="I734" s="128" t="s">
        <v>46</v>
      </c>
      <c r="J734" s="128" t="s">
        <v>130</v>
      </c>
      <c r="K734" s="128" t="s">
        <v>408</v>
      </c>
      <c r="L734" s="128" t="s">
        <v>409</v>
      </c>
      <c r="M734" s="437"/>
    </row>
    <row r="735" spans="3:13" x14ac:dyDescent="0.35">
      <c r="C735" s="317" t="s">
        <v>47</v>
      </c>
      <c r="D735" s="1159"/>
      <c r="E735" s="318"/>
      <c r="F735" s="115">
        <v>30000</v>
      </c>
      <c r="G735" s="319">
        <f t="shared" ref="G735:G737" si="83">E735*F735</f>
        <v>0</v>
      </c>
      <c r="H735" s="320"/>
      <c r="I735" s="116" t="s">
        <v>697</v>
      </c>
      <c r="J735" s="116" t="str">
        <f>VLOOKUP(I735,Presupuesto!$B$11:$C$566,2,0)</f>
        <v>SERVICIOS DE CAPACITACION.</v>
      </c>
      <c r="K735" s="321" t="s">
        <v>1492</v>
      </c>
      <c r="L735" s="116" t="s">
        <v>392</v>
      </c>
      <c r="M735" s="437"/>
    </row>
    <row r="736" spans="3:13" x14ac:dyDescent="0.35">
      <c r="C736" s="99" t="s">
        <v>48</v>
      </c>
      <c r="D736" s="1160"/>
      <c r="E736" s="200">
        <v>50</v>
      </c>
      <c r="F736" s="100">
        <v>50</v>
      </c>
      <c r="G736" s="97">
        <f t="shared" si="83"/>
        <v>2500</v>
      </c>
      <c r="H736" s="161" t="s">
        <v>127</v>
      </c>
      <c r="I736" s="98" t="s">
        <v>715</v>
      </c>
      <c r="J736" s="98" t="str">
        <f>VLOOKUP(I736,Presupuesto!$B$11:$C$566,2,0)</f>
        <v>SERVICIOS DE IMPRENTA PUBLIC.Y REPRODUCCION</v>
      </c>
      <c r="K736" s="98" t="s">
        <v>1356</v>
      </c>
      <c r="L736" s="98" t="s">
        <v>396</v>
      </c>
      <c r="M736" s="437"/>
    </row>
    <row r="737" spans="3:13" x14ac:dyDescent="0.35">
      <c r="C737" s="99" t="s">
        <v>49</v>
      </c>
      <c r="D737" s="1160"/>
      <c r="E737" s="200">
        <v>50</v>
      </c>
      <c r="F737" s="100">
        <v>150</v>
      </c>
      <c r="G737" s="97">
        <f t="shared" si="83"/>
        <v>7500</v>
      </c>
      <c r="H737" s="161" t="s">
        <v>127</v>
      </c>
      <c r="I737" s="98" t="s">
        <v>790</v>
      </c>
      <c r="J737" s="98" t="str">
        <f>VLOOKUP(I737,Presupuesto!$B$11:$C$566,2,0)</f>
        <v>ALIMENTOS B EBIDAS PARA PERSONAS</v>
      </c>
      <c r="K737" s="98" t="s">
        <v>1356</v>
      </c>
      <c r="L737" s="98" t="s">
        <v>397</v>
      </c>
      <c r="M737" s="437"/>
    </row>
    <row r="738" spans="3:13" ht="15" thickBot="1" x14ac:dyDescent="0.4">
      <c r="C738" s="213" t="s">
        <v>428</v>
      </c>
      <c r="D738" s="214">
        <v>0</v>
      </c>
      <c r="E738" s="322">
        <v>0</v>
      </c>
      <c r="F738" s="104">
        <f>HLOOKUP(C738,$AH$2:$BU$3,2,0)</f>
        <v>1150</v>
      </c>
      <c r="G738" s="105">
        <f>D738*E738*F738</f>
        <v>0</v>
      </c>
      <c r="H738" s="323"/>
      <c r="I738" s="324" t="s">
        <v>299</v>
      </c>
      <c r="J738" s="106" t="str">
        <f>VLOOKUP(I738,Presupuesto!$B$11:$C$566,2,0)</f>
        <v>VIATICOS (26200-00)</v>
      </c>
      <c r="K738" s="325" t="str">
        <f t="shared" ref="K738" si="84">$K$194</f>
        <v>Gestión Tecnologías de Información y Comunicación</v>
      </c>
      <c r="L738" s="325" t="s">
        <v>410</v>
      </c>
      <c r="M738" s="437"/>
    </row>
    <row r="739" spans="3:13" x14ac:dyDescent="0.35">
      <c r="C739" s="437"/>
      <c r="D739" s="437"/>
      <c r="E739" s="437"/>
      <c r="F739" s="437"/>
      <c r="G739" s="437"/>
      <c r="H739" s="424"/>
      <c r="I739" s="437"/>
      <c r="J739" s="437"/>
      <c r="K739" s="437"/>
      <c r="L739" s="437"/>
      <c r="M739" s="437"/>
    </row>
    <row r="741" spans="3:13" ht="15" thickBot="1" x14ac:dyDescent="0.4">
      <c r="C741" s="437"/>
      <c r="D741" s="437"/>
      <c r="E741" s="437"/>
      <c r="F741" s="437"/>
      <c r="G741" s="437"/>
      <c r="H741" s="424"/>
      <c r="I741" s="437"/>
      <c r="J741" s="437"/>
      <c r="K741" s="437"/>
      <c r="L741" s="437"/>
      <c r="M741" s="437"/>
    </row>
    <row r="742" spans="3:13" ht="15" thickBot="1" x14ac:dyDescent="0.4">
      <c r="C742" s="29" t="s">
        <v>43</v>
      </c>
      <c r="D742" s="30">
        <f>SUM(G749:G753)</f>
        <v>20000</v>
      </c>
      <c r="E742" s="93"/>
      <c r="F742" s="93"/>
      <c r="G742" s="93"/>
      <c r="H742" s="76"/>
      <c r="I742" s="76"/>
      <c r="J742" s="76"/>
      <c r="K742" s="112"/>
      <c r="L742" s="437"/>
      <c r="M742" s="437"/>
    </row>
    <row r="743" spans="3:13" x14ac:dyDescent="0.35">
      <c r="C743" s="70"/>
      <c r="D743" s="31"/>
      <c r="E743" s="93"/>
      <c r="F743" s="93"/>
      <c r="G743" s="93"/>
      <c r="H743" s="76"/>
      <c r="I743" s="76"/>
      <c r="J743" s="76"/>
      <c r="K743" s="112"/>
      <c r="L743" s="437"/>
      <c r="M743" s="437"/>
    </row>
    <row r="744" spans="3:13" x14ac:dyDescent="0.35">
      <c r="C744" s="70"/>
      <c r="D744" s="31"/>
      <c r="E744" s="93"/>
      <c r="F744" s="93"/>
      <c r="G744" s="93"/>
      <c r="H744" s="76"/>
      <c r="I744" s="76"/>
      <c r="J744" s="76"/>
      <c r="K744" s="112"/>
      <c r="L744" s="437"/>
      <c r="M744" s="437"/>
    </row>
    <row r="745" spans="3:13" ht="15.5" x14ac:dyDescent="0.35">
      <c r="C745" s="202" t="s">
        <v>390</v>
      </c>
      <c r="D745" s="351" t="s">
        <v>2150</v>
      </c>
      <c r="E745" s="93"/>
      <c r="F745" s="93"/>
      <c r="G745" s="93"/>
      <c r="H745" s="76"/>
      <c r="I745" s="76"/>
      <c r="J745" s="76"/>
      <c r="K745" s="112"/>
      <c r="L745" s="437"/>
      <c r="M745" s="437"/>
    </row>
    <row r="746" spans="3:13" ht="18.5" x14ac:dyDescent="0.35">
      <c r="C746" s="207" t="str">
        <f>IFERROR(VLOOKUP(D745,'1. Desarrollo e Innov. Curricu.'!$F:$G,2,FALSE),IFERROR(VLOOKUP(D745,'2. Investigación Científica'!$F:$G,2,FALSE),IFERROR(VLOOKUP(D745,'3. Vinculación Univ. Sociedad'!$F:$G,2,FALSE),IFERROR(VLOOKUP(D745,'4. Docencia y Profesorado Univ.'!$F:$G,2,FALSE),IFERROR(VLOOKUP(D745,'5. Estudiantes y Graduados'!$F:$G,2,FALSE),IFERROR(VLOOKUP(D745,'11. Gestion Administrativa'!$F:$G,2,FALSE),IFERROR(VLOOKUP(D745,'13. Gestión Académica'!$F:$G,2,FALSE),IFERROR(VLOOKUP(D745,'9. Asegura. de la Calid. y M'!$F:$G,2,FALSE),IFERROR(VLOOKUP(D745,'6. Gestión del Conocimiento'!$F:$G,2,FALSE),IFERROR(VLOOKUP(D745,'15. Gobernabilidad y Proceso...'!$F:$G,2,FALSE),IFERROR(VLOOKUP(D745,'12. Gestión del Talento Humano'!$F:$G,2,FALSE),IFERROR(VLOOKUP(D745,'14. Internacional... de la E.S.'!$F:$G,2,FALSE),IFERROR(VLOOKUP(D745,'10. Posgrado'!$F:$G,2,FALSE),IFERROR(VLOOKUP(D745,'16. Gestión TIC'!$F:$G,2,FALSE),IFERROR(VLOOKUP(D745,'16. Desa. del Sistema Educ.Sup.'!$F:$G,2,FALSE),IFERROR(VLOOKUP(D745,'8. Cultura de Inno. Insti...'!$F:$G,2,FALSE),VLOOKUP(D745,'7. Lo Esencial de la Reforma U.'!$F:$G,2,0)))))))))))))))))</f>
        <v>Realizar  supervisiones de acompañamiento metodológico  alos profesores de los Centros Regionales de Educación a Distancia . ( CRAED).</v>
      </c>
      <c r="D746" s="31"/>
      <c r="E746" s="93"/>
      <c r="F746" s="93"/>
      <c r="G746" s="93"/>
      <c r="H746" s="76"/>
      <c r="I746" s="76"/>
      <c r="J746" s="76"/>
      <c r="K746" s="112"/>
      <c r="L746" s="437"/>
      <c r="M746" s="437"/>
    </row>
    <row r="747" spans="3:13" x14ac:dyDescent="0.35">
      <c r="C747" s="70"/>
      <c r="D747" s="31"/>
      <c r="E747" s="93"/>
      <c r="F747" s="93"/>
      <c r="G747" s="93"/>
      <c r="H747" s="76"/>
      <c r="I747" s="76"/>
      <c r="J747" s="76"/>
      <c r="K747" s="112"/>
      <c r="L747" s="437"/>
      <c r="M747" s="437"/>
    </row>
    <row r="748" spans="3:13" x14ac:dyDescent="0.35">
      <c r="C748" s="938" t="s">
        <v>44</v>
      </c>
      <c r="D748" s="149" t="s">
        <v>45</v>
      </c>
      <c r="E748" s="938" t="s">
        <v>55</v>
      </c>
      <c r="F748" s="938" t="s">
        <v>57</v>
      </c>
      <c r="G748" s="939" t="s">
        <v>27</v>
      </c>
      <c r="H748" s="150" t="s">
        <v>129</v>
      </c>
      <c r="I748" s="938" t="s">
        <v>46</v>
      </c>
      <c r="J748" s="938" t="s">
        <v>130</v>
      </c>
      <c r="K748" s="938" t="s">
        <v>408</v>
      </c>
      <c r="L748" s="938" t="s">
        <v>409</v>
      </c>
      <c r="M748" s="437"/>
    </row>
    <row r="749" spans="3:13" x14ac:dyDescent="0.35">
      <c r="C749" s="940" t="s">
        <v>47</v>
      </c>
      <c r="D749" s="1161"/>
      <c r="E749" s="941"/>
      <c r="F749" s="942">
        <v>30000</v>
      </c>
      <c r="G749" s="943">
        <f t="shared" ref="G749:G753" si="85">E749*F749</f>
        <v>0</v>
      </c>
      <c r="H749" s="165"/>
      <c r="I749" s="944" t="s">
        <v>697</v>
      </c>
      <c r="J749" s="944" t="str">
        <f>VLOOKUP(I749,Presupuesto!$B$11:$C$566,2,0)</f>
        <v>SERVICIOS DE CAPACITACION.</v>
      </c>
      <c r="K749" s="945" t="s">
        <v>1492</v>
      </c>
      <c r="L749" s="944" t="s">
        <v>392</v>
      </c>
      <c r="M749" s="437"/>
    </row>
    <row r="750" spans="3:13" x14ac:dyDescent="0.35">
      <c r="C750" s="940" t="s">
        <v>48</v>
      </c>
      <c r="D750" s="1161"/>
      <c r="E750" s="946">
        <v>50</v>
      </c>
      <c r="F750" s="943">
        <v>50</v>
      </c>
      <c r="G750" s="943">
        <f t="shared" si="85"/>
        <v>2500</v>
      </c>
      <c r="H750" s="165" t="s">
        <v>127</v>
      </c>
      <c r="I750" s="944" t="s">
        <v>715</v>
      </c>
      <c r="J750" s="944" t="str">
        <f>VLOOKUP(I750,Presupuesto!$B$11:$C$566,2,0)</f>
        <v>SERVICIOS DE IMPRENTA PUBLIC.Y REPRODUCCION</v>
      </c>
      <c r="K750" s="944" t="s">
        <v>1356</v>
      </c>
      <c r="L750" s="944" t="s">
        <v>410</v>
      </c>
      <c r="M750" s="437"/>
    </row>
    <row r="751" spans="3:13" x14ac:dyDescent="0.35">
      <c r="C751" s="940" t="s">
        <v>49</v>
      </c>
      <c r="D751" s="1161"/>
      <c r="E751" s="946">
        <v>50</v>
      </c>
      <c r="F751" s="943">
        <v>150</v>
      </c>
      <c r="G751" s="943">
        <f t="shared" si="85"/>
        <v>7500</v>
      </c>
      <c r="H751" s="165" t="s">
        <v>127</v>
      </c>
      <c r="I751" s="944" t="s">
        <v>790</v>
      </c>
      <c r="J751" s="944" t="str">
        <f>VLOOKUP(I751,Presupuesto!$B$11:$C$566,2,0)</f>
        <v>ALIMENTOS B EBIDAS PARA PERSONAS</v>
      </c>
      <c r="K751" s="944" t="s">
        <v>1356</v>
      </c>
      <c r="L751" s="944" t="s">
        <v>394</v>
      </c>
      <c r="M751" s="437"/>
    </row>
    <row r="752" spans="3:13" x14ac:dyDescent="0.35">
      <c r="C752" s="940" t="s">
        <v>50</v>
      </c>
      <c r="D752" s="1161"/>
      <c r="E752" s="941">
        <v>0</v>
      </c>
      <c r="F752" s="942">
        <v>10000</v>
      </c>
      <c r="G752" s="943">
        <f t="shared" si="85"/>
        <v>0</v>
      </c>
      <c r="H752" s="165"/>
      <c r="I752" s="947" t="s">
        <v>298</v>
      </c>
      <c r="J752" s="944" t="str">
        <f>VLOOKUP(I752,Presupuesto!$B$11:$C$566,2,0)</f>
        <v>PASAJES (26100-00)</v>
      </c>
      <c r="K752" s="944" t="str">
        <f t="shared" ref="K752" si="86">$K$194</f>
        <v>Gestión Tecnologías de Información y Comunicación</v>
      </c>
      <c r="L752" s="944" t="s">
        <v>410</v>
      </c>
      <c r="M752" s="437"/>
    </row>
    <row r="753" spans="3:13" x14ac:dyDescent="0.35">
      <c r="C753" s="940" t="s">
        <v>415</v>
      </c>
      <c r="D753" s="1161"/>
      <c r="E753" s="941">
        <v>40</v>
      </c>
      <c r="F753" s="942">
        <v>250</v>
      </c>
      <c r="G753" s="943">
        <f t="shared" si="85"/>
        <v>10000</v>
      </c>
      <c r="H753" s="165" t="s">
        <v>1660</v>
      </c>
      <c r="I753" s="944" t="s">
        <v>819</v>
      </c>
      <c r="J753" s="944" t="str">
        <f>VLOOKUP(I753,Presupuesto!$B$11:$C$566,2,0)</f>
        <v>PRODUCTOS PAPEL Y CARTON</v>
      </c>
      <c r="K753" s="944" t="s">
        <v>1356</v>
      </c>
      <c r="L753" s="944" t="s">
        <v>410</v>
      </c>
      <c r="M753" s="437"/>
    </row>
    <row r="754" spans="3:13" x14ac:dyDescent="0.35">
      <c r="C754" s="437"/>
      <c r="D754" s="437"/>
      <c r="E754" s="437"/>
      <c r="F754" s="437"/>
      <c r="G754" s="437"/>
      <c r="H754" s="424"/>
      <c r="I754" s="437"/>
      <c r="J754" s="437"/>
      <c r="K754" s="437"/>
      <c r="L754" s="437"/>
      <c r="M754" s="437"/>
    </row>
    <row r="755" spans="3:13" ht="15" thickBot="1" x14ac:dyDescent="0.4">
      <c r="C755" s="437"/>
      <c r="D755" s="437"/>
      <c r="E755" s="437"/>
      <c r="F755" s="437"/>
      <c r="G755" s="437"/>
      <c r="H755" s="424"/>
      <c r="I755" s="437"/>
      <c r="J755" s="437"/>
      <c r="K755" s="437"/>
      <c r="L755" s="437"/>
      <c r="M755" s="437"/>
    </row>
    <row r="756" spans="3:13" ht="15" thickBot="1" x14ac:dyDescent="0.4">
      <c r="C756" s="29" t="s">
        <v>43</v>
      </c>
      <c r="D756" s="30">
        <f>SUM(G763:G766)</f>
        <v>8000</v>
      </c>
      <c r="E756" s="93"/>
      <c r="F756" s="93"/>
      <c r="G756" s="93"/>
      <c r="H756" s="76"/>
      <c r="I756" s="76"/>
      <c r="J756" s="76"/>
      <c r="K756" s="112"/>
      <c r="L756" s="437"/>
      <c r="M756" s="437"/>
    </row>
    <row r="757" spans="3:13" x14ac:dyDescent="0.35">
      <c r="C757" s="70"/>
      <c r="D757" s="31"/>
      <c r="E757" s="93"/>
      <c r="F757" s="93"/>
      <c r="G757" s="93"/>
      <c r="H757" s="76"/>
      <c r="I757" s="76"/>
      <c r="J757" s="76"/>
      <c r="K757" s="112"/>
      <c r="L757" s="437"/>
      <c r="M757" s="437"/>
    </row>
    <row r="758" spans="3:13" x14ac:dyDescent="0.35">
      <c r="C758" s="70"/>
      <c r="D758" s="31"/>
      <c r="E758" s="93"/>
      <c r="F758" s="93"/>
      <c r="G758" s="93"/>
      <c r="H758" s="76"/>
      <c r="I758" s="76"/>
      <c r="J758" s="76"/>
      <c r="K758" s="112"/>
      <c r="L758" s="437"/>
      <c r="M758" s="437"/>
    </row>
    <row r="759" spans="3:13" ht="15.5" x14ac:dyDescent="0.35">
      <c r="C759" s="202" t="s">
        <v>390</v>
      </c>
      <c r="D759" s="351" t="s">
        <v>2188</v>
      </c>
      <c r="E759" s="93"/>
      <c r="F759" s="93"/>
      <c r="G759" s="93"/>
      <c r="H759" s="76"/>
      <c r="I759" s="76"/>
      <c r="J759" s="76"/>
      <c r="K759" s="112"/>
      <c r="L759" s="437"/>
      <c r="M759" s="437"/>
    </row>
    <row r="760" spans="3:13" ht="18.5" x14ac:dyDescent="0.35">
      <c r="C760" s="207" t="str">
        <f>IFERROR(VLOOKUP(D759,'1. Desarrollo e Innov. Curricu.'!$F:$G,2,FALSE),IFERROR(VLOOKUP(D759,'2. Investigación Científica'!$F:$G,2,FALSE),IFERROR(VLOOKUP(D759,'3. Vinculación Univ. Sociedad'!$F:$G,2,FALSE),IFERROR(VLOOKUP(D759,'4. Docencia y Profesorado Univ.'!$F:$G,2,FALSE),IFERROR(VLOOKUP(D759,'5. Estudiantes y Graduados'!$F:$G,2,FALSE),IFERROR(VLOOKUP(D759,'11. Gestion Administrativa'!$F:$G,2,FALSE),IFERROR(VLOOKUP(D759,'13. Gestión Académica'!$F:$G,2,FALSE),IFERROR(VLOOKUP(D759,'9. Asegura. de la Calid. y M'!$F:$G,2,FALSE),IFERROR(VLOOKUP(D759,'6. Gestión del Conocimiento'!$F:$G,2,FALSE),IFERROR(VLOOKUP(D759,'15. Gobernabilidad y Proceso...'!$F:$G,2,FALSE),IFERROR(VLOOKUP(D759,'12. Gestión del Talento Humano'!$F:$G,2,FALSE),IFERROR(VLOOKUP(D759,'14. Internacional... de la E.S.'!$F:$G,2,FALSE),IFERROR(VLOOKUP(D759,'10. Posgrado'!$F:$G,2,FALSE),IFERROR(VLOOKUP(D759,'16. Gestión TIC'!$F:$G,2,FALSE),IFERROR(VLOOKUP(D759,'16. Desa. del Sistema Educ.Sup.'!$F:$G,2,FALSE),IFERROR(VLOOKUP(D759,'8. Cultura de Inno. Insti...'!$F:$G,2,FALSE),VLOOKUP(D759,'7. Lo Esencial de la Reforma U.'!$F:$G,2,0)))))))))))))))))</f>
        <v xml:space="preserve">Unificar críterios académicos por áreas de conocimiento  de la  disciplina con el personal docente en reuniones de trabajo.  </v>
      </c>
      <c r="D760" s="31"/>
      <c r="E760" s="93"/>
      <c r="F760" s="93"/>
      <c r="G760" s="93"/>
      <c r="H760" s="76"/>
      <c r="I760" s="76"/>
      <c r="J760" s="76"/>
      <c r="K760" s="112"/>
      <c r="L760" s="437"/>
      <c r="M760" s="437"/>
    </row>
    <row r="761" spans="3:13" x14ac:dyDescent="0.35">
      <c r="C761" s="70"/>
      <c r="D761" s="31"/>
      <c r="E761" s="93"/>
      <c r="F761" s="93"/>
      <c r="G761" s="93"/>
      <c r="H761" s="76"/>
      <c r="I761" s="76"/>
      <c r="J761" s="76"/>
      <c r="K761" s="112"/>
      <c r="L761" s="437"/>
      <c r="M761" s="437"/>
    </row>
    <row r="762" spans="3:13" x14ac:dyDescent="0.35">
      <c r="C762" s="938" t="s">
        <v>44</v>
      </c>
      <c r="D762" s="149" t="s">
        <v>45</v>
      </c>
      <c r="E762" s="938" t="s">
        <v>55</v>
      </c>
      <c r="F762" s="938" t="s">
        <v>57</v>
      </c>
      <c r="G762" s="939" t="s">
        <v>27</v>
      </c>
      <c r="H762" s="150" t="s">
        <v>129</v>
      </c>
      <c r="I762" s="938" t="s">
        <v>46</v>
      </c>
      <c r="J762" s="938" t="s">
        <v>130</v>
      </c>
      <c r="K762" s="938" t="s">
        <v>408</v>
      </c>
      <c r="L762" s="938" t="s">
        <v>409</v>
      </c>
      <c r="M762" s="437"/>
    </row>
    <row r="763" spans="3:13" x14ac:dyDescent="0.35">
      <c r="C763" s="940" t="s">
        <v>47</v>
      </c>
      <c r="D763" s="1161"/>
      <c r="E763" s="941"/>
      <c r="F763" s="942">
        <v>30000</v>
      </c>
      <c r="G763" s="943">
        <f t="shared" ref="G763:G765" si="87">E763*F763</f>
        <v>0</v>
      </c>
      <c r="H763" s="165"/>
      <c r="I763" s="944" t="s">
        <v>697</v>
      </c>
      <c r="J763" s="944" t="str">
        <f>VLOOKUP(I763,Presupuesto!$B$11:$C$566,2,0)</f>
        <v>SERVICIOS DE CAPACITACION.</v>
      </c>
      <c r="K763" s="945" t="s">
        <v>1492</v>
      </c>
      <c r="L763" s="944" t="s">
        <v>392</v>
      </c>
      <c r="M763" s="437"/>
    </row>
    <row r="764" spans="3:13" x14ac:dyDescent="0.35">
      <c r="C764" s="940" t="s">
        <v>48</v>
      </c>
      <c r="D764" s="1161"/>
      <c r="E764" s="946">
        <v>10</v>
      </c>
      <c r="F764" s="943">
        <v>50</v>
      </c>
      <c r="G764" s="943">
        <f t="shared" si="87"/>
        <v>500</v>
      </c>
      <c r="H764" s="165" t="s">
        <v>127</v>
      </c>
      <c r="I764" s="944" t="s">
        <v>715</v>
      </c>
      <c r="J764" s="944" t="str">
        <f>VLOOKUP(I764,Presupuesto!$B$11:$C$566,2,0)</f>
        <v>SERVICIOS DE IMPRENTA PUBLIC.Y REPRODUCCION</v>
      </c>
      <c r="K764" s="944" t="s">
        <v>1356</v>
      </c>
      <c r="L764" s="944" t="s">
        <v>410</v>
      </c>
      <c r="M764" s="437"/>
    </row>
    <row r="765" spans="3:13" x14ac:dyDescent="0.35">
      <c r="C765" s="940" t="s">
        <v>49</v>
      </c>
      <c r="D765" s="1161"/>
      <c r="E765" s="946">
        <v>50</v>
      </c>
      <c r="F765" s="943">
        <v>150</v>
      </c>
      <c r="G765" s="943">
        <f t="shared" si="87"/>
        <v>7500</v>
      </c>
      <c r="H765" s="165" t="s">
        <v>127</v>
      </c>
      <c r="I765" s="944" t="s">
        <v>790</v>
      </c>
      <c r="J765" s="944" t="str">
        <f>VLOOKUP(I765,Presupuesto!$B$11:$C$566,2,0)</f>
        <v>ALIMENTOS B EBIDAS PARA PERSONAS</v>
      </c>
      <c r="K765" s="944" t="s">
        <v>1356</v>
      </c>
      <c r="L765" s="944" t="s">
        <v>394</v>
      </c>
      <c r="M765" s="437"/>
    </row>
    <row r="766" spans="3:13" x14ac:dyDescent="0.35">
      <c r="C766" s="954" t="s">
        <v>428</v>
      </c>
      <c r="D766" s="955">
        <v>0</v>
      </c>
      <c r="E766" s="956">
        <v>0</v>
      </c>
      <c r="F766" s="943">
        <f>HLOOKUP(C766,$AH$2:$BU$3,2,0)</f>
        <v>1150</v>
      </c>
      <c r="G766" s="943">
        <f>D766*E766*F766</f>
        <v>0</v>
      </c>
      <c r="H766" s="165"/>
      <c r="I766" s="947" t="s">
        <v>299</v>
      </c>
      <c r="J766" s="944" t="str">
        <f>VLOOKUP(I766,Presupuesto!$B$11:$C$566,2,0)</f>
        <v>VIATICOS (26200-00)</v>
      </c>
      <c r="K766" s="944" t="str">
        <f t="shared" ref="K766" si="88">$K$194</f>
        <v>Gestión Tecnologías de Información y Comunicación</v>
      </c>
      <c r="L766" s="944" t="s">
        <v>410</v>
      </c>
      <c r="M766" s="437"/>
    </row>
    <row r="767" spans="3:13" x14ac:dyDescent="0.35">
      <c r="C767" s="437"/>
      <c r="D767" s="437"/>
      <c r="E767" s="437"/>
      <c r="F767" s="437"/>
      <c r="G767" s="437"/>
      <c r="H767" s="424"/>
      <c r="I767" s="437"/>
      <c r="J767" s="437"/>
      <c r="K767" s="437"/>
      <c r="L767" s="437"/>
      <c r="M767" s="437"/>
    </row>
    <row r="768" spans="3:13" ht="15" thickBot="1" x14ac:dyDescent="0.4">
      <c r="C768" s="437"/>
      <c r="D768" s="437"/>
      <c r="E768" s="437"/>
      <c r="F768" s="437"/>
      <c r="G768" s="437"/>
      <c r="H768" s="424"/>
      <c r="I768" s="437"/>
      <c r="J768" s="437"/>
      <c r="K768" s="437"/>
      <c r="L768" s="437"/>
      <c r="M768" s="437"/>
    </row>
    <row r="769" spans="3:13" ht="15" thickBot="1" x14ac:dyDescent="0.4">
      <c r="C769" s="29" t="s">
        <v>43</v>
      </c>
      <c r="D769" s="30">
        <f>SUM(G776:G780)</f>
        <v>40000</v>
      </c>
      <c r="E769" s="93"/>
      <c r="F769" s="93"/>
      <c r="G769" s="93"/>
      <c r="H769" s="76"/>
      <c r="I769" s="76"/>
      <c r="J769" s="76"/>
      <c r="K769" s="112"/>
      <c r="L769" s="437"/>
      <c r="M769" s="437"/>
    </row>
    <row r="770" spans="3:13" x14ac:dyDescent="0.35">
      <c r="C770" s="70"/>
      <c r="D770" s="31"/>
      <c r="E770" s="93"/>
      <c r="F770" s="93"/>
      <c r="G770" s="93"/>
      <c r="H770" s="76"/>
      <c r="I770" s="76"/>
      <c r="J770" s="76"/>
      <c r="K770" s="112"/>
      <c r="L770" s="437"/>
      <c r="M770" s="437"/>
    </row>
    <row r="771" spans="3:13" x14ac:dyDescent="0.35">
      <c r="C771" s="70"/>
      <c r="D771" s="31"/>
      <c r="E771" s="93"/>
      <c r="F771" s="93"/>
      <c r="G771" s="93"/>
      <c r="H771" s="76"/>
      <c r="I771" s="76"/>
      <c r="J771" s="76"/>
      <c r="K771" s="112"/>
      <c r="L771" s="437"/>
      <c r="M771" s="437"/>
    </row>
    <row r="772" spans="3:13" ht="15.5" x14ac:dyDescent="0.35">
      <c r="C772" s="202" t="s">
        <v>390</v>
      </c>
      <c r="D772" s="351" t="s">
        <v>2278</v>
      </c>
      <c r="E772" s="93"/>
      <c r="F772" s="93"/>
      <c r="G772" s="93"/>
      <c r="H772" s="76"/>
      <c r="I772" s="76"/>
      <c r="J772" s="76"/>
      <c r="K772" s="112"/>
      <c r="L772" s="437"/>
      <c r="M772" s="437"/>
    </row>
    <row r="773" spans="3:13" ht="18.5" x14ac:dyDescent="0.35">
      <c r="C773" s="207" t="str">
        <f>IFERROR(VLOOKUP(D772,'1. Desarrollo e Innov. Curricu.'!$F:$G,2,FALSE),IFERROR(VLOOKUP(D772,'2. Investigación Científica'!$F:$G,2,FALSE),IFERROR(VLOOKUP(D772,'3. Vinculación Univ. Sociedad'!$F:$G,2,FALSE),IFERROR(VLOOKUP(D772,'4. Docencia y Profesorado Univ.'!$F:$G,2,FALSE),IFERROR(VLOOKUP(D772,'5. Estudiantes y Graduados'!$F:$G,2,FALSE),IFERROR(VLOOKUP(D772,'11. Gestion Administrativa'!$F:$G,2,FALSE),IFERROR(VLOOKUP(D772,'13. Gestión Académica'!$F:$G,2,FALSE),IFERROR(VLOOKUP(D772,'9. Asegura. de la Calid. y M'!$F:$G,2,FALSE),IFERROR(VLOOKUP(D772,'6. Gestión del Conocimiento'!$F:$G,2,FALSE),IFERROR(VLOOKUP(D772,'15. Gobernabilidad y Proceso...'!$F:$G,2,FALSE),IFERROR(VLOOKUP(D772,'12. Gestión del Talento Humano'!$F:$G,2,FALSE),IFERROR(VLOOKUP(D772,'14. Internacional... de la E.S.'!$F:$G,2,FALSE),IFERROR(VLOOKUP(D772,'10. Posgrado'!$F:$G,2,FALSE),IFERROR(VLOOKUP(D772,'16. Gestión TIC'!$F:$G,2,FALSE),IFERROR(VLOOKUP(D772,'16. Desa. del Sistema Educ.Sup.'!$F:$G,2,FALSE),IFERROR(VLOOKUP(D772,'8. Cultura de Inno. Insti...'!$F:$G,2,FALSE),VLOOKUP(D772,'7. Lo Esencial de la Reforma U.'!$F:$G,2,0)))))))))))))))))</f>
        <v>Participar en la reunión anual de la  Red Centroamericana de Antropología.</v>
      </c>
      <c r="D773" s="31"/>
      <c r="E773" s="93"/>
      <c r="F773" s="93"/>
      <c r="G773" s="93"/>
      <c r="H773" s="76"/>
      <c r="I773" s="76"/>
      <c r="J773" s="76"/>
      <c r="K773" s="112"/>
      <c r="L773" s="437"/>
      <c r="M773" s="437"/>
    </row>
    <row r="774" spans="3:13" ht="15" thickBot="1" x14ac:dyDescent="0.4">
      <c r="C774" s="70"/>
      <c r="D774" s="31"/>
      <c r="E774" s="93"/>
      <c r="F774" s="93"/>
      <c r="G774" s="93"/>
      <c r="H774" s="76"/>
      <c r="I774" s="76"/>
      <c r="J774" s="76"/>
      <c r="K774" s="112"/>
      <c r="L774" s="437"/>
      <c r="M774" s="437"/>
    </row>
    <row r="775" spans="3:13" ht="15" thickBot="1" x14ac:dyDescent="0.4">
      <c r="C775" s="126" t="s">
        <v>44</v>
      </c>
      <c r="D775" s="129" t="s">
        <v>45</v>
      </c>
      <c r="E775" s="128" t="s">
        <v>55</v>
      </c>
      <c r="F775" s="128" t="s">
        <v>57</v>
      </c>
      <c r="G775" s="127" t="s">
        <v>27</v>
      </c>
      <c r="H775" s="133" t="s">
        <v>129</v>
      </c>
      <c r="I775" s="128" t="s">
        <v>46</v>
      </c>
      <c r="J775" s="128" t="s">
        <v>130</v>
      </c>
      <c r="K775" s="128" t="s">
        <v>408</v>
      </c>
      <c r="L775" s="128" t="s">
        <v>409</v>
      </c>
      <c r="M775" s="437"/>
    </row>
    <row r="776" spans="3:13" x14ac:dyDescent="0.35">
      <c r="C776" s="317" t="s">
        <v>47</v>
      </c>
      <c r="D776" s="1159"/>
      <c r="E776" s="318"/>
      <c r="F776" s="115">
        <v>30000</v>
      </c>
      <c r="G776" s="319">
        <f t="shared" ref="G776:G779" si="89">E776*F776</f>
        <v>0</v>
      </c>
      <c r="H776" s="320"/>
      <c r="I776" s="116" t="s">
        <v>697</v>
      </c>
      <c r="J776" s="116" t="str">
        <f>VLOOKUP(I776,Presupuesto!$B$11:$C$566,2,0)</f>
        <v>SERVICIOS DE CAPACITACION.</v>
      </c>
      <c r="K776" s="321" t="s">
        <v>1492</v>
      </c>
      <c r="L776" s="116" t="s">
        <v>392</v>
      </c>
      <c r="M776" s="437"/>
    </row>
    <row r="777" spans="3:13" x14ac:dyDescent="0.35">
      <c r="C777" s="99" t="s">
        <v>48</v>
      </c>
      <c r="D777" s="1160"/>
      <c r="E777" s="200">
        <f>D776</f>
        <v>0</v>
      </c>
      <c r="F777" s="100">
        <v>50</v>
      </c>
      <c r="G777" s="97">
        <f t="shared" si="89"/>
        <v>0</v>
      </c>
      <c r="H777" s="161"/>
      <c r="I777" s="98" t="s">
        <v>715</v>
      </c>
      <c r="J777" s="98" t="str">
        <f>VLOOKUP(I777,Presupuesto!$B$11:$C$566,2,0)</f>
        <v>SERVICIOS DE IMPRENTA PUBLIC.Y REPRODUCCION</v>
      </c>
      <c r="K777" s="98" t="str">
        <f>$K$194</f>
        <v>Gestión Tecnologías de Información y Comunicación</v>
      </c>
      <c r="L777" s="98" t="s">
        <v>410</v>
      </c>
      <c r="M777" s="437"/>
    </row>
    <row r="778" spans="3:13" x14ac:dyDescent="0.35">
      <c r="C778" s="99" t="s">
        <v>49</v>
      </c>
      <c r="D778" s="1160"/>
      <c r="E778" s="200">
        <f>D776</f>
        <v>0</v>
      </c>
      <c r="F778" s="100">
        <v>150</v>
      </c>
      <c r="G778" s="97">
        <f t="shared" si="89"/>
        <v>0</v>
      </c>
      <c r="H778" s="161"/>
      <c r="I778" s="98" t="s">
        <v>790</v>
      </c>
      <c r="J778" s="98" t="str">
        <f>VLOOKUP(I778,Presupuesto!$B$11:$C$566,2,0)</f>
        <v>ALIMENTOS B EBIDAS PARA PERSONAS</v>
      </c>
      <c r="K778" s="98" t="str">
        <f t="shared" ref="K778:K780" si="90">$K$194</f>
        <v>Gestión Tecnologías de Información y Comunicación</v>
      </c>
      <c r="L778" s="98" t="s">
        <v>394</v>
      </c>
      <c r="M778" s="437"/>
    </row>
    <row r="779" spans="3:13" x14ac:dyDescent="0.35">
      <c r="C779" s="99" t="s">
        <v>50</v>
      </c>
      <c r="D779" s="1160"/>
      <c r="E779" s="151">
        <v>4</v>
      </c>
      <c r="F779" s="118">
        <v>10000</v>
      </c>
      <c r="G779" s="97">
        <f t="shared" si="89"/>
        <v>40000</v>
      </c>
      <c r="H779" s="161" t="s">
        <v>127</v>
      </c>
      <c r="I779" s="313" t="s">
        <v>753</v>
      </c>
      <c r="J779" s="98" t="str">
        <f>VLOOKUP(I779,Presupuesto!$B$11:$C$566,2,0)</f>
        <v>PASAJES AL EXTERIOR</v>
      </c>
      <c r="K779" s="98" t="s">
        <v>1356</v>
      </c>
      <c r="L779" s="98" t="s">
        <v>410</v>
      </c>
      <c r="M779" s="437"/>
    </row>
    <row r="780" spans="3:13" ht="15" thickBot="1" x14ac:dyDescent="0.4">
      <c r="C780" s="213" t="s">
        <v>428</v>
      </c>
      <c r="D780" s="214">
        <v>0</v>
      </c>
      <c r="E780" s="322">
        <v>0</v>
      </c>
      <c r="F780" s="104">
        <f>HLOOKUP(C780,$AH$2:$BU$3,2,0)</f>
        <v>1150</v>
      </c>
      <c r="G780" s="105">
        <f>D780*E780*F780</f>
        <v>0</v>
      </c>
      <c r="H780" s="323"/>
      <c r="I780" s="324" t="s">
        <v>299</v>
      </c>
      <c r="J780" s="106" t="str">
        <f>VLOOKUP(I780,Presupuesto!$B$11:$C$566,2,0)</f>
        <v>VIATICOS (26200-00)</v>
      </c>
      <c r="K780" s="325" t="str">
        <f t="shared" si="90"/>
        <v>Gestión Tecnologías de Información y Comunicación</v>
      </c>
      <c r="L780" s="325" t="s">
        <v>410</v>
      </c>
      <c r="M780" s="437"/>
    </row>
    <row r="781" spans="3:13" x14ac:dyDescent="0.35">
      <c r="C781" s="437"/>
      <c r="D781" s="437"/>
      <c r="E781" s="437"/>
      <c r="F781" s="437"/>
      <c r="G781" s="437"/>
      <c r="H781" s="424"/>
      <c r="I781" s="437"/>
      <c r="J781" s="437"/>
      <c r="K781" s="437"/>
      <c r="L781" s="437"/>
      <c r="M781" s="437"/>
    </row>
    <row r="782" spans="3:13" ht="15" thickBot="1" x14ac:dyDescent="0.4">
      <c r="C782" s="437"/>
      <c r="D782" s="437"/>
      <c r="E782" s="437"/>
      <c r="F782" s="437"/>
      <c r="G782" s="437"/>
      <c r="H782" s="424"/>
      <c r="I782" s="437"/>
      <c r="J782" s="437"/>
      <c r="K782" s="437"/>
      <c r="L782" s="437"/>
      <c r="M782" s="437"/>
    </row>
    <row r="783" spans="3:13" ht="15" thickBot="1" x14ac:dyDescent="0.4">
      <c r="C783" s="29" t="s">
        <v>43</v>
      </c>
      <c r="D783" s="968">
        <f>SUM(G789:G798)</f>
        <v>20000</v>
      </c>
      <c r="E783" s="93"/>
      <c r="F783" s="93"/>
      <c r="G783" s="93"/>
      <c r="H783" s="76"/>
      <c r="I783" s="76"/>
      <c r="J783" s="76"/>
      <c r="K783" s="112"/>
      <c r="L783" s="437"/>
      <c r="M783" s="437"/>
    </row>
    <row r="784" spans="3:13" x14ac:dyDescent="0.35">
      <c r="C784" s="70"/>
      <c r="D784" s="31"/>
      <c r="E784" s="93"/>
      <c r="F784" s="93"/>
      <c r="G784" s="93"/>
      <c r="H784" s="76"/>
      <c r="I784" s="76"/>
      <c r="J784" s="76"/>
      <c r="K784" s="112"/>
      <c r="L784" s="437"/>
      <c r="M784" s="437"/>
    </row>
    <row r="785" spans="3:13" ht="15.5" x14ac:dyDescent="0.35">
      <c r="C785" s="202" t="s">
        <v>390</v>
      </c>
      <c r="D785" s="351" t="s">
        <v>2232</v>
      </c>
      <c r="E785" s="93"/>
      <c r="F785" s="93"/>
      <c r="G785" s="93"/>
      <c r="H785" s="76"/>
      <c r="I785" s="76"/>
      <c r="J785" s="76"/>
      <c r="K785" s="112"/>
      <c r="L785" s="437"/>
      <c r="M785" s="437"/>
    </row>
    <row r="786" spans="3:13" ht="18.5" x14ac:dyDescent="0.35">
      <c r="C786" s="207" t="str">
        <f>IFERROR(VLOOKUP(D785,'1. Desarrollo e Innov. Curricu.'!$F:$G,2,FALSE),IFERROR(VLOOKUP(D785,'2. Investigación Científica'!$F:$G,2,FALSE),IFERROR(VLOOKUP(D785,'3. Vinculación Univ. Sociedad'!$F:$G,2,FALSE),IFERROR(VLOOKUP(D785,'4. Docencia y Profesorado Univ.'!$F:$G,2,FALSE),IFERROR(VLOOKUP(D785,'5. Estudiantes y Graduados'!$F:$G,2,FALSE),IFERROR(VLOOKUP(D785,'11. Gestion Administrativa'!$F:$G,2,FALSE),IFERROR(VLOOKUP(D785,'13. Gestión Académica'!$F:$G,2,FALSE),IFERROR(VLOOKUP(D785,'9. Asegura. de la Calid. y M'!$F:$G,2,FALSE),IFERROR(VLOOKUP(D785,'6. Gestión del Conocimiento'!$F:$G,2,FALSE),IFERROR(VLOOKUP(D785,'15. Gobernabilidad y Proceso...'!$F:$G,2,FALSE),IFERROR(VLOOKUP(D785,'12. Gestión del Talento Humano'!$F:$G,2,FALSE),IFERROR(VLOOKUP(D785,'14. Internacional... de la E.S.'!$F:$G,2,FALSE),IFERROR(VLOOKUP(D785,'10. Posgrado'!$F:$G,2,FALSE),IFERROR(VLOOKUP(D785,'16. Gestión TIC'!$F:$G,2,FALSE),IFERROR(VLOOKUP(D785,'16. Desa. del Sistema Educ.Sup.'!$F:$G,2,FALSE),IFERROR(VLOOKUP(D785,'8. Cultura de Inno. Insti...'!$F:$G,2,FALSE),VLOOKUP(D785,'7. Lo Esencial de la Reforma U.'!$F:$G,2,0)))))))))))))))))</f>
        <v>Desarrollar un tarller de seguimiento para revisión de contenidos de las asignaturas de servicio AN-101, AN-201. SCO15  Y  SC115.</v>
      </c>
      <c r="D786" s="31"/>
      <c r="E786" s="93"/>
      <c r="F786" s="93"/>
      <c r="G786" s="93"/>
      <c r="H786" s="76"/>
      <c r="I786" s="76"/>
      <c r="J786" s="76"/>
      <c r="K786" s="112"/>
      <c r="L786" s="437"/>
      <c r="M786" s="437"/>
    </row>
    <row r="787" spans="3:13" ht="15" thickBot="1" x14ac:dyDescent="0.4">
      <c r="C787" s="70"/>
      <c r="D787" s="31"/>
      <c r="E787" s="93"/>
      <c r="F787" s="93"/>
      <c r="G787" s="93"/>
      <c r="H787" s="76"/>
      <c r="I787" s="76"/>
      <c r="J787" s="76"/>
      <c r="K787" s="112"/>
      <c r="L787" s="437"/>
      <c r="M787" s="437"/>
    </row>
    <row r="788" spans="3:13" ht="15" thickBot="1" x14ac:dyDescent="0.4">
      <c r="C788" s="126" t="s">
        <v>44</v>
      </c>
      <c r="D788" s="129" t="s">
        <v>45</v>
      </c>
      <c r="E788" s="128" t="s">
        <v>55</v>
      </c>
      <c r="F788" s="128" t="s">
        <v>57</v>
      </c>
      <c r="G788" s="127" t="s">
        <v>27</v>
      </c>
      <c r="H788" s="133" t="s">
        <v>129</v>
      </c>
      <c r="I788" s="128" t="s">
        <v>46</v>
      </c>
      <c r="J788" s="128" t="s">
        <v>130</v>
      </c>
      <c r="K788" s="128" t="s">
        <v>408</v>
      </c>
      <c r="L788" s="128" t="s">
        <v>409</v>
      </c>
      <c r="M788" s="437"/>
    </row>
    <row r="789" spans="3:13" x14ac:dyDescent="0.35">
      <c r="C789" s="317" t="s">
        <v>47</v>
      </c>
      <c r="D789" s="1159"/>
      <c r="E789" s="318"/>
      <c r="F789" s="115">
        <v>30000</v>
      </c>
      <c r="G789" s="319">
        <f t="shared" ref="G789:G797" si="91">E789*F789</f>
        <v>0</v>
      </c>
      <c r="H789" s="320"/>
      <c r="I789" s="116" t="s">
        <v>697</v>
      </c>
      <c r="J789" s="116" t="str">
        <f>VLOOKUP(I789,Presupuesto!$B$11:$C$566,2,0)</f>
        <v>SERVICIOS DE CAPACITACION.</v>
      </c>
      <c r="K789" s="321" t="s">
        <v>1492</v>
      </c>
      <c r="L789" s="116" t="s">
        <v>392</v>
      </c>
      <c r="M789" s="437"/>
    </row>
    <row r="790" spans="3:13" x14ac:dyDescent="0.35">
      <c r="C790" s="99" t="s">
        <v>48</v>
      </c>
      <c r="D790" s="1160"/>
      <c r="E790" s="200">
        <v>50</v>
      </c>
      <c r="F790" s="100">
        <v>200</v>
      </c>
      <c r="G790" s="97">
        <f t="shared" si="91"/>
        <v>10000</v>
      </c>
      <c r="H790" s="161" t="s">
        <v>1660</v>
      </c>
      <c r="I790" s="98" t="s">
        <v>715</v>
      </c>
      <c r="J790" s="98" t="str">
        <f>VLOOKUP(I790,Presupuesto!$B$11:$C$566,2,0)</f>
        <v>SERVICIOS DE IMPRENTA PUBLIC.Y REPRODUCCION</v>
      </c>
      <c r="K790" s="98" t="s">
        <v>1356</v>
      </c>
      <c r="L790" s="98" t="s">
        <v>410</v>
      </c>
      <c r="M790" s="437"/>
    </row>
    <row r="791" spans="3:13" x14ac:dyDescent="0.35">
      <c r="C791" s="99" t="s">
        <v>49</v>
      </c>
      <c r="D791" s="1160"/>
      <c r="E791" s="200">
        <f>D789</f>
        <v>0</v>
      </c>
      <c r="F791" s="100">
        <v>150</v>
      </c>
      <c r="G791" s="97">
        <f t="shared" si="91"/>
        <v>0</v>
      </c>
      <c r="H791" s="161"/>
      <c r="I791" s="98" t="s">
        <v>790</v>
      </c>
      <c r="J791" s="98" t="str">
        <f>VLOOKUP(I791,Presupuesto!$B$11:$C$566,2,0)</f>
        <v>ALIMENTOS B EBIDAS PARA PERSONAS</v>
      </c>
      <c r="K791" s="98" t="str">
        <f t="shared" ref="K791:K797" si="92">$K$194</f>
        <v>Gestión Tecnologías de Información y Comunicación</v>
      </c>
      <c r="L791" s="98" t="s">
        <v>394</v>
      </c>
      <c r="M791" s="437"/>
    </row>
    <row r="792" spans="3:13" x14ac:dyDescent="0.35">
      <c r="C792" s="99" t="s">
        <v>50</v>
      </c>
      <c r="D792" s="1160"/>
      <c r="E792" s="151">
        <v>3</v>
      </c>
      <c r="F792" s="118">
        <v>0</v>
      </c>
      <c r="G792" s="97">
        <f t="shared" si="91"/>
        <v>0</v>
      </c>
      <c r="H792" s="161" t="s">
        <v>127</v>
      </c>
      <c r="I792" s="313" t="s">
        <v>749</v>
      </c>
      <c r="J792" s="98" t="str">
        <f>VLOOKUP(I792,Presupuesto!$B$11:$C$566,2,0)</f>
        <v>PASAJES NACIONALES PROYECTO VINCULACION UNAH SOCIEDAD</v>
      </c>
      <c r="K792" s="98" t="s">
        <v>1356</v>
      </c>
      <c r="L792" s="98" t="s">
        <v>410</v>
      </c>
      <c r="M792" s="437"/>
    </row>
    <row r="793" spans="3:13" x14ac:dyDescent="0.35">
      <c r="C793" s="99" t="s">
        <v>415</v>
      </c>
      <c r="D793" s="1160"/>
      <c r="E793" s="151">
        <v>20</v>
      </c>
      <c r="F793" s="118">
        <v>500</v>
      </c>
      <c r="G793" s="97">
        <f t="shared" si="91"/>
        <v>10000</v>
      </c>
      <c r="H793" s="161" t="s">
        <v>127</v>
      </c>
      <c r="I793" s="98" t="s">
        <v>819</v>
      </c>
      <c r="J793" s="98" t="str">
        <f>VLOOKUP(I793,Presupuesto!$B$11:$C$566,2,0)</f>
        <v>PRODUCTOS PAPEL Y CARTON</v>
      </c>
      <c r="K793" s="98" t="s">
        <v>1356</v>
      </c>
      <c r="L793" s="98" t="s">
        <v>410</v>
      </c>
      <c r="M793" s="437"/>
    </row>
    <row r="794" spans="3:13" x14ac:dyDescent="0.35">
      <c r="C794" s="99" t="s">
        <v>51</v>
      </c>
      <c r="D794" s="1160"/>
      <c r="E794" s="200">
        <f>(D789*25)/500</f>
        <v>0</v>
      </c>
      <c r="F794" s="100">
        <v>85</v>
      </c>
      <c r="G794" s="97">
        <f t="shared" si="91"/>
        <v>0</v>
      </c>
      <c r="H794" s="161"/>
      <c r="I794" s="98" t="s">
        <v>819</v>
      </c>
      <c r="J794" s="98" t="str">
        <f>VLOOKUP(I794,Presupuesto!$B$11:$C$566,2,0)</f>
        <v>PRODUCTOS PAPEL Y CARTON</v>
      </c>
      <c r="K794" s="98" t="str">
        <f t="shared" si="92"/>
        <v>Gestión Tecnologías de Información y Comunicación</v>
      </c>
      <c r="L794" s="98" t="s">
        <v>410</v>
      </c>
      <c r="M794" s="437"/>
    </row>
    <row r="795" spans="3:13" x14ac:dyDescent="0.35">
      <c r="C795" s="99" t="s">
        <v>121</v>
      </c>
      <c r="D795" s="1160"/>
      <c r="E795" s="200">
        <f>D789/12</f>
        <v>0</v>
      </c>
      <c r="F795" s="100">
        <v>36</v>
      </c>
      <c r="G795" s="97">
        <f t="shared" si="91"/>
        <v>0</v>
      </c>
      <c r="H795" s="161"/>
      <c r="I795" s="98" t="s">
        <v>940</v>
      </c>
      <c r="J795" s="98" t="str">
        <f>VLOOKUP(I795,Presupuesto!$B$11:$C$566,2,0)</f>
        <v>UTILES DE ESCRITORIO, OFICINA Y ENSE¥ANZA</v>
      </c>
      <c r="K795" s="98" t="str">
        <f t="shared" si="92"/>
        <v>Gestión Tecnologías de Información y Comunicación</v>
      </c>
      <c r="L795" s="98" t="s">
        <v>410</v>
      </c>
      <c r="M795" s="437"/>
    </row>
    <row r="796" spans="3:13" x14ac:dyDescent="0.35">
      <c r="C796" s="99" t="s">
        <v>34</v>
      </c>
      <c r="D796" s="1160"/>
      <c r="E796" s="200">
        <f>D789/12</f>
        <v>0</v>
      </c>
      <c r="F796" s="100">
        <v>80</v>
      </c>
      <c r="G796" s="97">
        <f t="shared" si="91"/>
        <v>0</v>
      </c>
      <c r="H796" s="161"/>
      <c r="I796" s="98" t="s">
        <v>940</v>
      </c>
      <c r="J796" s="98" t="str">
        <f>VLOOKUP(I796,Presupuesto!$B$11:$C$566,2,0)</f>
        <v>UTILES DE ESCRITORIO, OFICINA Y ENSE¥ANZA</v>
      </c>
      <c r="K796" s="98" t="str">
        <f t="shared" si="92"/>
        <v>Gestión Tecnologías de Información y Comunicación</v>
      </c>
      <c r="L796" s="98" t="s">
        <v>410</v>
      </c>
      <c r="M796" s="437"/>
    </row>
    <row r="797" spans="3:13" x14ac:dyDescent="0.35">
      <c r="C797" s="109" t="s">
        <v>52</v>
      </c>
      <c r="D797" s="1160"/>
      <c r="E797" s="209">
        <v>0</v>
      </c>
      <c r="F797" s="119">
        <v>25</v>
      </c>
      <c r="G797" s="97">
        <f t="shared" si="91"/>
        <v>0</v>
      </c>
      <c r="H797" s="161"/>
      <c r="I797" s="98" t="s">
        <v>940</v>
      </c>
      <c r="J797" s="98" t="str">
        <f>VLOOKUP(I797,Presupuesto!$B$11:$C$566,2,0)</f>
        <v>UTILES DE ESCRITORIO, OFICINA Y ENSE¥ANZA</v>
      </c>
      <c r="K797" s="98" t="str">
        <f t="shared" si="92"/>
        <v>Gestión Tecnologías de Información y Comunicación</v>
      </c>
      <c r="L797" s="98" t="s">
        <v>410</v>
      </c>
      <c r="M797" s="437"/>
    </row>
    <row r="798" spans="3:13" ht="15" thickBot="1" x14ac:dyDescent="0.4">
      <c r="C798" s="213" t="s">
        <v>438</v>
      </c>
      <c r="D798" s="214">
        <v>2</v>
      </c>
      <c r="E798" s="322">
        <v>0</v>
      </c>
      <c r="F798" s="104">
        <v>0</v>
      </c>
      <c r="G798" s="105">
        <v>0</v>
      </c>
      <c r="H798" s="323" t="s">
        <v>1660</v>
      </c>
      <c r="I798" s="324" t="s">
        <v>765</v>
      </c>
      <c r="J798" s="106" t="str">
        <f>VLOOKUP(I798,Presupuesto!$B$11:$C$566,2,0)</f>
        <v>VIATICOS AL EXTERIOR</v>
      </c>
      <c r="K798" s="98" t="s">
        <v>1356</v>
      </c>
      <c r="L798" s="325" t="s">
        <v>410</v>
      </c>
      <c r="M798" s="437"/>
    </row>
    <row r="799" spans="3:13" x14ac:dyDescent="0.35">
      <c r="C799" s="437"/>
      <c r="D799" s="437"/>
      <c r="E799" s="437"/>
      <c r="F799" s="437"/>
      <c r="G799" s="437"/>
      <c r="H799" s="424"/>
      <c r="I799" s="437"/>
      <c r="J799" s="437"/>
      <c r="K799" s="437"/>
      <c r="L799" s="437"/>
      <c r="M799" s="437"/>
    </row>
    <row r="800" spans="3:13" ht="15" thickBot="1" x14ac:dyDescent="0.4">
      <c r="C800" s="437"/>
      <c r="D800" s="437"/>
      <c r="E800" s="437"/>
      <c r="F800" s="437"/>
      <c r="G800" s="437"/>
      <c r="H800" s="424"/>
      <c r="I800" s="437"/>
      <c r="J800" s="437"/>
      <c r="K800" s="437"/>
      <c r="L800" s="437"/>
      <c r="M800" s="437"/>
    </row>
    <row r="801" spans="3:13" ht="15" thickBot="1" x14ac:dyDescent="0.4">
      <c r="C801" s="29" t="s">
        <v>43</v>
      </c>
      <c r="D801" s="30">
        <f>SUM(G808:G813)</f>
        <v>100000</v>
      </c>
      <c r="E801" s="93"/>
      <c r="F801" s="93"/>
      <c r="G801" s="93"/>
      <c r="H801" s="76"/>
      <c r="I801" s="76"/>
      <c r="J801" s="76"/>
      <c r="K801" s="112"/>
      <c r="L801" s="437"/>
      <c r="M801" s="437"/>
    </row>
    <row r="802" spans="3:13" x14ac:dyDescent="0.35">
      <c r="C802" s="70"/>
      <c r="D802" s="31"/>
      <c r="E802" s="93"/>
      <c r="F802" s="93"/>
      <c r="G802" s="93"/>
      <c r="H802" s="76"/>
      <c r="I802" s="76"/>
      <c r="J802" s="76"/>
      <c r="K802" s="112"/>
      <c r="L802" s="437"/>
      <c r="M802" s="437"/>
    </row>
    <row r="803" spans="3:13" x14ac:dyDescent="0.35">
      <c r="C803" s="70"/>
      <c r="D803" s="31"/>
      <c r="E803" s="93"/>
      <c r="F803" s="93"/>
      <c r="G803" s="93"/>
      <c r="H803" s="76"/>
      <c r="I803" s="76"/>
      <c r="J803" s="76"/>
      <c r="K803" s="112"/>
      <c r="L803" s="437"/>
      <c r="M803" s="437"/>
    </row>
    <row r="804" spans="3:13" ht="15.5" x14ac:dyDescent="0.35">
      <c r="C804" s="202" t="s">
        <v>390</v>
      </c>
      <c r="D804" s="351" t="s">
        <v>3095</v>
      </c>
      <c r="E804" s="93"/>
      <c r="F804" s="93"/>
      <c r="G804" s="93"/>
      <c r="H804" s="76"/>
      <c r="I804" s="76"/>
      <c r="J804" s="76"/>
      <c r="K804" s="112"/>
      <c r="L804" s="437"/>
      <c r="M804" s="437"/>
    </row>
    <row r="805" spans="3:13" ht="18.5" x14ac:dyDescent="0.35">
      <c r="C805" s="207" t="str">
        <f>IFERROR(VLOOKUP(D804,'1. Desarrollo e Innov. Curricu.'!$F:$G,2,FALSE),IFERROR(VLOOKUP(D804,'2. Investigación Científica'!$F:$G,2,FALSE),IFERROR(VLOOKUP(D804,'3. Vinculación Univ. Sociedad'!$F:$G,2,FALSE),IFERROR(VLOOKUP(D804,'4. Docencia y Profesorado Univ.'!$F:$G,2,FALSE),IFERROR(VLOOKUP(D804,'5. Estudiantes y Graduados'!$F:$G,2,FALSE),IFERROR(VLOOKUP(D804,'11. Gestion Administrativa'!$F:$G,2,FALSE),IFERROR(VLOOKUP(D804,'13. Gestión Académica'!$F:$G,2,FALSE),IFERROR(VLOOKUP(D804,'9. Asegura. de la Calid. y M'!$F:$G,2,FALSE),IFERROR(VLOOKUP(D804,'6. Gestión del Conocimiento'!$F:$G,2,FALSE),IFERROR(VLOOKUP(D804,'15. Gobernabilidad y Proceso...'!$F:$G,2,FALSE),IFERROR(VLOOKUP(D804,'12. Gestión del Talento Humano'!$F:$G,2,FALSE),IFERROR(VLOOKUP(D804,'14. Internacional... de la E.S.'!$F:$G,2,FALSE),IFERROR(VLOOKUP(D804,'10. Posgrado'!$F:$G,2,FALSE),IFERROR(VLOOKUP(D804,'16. Gestión TIC'!$F:$G,2,FALSE),IFERROR(VLOOKUP(D804,'16. Desa. del Sistema Educ.Sup.'!$F:$G,2,FALSE),IFERROR(VLOOKUP(D804,'8. Cultura de Inno. Insti...'!$F:$G,2,FALSE),VLOOKUP(D804,'7. Lo Esencial de la Reforma U.'!$F:$G,2,0)))))))))))))))))</f>
        <v>Gestionar el desarrollo de  intercambio de conocimientos con maestros visitantes para la Carrera de Antropología.</v>
      </c>
      <c r="D805" s="31"/>
      <c r="E805" s="93"/>
      <c r="F805" s="93"/>
      <c r="G805" s="93"/>
      <c r="H805" s="76"/>
      <c r="I805" s="76"/>
      <c r="J805" s="76"/>
      <c r="K805" s="112"/>
      <c r="L805" s="437"/>
      <c r="M805" s="437"/>
    </row>
    <row r="806" spans="3:13" ht="15" thickBot="1" x14ac:dyDescent="0.4">
      <c r="C806" s="70"/>
      <c r="D806" s="31"/>
      <c r="E806" s="93"/>
      <c r="F806" s="93"/>
      <c r="G806" s="93"/>
      <c r="H806" s="76"/>
      <c r="I806" s="76"/>
      <c r="J806" s="76"/>
      <c r="K806" s="112"/>
      <c r="L806" s="437"/>
      <c r="M806" s="437"/>
    </row>
    <row r="807" spans="3:13" ht="15" thickBot="1" x14ac:dyDescent="0.4">
      <c r="C807" s="126" t="s">
        <v>44</v>
      </c>
      <c r="D807" s="129" t="s">
        <v>45</v>
      </c>
      <c r="E807" s="128" t="s">
        <v>55</v>
      </c>
      <c r="F807" s="128" t="s">
        <v>57</v>
      </c>
      <c r="G807" s="127" t="s">
        <v>27</v>
      </c>
      <c r="H807" s="133" t="s">
        <v>129</v>
      </c>
      <c r="I807" s="128" t="s">
        <v>46</v>
      </c>
      <c r="J807" s="128" t="s">
        <v>130</v>
      </c>
      <c r="K807" s="128" t="s">
        <v>408</v>
      </c>
      <c r="L807" s="128" t="s">
        <v>409</v>
      </c>
      <c r="M807" s="437"/>
    </row>
    <row r="808" spans="3:13" x14ac:dyDescent="0.35">
      <c r="C808" s="317" t="s">
        <v>47</v>
      </c>
      <c r="D808" s="1159"/>
      <c r="E808" s="318"/>
      <c r="F808" s="115">
        <v>30000</v>
      </c>
      <c r="G808" s="319">
        <f t="shared" ref="G808:G812" si="93">E808*F808</f>
        <v>0</v>
      </c>
      <c r="H808" s="320"/>
      <c r="I808" s="116" t="s">
        <v>697</v>
      </c>
      <c r="J808" s="116" t="str">
        <f>VLOOKUP(I808,Presupuesto!$B$11:$C$566,2,0)</f>
        <v>SERVICIOS DE CAPACITACION.</v>
      </c>
      <c r="K808" s="321" t="s">
        <v>1492</v>
      </c>
      <c r="L808" s="116" t="s">
        <v>392</v>
      </c>
      <c r="M808" s="437"/>
    </row>
    <row r="809" spans="3:13" s="437" customFormat="1" x14ac:dyDescent="0.35">
      <c r="C809" s="95" t="s">
        <v>50</v>
      </c>
      <c r="D809" s="1160"/>
      <c r="E809" s="158">
        <v>5</v>
      </c>
      <c r="F809" s="123">
        <v>20000</v>
      </c>
      <c r="G809" s="97">
        <f>E809*F809</f>
        <v>100000</v>
      </c>
      <c r="H809" s="161" t="s">
        <v>127</v>
      </c>
      <c r="I809" s="98" t="s">
        <v>761</v>
      </c>
      <c r="J809" s="98" t="str">
        <f>VLOOKUP(I809,Presupuesto!$B$11:$C$566,2,0)</f>
        <v>VIATICOS NACIONALES</v>
      </c>
      <c r="K809" s="215" t="s">
        <v>1356</v>
      </c>
      <c r="L809" s="98" t="s">
        <v>396</v>
      </c>
    </row>
    <row r="810" spans="3:13" x14ac:dyDescent="0.35">
      <c r="C810" s="99" t="s">
        <v>48</v>
      </c>
      <c r="D810" s="1160"/>
      <c r="E810" s="200">
        <v>400</v>
      </c>
      <c r="F810" s="100">
        <v>0</v>
      </c>
      <c r="G810" s="97">
        <f t="shared" si="93"/>
        <v>0</v>
      </c>
      <c r="H810" s="161" t="s">
        <v>1660</v>
      </c>
      <c r="I810" s="98" t="s">
        <v>715</v>
      </c>
      <c r="J810" s="98" t="str">
        <f>VLOOKUP(I810,Presupuesto!$B$11:$C$566,2,0)</f>
        <v>SERVICIOS DE IMPRENTA PUBLIC.Y REPRODUCCION</v>
      </c>
      <c r="K810" s="98" t="s">
        <v>1356</v>
      </c>
      <c r="L810" s="98" t="s">
        <v>396</v>
      </c>
      <c r="M810" s="437"/>
    </row>
    <row r="811" spans="3:13" x14ac:dyDescent="0.35">
      <c r="C811" s="99" t="s">
        <v>49</v>
      </c>
      <c r="D811" s="1160"/>
      <c r="E811" s="200">
        <f>D808</f>
        <v>0</v>
      </c>
      <c r="F811" s="100">
        <v>150</v>
      </c>
      <c r="G811" s="97">
        <f t="shared" si="93"/>
        <v>0</v>
      </c>
      <c r="H811" s="161"/>
      <c r="I811" s="98" t="s">
        <v>790</v>
      </c>
      <c r="J811" s="98" t="str">
        <f>VLOOKUP(I811,Presupuesto!$B$11:$C$566,2,0)</f>
        <v>ALIMENTOS B EBIDAS PARA PERSONAS</v>
      </c>
      <c r="K811" s="98" t="str">
        <f t="shared" ref="K811:K813" si="94">$K$194</f>
        <v>Gestión Tecnologías de Información y Comunicación</v>
      </c>
      <c r="L811" s="98" t="s">
        <v>394</v>
      </c>
      <c r="M811" s="437"/>
    </row>
    <row r="812" spans="3:13" x14ac:dyDescent="0.35">
      <c r="C812" s="99" t="s">
        <v>50</v>
      </c>
      <c r="D812" s="1160"/>
      <c r="E812" s="151">
        <v>0</v>
      </c>
      <c r="F812" s="118">
        <v>10000</v>
      </c>
      <c r="G812" s="97">
        <f t="shared" si="93"/>
        <v>0</v>
      </c>
      <c r="H812" s="161"/>
      <c r="I812" s="313" t="s">
        <v>298</v>
      </c>
      <c r="J812" s="98" t="str">
        <f>VLOOKUP(I812,Presupuesto!$B$11:$C$566,2,0)</f>
        <v>PASAJES (26100-00)</v>
      </c>
      <c r="K812" s="98" t="str">
        <f t="shared" si="94"/>
        <v>Gestión Tecnologías de Información y Comunicación</v>
      </c>
      <c r="L812" s="98" t="s">
        <v>410</v>
      </c>
      <c r="M812" s="437"/>
    </row>
    <row r="813" spans="3:13" ht="15" thickBot="1" x14ac:dyDescent="0.4">
      <c r="C813" s="213" t="s">
        <v>428</v>
      </c>
      <c r="D813" s="214">
        <v>0</v>
      </c>
      <c r="E813" s="322">
        <v>0</v>
      </c>
      <c r="F813" s="104">
        <f>HLOOKUP(C813,$AH$2:$BU$3,2,0)</f>
        <v>1150</v>
      </c>
      <c r="G813" s="105">
        <f>D813*E813*F813</f>
        <v>0</v>
      </c>
      <c r="H813" s="323"/>
      <c r="I813" s="324" t="s">
        <v>299</v>
      </c>
      <c r="J813" s="106" t="str">
        <f>VLOOKUP(I813,Presupuesto!$B$11:$C$566,2,0)</f>
        <v>VIATICOS (26200-00)</v>
      </c>
      <c r="K813" s="325" t="str">
        <f t="shared" si="94"/>
        <v>Gestión Tecnologías de Información y Comunicación</v>
      </c>
      <c r="L813" s="325" t="s">
        <v>410</v>
      </c>
      <c r="M813" s="437"/>
    </row>
    <row r="814" spans="3:13" x14ac:dyDescent="0.35">
      <c r="C814" s="437"/>
      <c r="D814" s="437"/>
      <c r="E814" s="437"/>
      <c r="F814" s="437"/>
      <c r="G814" s="437"/>
      <c r="H814" s="424"/>
      <c r="I814" s="437"/>
      <c r="J814" s="437"/>
      <c r="K814" s="437"/>
      <c r="L814" s="437"/>
      <c r="M814" s="437"/>
    </row>
    <row r="817" spans="3:12" ht="15" thickBot="1" x14ac:dyDescent="0.4">
      <c r="C817" s="437"/>
      <c r="D817" s="437"/>
      <c r="E817" s="437"/>
      <c r="F817" s="437"/>
      <c r="G817" s="437"/>
      <c r="H817" s="424"/>
      <c r="I817" s="437"/>
      <c r="J817" s="437"/>
      <c r="K817" s="437"/>
      <c r="L817" s="437"/>
    </row>
    <row r="818" spans="3:12" ht="15" thickBot="1" x14ac:dyDescent="0.4">
      <c r="C818" s="29" t="s">
        <v>43</v>
      </c>
      <c r="D818" s="30">
        <f>SUM(G825:G827)</f>
        <v>0</v>
      </c>
      <c r="E818" s="93"/>
      <c r="F818" s="93"/>
      <c r="G818" s="93"/>
      <c r="H818" s="76"/>
      <c r="I818" s="76"/>
      <c r="J818" s="76"/>
      <c r="K818" s="112"/>
      <c r="L818" s="437"/>
    </row>
    <row r="819" spans="3:12" x14ac:dyDescent="0.35">
      <c r="C819" s="70"/>
      <c r="D819" s="31"/>
      <c r="E819" s="93"/>
      <c r="F819" s="93"/>
      <c r="G819" s="93"/>
      <c r="H819" s="76"/>
      <c r="I819" s="76"/>
      <c r="J819" s="76"/>
      <c r="K819" s="112"/>
      <c r="L819" s="437"/>
    </row>
    <row r="820" spans="3:12" x14ac:dyDescent="0.35">
      <c r="C820" s="70"/>
      <c r="D820" s="31"/>
      <c r="E820" s="93"/>
      <c r="F820" s="93"/>
      <c r="G820" s="93"/>
      <c r="H820" s="76"/>
      <c r="I820" s="76"/>
      <c r="J820" s="76"/>
      <c r="K820" s="112"/>
      <c r="L820" s="437"/>
    </row>
    <row r="821" spans="3:12" ht="15.5" x14ac:dyDescent="0.35">
      <c r="C821" s="202" t="s">
        <v>390</v>
      </c>
      <c r="D821" s="351" t="s">
        <v>2248</v>
      </c>
      <c r="E821" s="93"/>
      <c r="F821" s="93"/>
      <c r="G821" s="93"/>
      <c r="H821" s="76"/>
      <c r="I821" s="76"/>
      <c r="J821" s="76"/>
      <c r="K821" s="112"/>
      <c r="L821" s="437"/>
    </row>
    <row r="822" spans="3:12" ht="18.5" x14ac:dyDescent="0.35">
      <c r="C822" s="207" t="str">
        <f>IFERROR(VLOOKUP(D821,'1. Desarrollo e Innov. Curricu.'!$F:$G,2,FALSE),IFERROR(VLOOKUP(D821,'2. Investigación Científica'!$F:$G,2,FALSE),IFERROR(VLOOKUP(D821,'3. Vinculación Univ. Sociedad'!$F:$G,2,FALSE),IFERROR(VLOOKUP(D821,'4. Docencia y Profesorado Univ.'!$F:$G,2,FALSE),IFERROR(VLOOKUP(D821,'5. Estudiantes y Graduados'!$F:$G,2,FALSE),IFERROR(VLOOKUP(D821,'11. Gestion Administrativa'!$F:$G,2,FALSE),IFERROR(VLOOKUP(D821,'13. Gestión Académica'!$F:$G,2,FALSE),IFERROR(VLOOKUP(D821,'9. Asegura. de la Calid. y M'!$F:$G,2,FALSE),IFERROR(VLOOKUP(D821,'6. Gestión del Conocimiento'!$F:$G,2,FALSE),IFERROR(VLOOKUP(D821,'15. Gobernabilidad y Proceso...'!$F:$G,2,FALSE),IFERROR(VLOOKUP(D821,'12. Gestión del Talento Humano'!$F:$G,2,FALSE),IFERROR(VLOOKUP(D821,'14. Internacional... de la E.S.'!$F:$G,2,FALSE),IFERROR(VLOOKUP(D821,'10. Posgrado'!$F:$G,2,FALSE),IFERROR(VLOOKUP(D821,'16. Gestión TIC'!$F:$G,2,FALSE),IFERROR(VLOOKUP(D821,'16. Desa. del Sistema Educ.Sup.'!$F:$G,2,FALSE),IFERROR(VLOOKUP(D821,'8. Cultura de Inno. Insti...'!$F:$G,2,FALSE),VLOOKUP(D821,'7. Lo Esencial de la Reforma U.'!$F:$G,2,0)))))))))))))))))</f>
        <v xml:space="preserve">Promover  la reclasificación del personal docente de la Carrera de Antropología. </v>
      </c>
      <c r="D822" s="31"/>
      <c r="E822" s="93"/>
      <c r="F822" s="93"/>
      <c r="G822" s="93"/>
      <c r="H822" s="76"/>
      <c r="I822" s="76"/>
      <c r="J822" s="76"/>
      <c r="K822" s="112"/>
      <c r="L822" s="437"/>
    </row>
    <row r="823" spans="3:12" ht="15" thickBot="1" x14ac:dyDescent="0.4">
      <c r="C823" s="70"/>
      <c r="D823" s="31"/>
      <c r="E823" s="93"/>
      <c r="F823" s="93"/>
      <c r="G823" s="93"/>
      <c r="H823" s="76"/>
      <c r="I823" s="76"/>
      <c r="J823" s="76"/>
      <c r="K823" s="112"/>
      <c r="L823" s="437"/>
    </row>
    <row r="824" spans="3:12" ht="15" thickBot="1" x14ac:dyDescent="0.4">
      <c r="C824" s="126" t="s">
        <v>44</v>
      </c>
      <c r="D824" s="129" t="s">
        <v>45</v>
      </c>
      <c r="E824" s="128" t="s">
        <v>55</v>
      </c>
      <c r="F824" s="128" t="s">
        <v>57</v>
      </c>
      <c r="G824" s="127" t="s">
        <v>27</v>
      </c>
      <c r="H824" s="133" t="s">
        <v>129</v>
      </c>
      <c r="I824" s="128" t="s">
        <v>46</v>
      </c>
      <c r="J824" s="128" t="s">
        <v>130</v>
      </c>
      <c r="K824" s="128" t="s">
        <v>408</v>
      </c>
      <c r="L824" s="128" t="s">
        <v>409</v>
      </c>
    </row>
    <row r="825" spans="3:12" x14ac:dyDescent="0.35">
      <c r="C825" s="317" t="s">
        <v>47</v>
      </c>
      <c r="D825" s="1159"/>
      <c r="E825" s="318">
        <v>2</v>
      </c>
      <c r="F825" s="115">
        <v>0</v>
      </c>
      <c r="G825" s="319">
        <f t="shared" ref="G825:G826" si="95">E825*F825</f>
        <v>0</v>
      </c>
      <c r="H825" s="320" t="s">
        <v>127</v>
      </c>
      <c r="I825" s="116" t="s">
        <v>697</v>
      </c>
      <c r="J825" s="116" t="str">
        <f>VLOOKUP(I825,Presupuesto!$B$11:$C$566,2,0)</f>
        <v>SERVICIOS DE CAPACITACION.</v>
      </c>
      <c r="K825" s="321" t="s">
        <v>1356</v>
      </c>
      <c r="L825" s="116" t="s">
        <v>395</v>
      </c>
    </row>
    <row r="826" spans="3:12" x14ac:dyDescent="0.35">
      <c r="C826" s="99" t="s">
        <v>48</v>
      </c>
      <c r="D826" s="1160"/>
      <c r="E826" s="200">
        <f>D825</f>
        <v>0</v>
      </c>
      <c r="F826" s="100">
        <v>50</v>
      </c>
      <c r="G826" s="97">
        <f t="shared" si="95"/>
        <v>0</v>
      </c>
      <c r="H826" s="161"/>
      <c r="I826" s="98" t="s">
        <v>715</v>
      </c>
      <c r="J826" s="98" t="str">
        <f>VLOOKUP(I826,Presupuesto!$B$11:$C$566,2,0)</f>
        <v>SERVICIOS DE IMPRENTA PUBLIC.Y REPRODUCCION</v>
      </c>
      <c r="K826" s="98" t="str">
        <f>$K$194</f>
        <v>Gestión Tecnologías de Información y Comunicación</v>
      </c>
      <c r="L826" s="98" t="s">
        <v>410</v>
      </c>
    </row>
    <row r="827" spans="3:12" ht="15" thickBot="1" x14ac:dyDescent="0.4">
      <c r="C827" s="213" t="s">
        <v>428</v>
      </c>
      <c r="D827" s="214">
        <v>0</v>
      </c>
      <c r="E827" s="322">
        <v>0</v>
      </c>
      <c r="F827" s="104">
        <f>HLOOKUP(C827,$AH$2:$BU$3,2,0)</f>
        <v>1150</v>
      </c>
      <c r="G827" s="105">
        <f>D827*E827*F827</f>
        <v>0</v>
      </c>
      <c r="H827" s="323"/>
      <c r="I827" s="324" t="s">
        <v>299</v>
      </c>
      <c r="J827" s="106" t="str">
        <f>VLOOKUP(I827,Presupuesto!$B$11:$C$566,2,0)</f>
        <v>VIATICOS (26200-00)</v>
      </c>
      <c r="K827" s="325" t="str">
        <f t="shared" ref="K827" si="96">$K$194</f>
        <v>Gestión Tecnologías de Información y Comunicación</v>
      </c>
      <c r="L827" s="325" t="s">
        <v>410</v>
      </c>
    </row>
    <row r="828" spans="3:12" x14ac:dyDescent="0.35">
      <c r="C828" s="437"/>
      <c r="D828" s="437"/>
      <c r="E828" s="437"/>
      <c r="F828" s="437"/>
      <c r="G828" s="437"/>
      <c r="H828" s="424"/>
      <c r="I828" s="437"/>
      <c r="J828" s="437"/>
      <c r="K828" s="437"/>
      <c r="L828" s="437"/>
    </row>
    <row r="829" spans="3:12" ht="15" thickBot="1" x14ac:dyDescent="0.4">
      <c r="C829" s="437"/>
      <c r="D829" s="437"/>
      <c r="E829" s="437"/>
      <c r="F829" s="437"/>
      <c r="G829" s="437"/>
      <c r="H829" s="424"/>
      <c r="I829" s="437"/>
      <c r="J829" s="437"/>
      <c r="K829" s="437"/>
      <c r="L829" s="437"/>
    </row>
    <row r="830" spans="3:12" ht="15" thickBot="1" x14ac:dyDescent="0.4">
      <c r="C830" s="29" t="s">
        <v>43</v>
      </c>
      <c r="D830" s="30">
        <f>SUM(G837:G842)</f>
        <v>32000</v>
      </c>
      <c r="E830" s="93"/>
      <c r="F830" s="93"/>
      <c r="G830" s="93"/>
      <c r="H830" s="76"/>
      <c r="I830" s="76"/>
      <c r="J830" s="76"/>
      <c r="K830" s="112"/>
      <c r="L830" s="437"/>
    </row>
    <row r="831" spans="3:12" x14ac:dyDescent="0.35">
      <c r="C831" s="70"/>
      <c r="D831" s="31"/>
      <c r="E831" s="93"/>
      <c r="F831" s="93"/>
      <c r="G831" s="93"/>
      <c r="H831" s="76"/>
      <c r="I831" s="76"/>
      <c r="J831" s="76"/>
      <c r="K831" s="112"/>
      <c r="L831" s="437"/>
    </row>
    <row r="832" spans="3:12" x14ac:dyDescent="0.35">
      <c r="C832" s="70"/>
      <c r="D832" s="31"/>
      <c r="E832" s="93"/>
      <c r="F832" s="93"/>
      <c r="G832" s="93"/>
      <c r="H832" s="76"/>
      <c r="I832" s="76"/>
      <c r="J832" s="76"/>
      <c r="K832" s="112"/>
      <c r="L832" s="437"/>
    </row>
    <row r="833" spans="3:12" ht="15.5" x14ac:dyDescent="0.35">
      <c r="C833" s="202" t="s">
        <v>390</v>
      </c>
      <c r="D833" s="351" t="s">
        <v>2280</v>
      </c>
      <c r="E833" s="93"/>
      <c r="F833" s="93"/>
      <c r="G833" s="93"/>
      <c r="H833" s="76"/>
      <c r="I833" s="76"/>
      <c r="J833" s="76"/>
      <c r="K833" s="112"/>
      <c r="L833" s="437"/>
    </row>
    <row r="834" spans="3:12" ht="18.5" x14ac:dyDescent="0.35">
      <c r="C834" s="207" t="str">
        <f>IFERROR(VLOOKUP(D833,'1. Desarrollo e Innov. Curricu.'!$F:$G,2,FALSE),IFERROR(VLOOKUP(D833,'2. Investigación Científica'!$F:$G,2,FALSE),IFERROR(VLOOKUP(D833,'3. Vinculación Univ. Sociedad'!$F:$G,2,FALSE),IFERROR(VLOOKUP(D833,'4. Docencia y Profesorado Univ.'!$F:$G,2,FALSE),IFERROR(VLOOKUP(D833,'5. Estudiantes y Graduados'!$F:$G,2,FALSE),IFERROR(VLOOKUP(D833,'11. Gestion Administrativa'!$F:$G,2,FALSE),IFERROR(VLOOKUP(D833,'13. Gestión Académica'!$F:$G,2,FALSE),IFERROR(VLOOKUP(D833,'9. Asegura. de la Calid. y M'!$F:$G,2,FALSE),IFERROR(VLOOKUP(D833,'6. Gestión del Conocimiento'!$F:$G,2,FALSE),IFERROR(VLOOKUP(D833,'15. Gobernabilidad y Proceso...'!$F:$G,2,FALSE),IFERROR(VLOOKUP(D833,'12. Gestión del Talento Humano'!$F:$G,2,FALSE),IFERROR(VLOOKUP(D833,'14. Internacional... de la E.S.'!$F:$G,2,FALSE),IFERROR(VLOOKUP(D833,'10. Posgrado'!$F:$G,2,FALSE),IFERROR(VLOOKUP(D833,'16. Gestión TIC'!$F:$G,2,FALSE),IFERROR(VLOOKUP(D833,'16. Desa. del Sistema Educ.Sup.'!$F:$G,2,FALSE),IFERROR(VLOOKUP(D833,'8. Cultura de Inno. Insti...'!$F:$G,2,FALSE),VLOOKUP(D833,'7. Lo Esencial de la Reforma U.'!$F:$G,2,0)))))))))))))))))</f>
        <v xml:space="preserve">Gestionar un taller de capacitación en la disciplina. </v>
      </c>
      <c r="D834" s="31"/>
      <c r="E834" s="93"/>
      <c r="F834" s="93"/>
      <c r="G834" s="93"/>
      <c r="H834" s="76"/>
      <c r="I834" s="76"/>
      <c r="J834" s="76"/>
      <c r="K834" s="112"/>
      <c r="L834" s="437"/>
    </row>
    <row r="835" spans="3:12" ht="15" thickBot="1" x14ac:dyDescent="0.4">
      <c r="C835" s="70"/>
      <c r="D835" s="31"/>
      <c r="E835" s="93"/>
      <c r="F835" s="93"/>
      <c r="G835" s="93"/>
      <c r="H835" s="76"/>
      <c r="I835" s="76"/>
      <c r="J835" s="76"/>
      <c r="K835" s="112"/>
      <c r="L835" s="437"/>
    </row>
    <row r="836" spans="3:12" ht="15" thickBot="1" x14ac:dyDescent="0.4">
      <c r="C836" s="126" t="s">
        <v>44</v>
      </c>
      <c r="D836" s="129" t="s">
        <v>45</v>
      </c>
      <c r="E836" s="128" t="s">
        <v>55</v>
      </c>
      <c r="F836" s="128" t="s">
        <v>57</v>
      </c>
      <c r="G836" s="127" t="s">
        <v>27</v>
      </c>
      <c r="H836" s="133" t="s">
        <v>129</v>
      </c>
      <c r="I836" s="128" t="s">
        <v>46</v>
      </c>
      <c r="J836" s="128" t="s">
        <v>130</v>
      </c>
      <c r="K836" s="128" t="s">
        <v>408</v>
      </c>
      <c r="L836" s="128" t="s">
        <v>409</v>
      </c>
    </row>
    <row r="837" spans="3:12" x14ac:dyDescent="0.35">
      <c r="C837" s="317" t="s">
        <v>47</v>
      </c>
      <c r="D837" s="1159"/>
      <c r="E837" s="318">
        <v>1</v>
      </c>
      <c r="F837" s="115">
        <v>12000</v>
      </c>
      <c r="G837" s="319">
        <f t="shared" ref="G837:G841" si="97">E837*F837</f>
        <v>12000</v>
      </c>
      <c r="H837" s="320" t="s">
        <v>127</v>
      </c>
      <c r="I837" s="116" t="s">
        <v>697</v>
      </c>
      <c r="J837" s="116" t="str">
        <f>VLOOKUP(I837,Presupuesto!$B$11:$C$566,2,0)</f>
        <v>SERVICIOS DE CAPACITACION.</v>
      </c>
      <c r="K837" s="321" t="s">
        <v>1356</v>
      </c>
      <c r="L837" s="116" t="s">
        <v>395</v>
      </c>
    </row>
    <row r="838" spans="3:12" x14ac:dyDescent="0.35">
      <c r="C838" s="99" t="s">
        <v>48</v>
      </c>
      <c r="D838" s="1160"/>
      <c r="E838" s="200">
        <v>50</v>
      </c>
      <c r="F838" s="100">
        <v>50</v>
      </c>
      <c r="G838" s="97">
        <f t="shared" si="97"/>
        <v>2500</v>
      </c>
      <c r="H838" s="161" t="s">
        <v>1660</v>
      </c>
      <c r="I838" s="98" t="s">
        <v>715</v>
      </c>
      <c r="J838" s="98" t="str">
        <f>VLOOKUP(I838,Presupuesto!$B$11:$C$566,2,0)</f>
        <v>SERVICIOS DE IMPRENTA PUBLIC.Y REPRODUCCION</v>
      </c>
      <c r="K838" s="98" t="s">
        <v>1356</v>
      </c>
      <c r="L838" s="98" t="s">
        <v>410</v>
      </c>
    </row>
    <row r="839" spans="3:12" x14ac:dyDescent="0.35">
      <c r="C839" s="99" t="s">
        <v>49</v>
      </c>
      <c r="D839" s="1160"/>
      <c r="E839" s="200">
        <v>50</v>
      </c>
      <c r="F839" s="100">
        <v>150</v>
      </c>
      <c r="G839" s="97">
        <f t="shared" si="97"/>
        <v>7500</v>
      </c>
      <c r="H839" s="161" t="s">
        <v>127</v>
      </c>
      <c r="I839" s="98" t="s">
        <v>790</v>
      </c>
      <c r="J839" s="98" t="str">
        <f>VLOOKUP(I839,Presupuesto!$B$11:$C$566,2,0)</f>
        <v>ALIMENTOS B EBIDAS PARA PERSONAS</v>
      </c>
      <c r="K839" s="98" t="s">
        <v>1356</v>
      </c>
      <c r="L839" s="98" t="s">
        <v>394</v>
      </c>
    </row>
    <row r="840" spans="3:12" x14ac:dyDescent="0.35">
      <c r="C840" s="99" t="s">
        <v>50</v>
      </c>
      <c r="D840" s="1160"/>
      <c r="E840" s="151">
        <v>0</v>
      </c>
      <c r="F840" s="118">
        <v>10000</v>
      </c>
      <c r="G840" s="97">
        <f t="shared" si="97"/>
        <v>0</v>
      </c>
      <c r="H840" s="161"/>
      <c r="I840" s="313" t="s">
        <v>298</v>
      </c>
      <c r="J840" s="98" t="str">
        <f>VLOOKUP(I840,Presupuesto!$B$11:$C$566,2,0)</f>
        <v>PASAJES (26100-00)</v>
      </c>
      <c r="K840" s="98" t="s">
        <v>1356</v>
      </c>
      <c r="L840" s="98" t="s">
        <v>396</v>
      </c>
    </row>
    <row r="841" spans="3:12" x14ac:dyDescent="0.35">
      <c r="C841" s="99" t="s">
        <v>415</v>
      </c>
      <c r="D841" s="1160"/>
      <c r="E841" s="151">
        <v>40</v>
      </c>
      <c r="F841" s="118">
        <v>250</v>
      </c>
      <c r="G841" s="97">
        <f t="shared" si="97"/>
        <v>10000</v>
      </c>
      <c r="H841" s="161" t="s">
        <v>127</v>
      </c>
      <c r="I841" s="98" t="s">
        <v>819</v>
      </c>
      <c r="J841" s="98" t="str">
        <f>VLOOKUP(I841,Presupuesto!$B$11:$C$566,2,0)</f>
        <v>PRODUCTOS PAPEL Y CARTON</v>
      </c>
      <c r="K841" s="98" t="s">
        <v>1356</v>
      </c>
      <c r="L841" s="98" t="s">
        <v>397</v>
      </c>
    </row>
    <row r="842" spans="3:12" ht="15" thickBot="1" x14ac:dyDescent="0.4">
      <c r="C842" s="213" t="s">
        <v>428</v>
      </c>
      <c r="D842" s="214">
        <v>0</v>
      </c>
      <c r="E842" s="322">
        <v>0</v>
      </c>
      <c r="F842" s="104">
        <f>HLOOKUP(C842,$AH$2:$BU$3,2,0)</f>
        <v>1150</v>
      </c>
      <c r="G842" s="105">
        <f>D842*E842*F842</f>
        <v>0</v>
      </c>
      <c r="H842" s="323"/>
      <c r="I842" s="324" t="s">
        <v>299</v>
      </c>
      <c r="J842" s="106" t="str">
        <f>VLOOKUP(I842,Presupuesto!$B$11:$C$566,2,0)</f>
        <v>VIATICOS (26200-00)</v>
      </c>
      <c r="K842" s="325" t="str">
        <f t="shared" ref="K842" si="98">$K$194</f>
        <v>Gestión Tecnologías de Información y Comunicación</v>
      </c>
      <c r="L842" s="325" t="s">
        <v>410</v>
      </c>
    </row>
    <row r="843" spans="3:12" x14ac:dyDescent="0.35">
      <c r="C843" s="437"/>
      <c r="D843" s="437"/>
      <c r="E843" s="437"/>
      <c r="F843" s="437"/>
      <c r="G843" s="437"/>
      <c r="H843" s="424"/>
      <c r="I843" s="437"/>
      <c r="J843" s="437"/>
      <c r="K843" s="437"/>
      <c r="L843" s="437"/>
    </row>
    <row r="844" spans="3:12" s="437" customFormat="1" x14ac:dyDescent="0.35">
      <c r="H844" s="424"/>
    </row>
    <row r="845" spans="3:12" s="437" customFormat="1" x14ac:dyDescent="0.35">
      <c r="C845" s="976"/>
      <c r="D845" s="976"/>
      <c r="E845" s="976"/>
      <c r="F845" s="976"/>
      <c r="G845" s="976"/>
      <c r="H845" s="978"/>
      <c r="I845" s="976"/>
      <c r="J845" s="976"/>
      <c r="K845" s="976"/>
      <c r="L845" s="976"/>
    </row>
    <row r="846" spans="3:12" s="437" customFormat="1" x14ac:dyDescent="0.35">
      <c r="C846" s="976"/>
      <c r="D846" s="976"/>
      <c r="E846" s="976"/>
      <c r="F846" s="976"/>
      <c r="G846" s="976"/>
      <c r="H846" s="978"/>
      <c r="I846" s="976"/>
      <c r="J846" s="976"/>
      <c r="K846" s="976"/>
      <c r="L846" s="976"/>
    </row>
    <row r="847" spans="3:12" x14ac:dyDescent="0.35">
      <c r="C847" s="437"/>
    </row>
    <row r="848" spans="3:12" ht="28.5" x14ac:dyDescent="0.35">
      <c r="C848" s="950" t="s">
        <v>2922</v>
      </c>
      <c r="D848" s="997">
        <f>D850+D864+D877+D896+D909+D924+D937+D951+D966+D979+D994+D1008+D1023+D1042+D1056+D1068</f>
        <v>380000</v>
      </c>
    </row>
    <row r="849" spans="3:12" ht="15" thickBot="1" x14ac:dyDescent="0.4">
      <c r="C849" s="437"/>
      <c r="D849" s="437"/>
      <c r="E849" s="437"/>
      <c r="F849" s="437"/>
      <c r="G849" s="437"/>
      <c r="H849" s="424"/>
      <c r="I849" s="437"/>
      <c r="J849" s="437"/>
      <c r="K849" s="437"/>
      <c r="L849" s="437"/>
    </row>
    <row r="850" spans="3:12" ht="15" thickBot="1" x14ac:dyDescent="0.4">
      <c r="C850" s="29" t="s">
        <v>43</v>
      </c>
      <c r="D850" s="30">
        <f>SUM(G857:G860)</f>
        <v>15000</v>
      </c>
      <c r="E850" s="93"/>
      <c r="F850" s="93"/>
      <c r="G850" s="93"/>
      <c r="H850" s="76"/>
      <c r="I850" s="76"/>
      <c r="J850" s="76"/>
      <c r="K850" s="112"/>
      <c r="L850" s="437"/>
    </row>
    <row r="851" spans="3:12" x14ac:dyDescent="0.35">
      <c r="C851" s="70"/>
      <c r="D851" s="31"/>
      <c r="E851" s="93"/>
      <c r="F851" s="93"/>
      <c r="G851" s="93"/>
      <c r="H851" s="76"/>
      <c r="I851" s="76"/>
      <c r="J851" s="76"/>
      <c r="K851" s="112"/>
      <c r="L851" s="437"/>
    </row>
    <row r="852" spans="3:12" x14ac:dyDescent="0.35">
      <c r="C852" s="70"/>
      <c r="D852" s="31"/>
      <c r="E852" s="93"/>
      <c r="F852" s="93"/>
      <c r="G852" s="93"/>
      <c r="H852" s="76"/>
      <c r="I852" s="76"/>
      <c r="J852" s="76"/>
      <c r="K852" s="112"/>
      <c r="L852" s="437"/>
    </row>
    <row r="853" spans="3:12" ht="15.5" x14ac:dyDescent="0.35">
      <c r="C853" s="202" t="s">
        <v>390</v>
      </c>
      <c r="D853" s="351" t="s">
        <v>2298</v>
      </c>
      <c r="E853" s="93"/>
      <c r="F853" s="93"/>
      <c r="G853" s="93"/>
      <c r="H853" s="76"/>
      <c r="I853" s="76"/>
      <c r="J853" s="76"/>
      <c r="K853" s="112"/>
      <c r="L853" s="437"/>
    </row>
    <row r="854" spans="3:12" ht="18.5" x14ac:dyDescent="0.35">
      <c r="C854" s="207" t="str">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Posgrado'!$F:$G,2,FALSE),IFERROR(VLOOKUP(D853,'16. Gestión TIC'!$F:$G,2,FALSE),IFERROR(VLOOKUP(D853,'16. Desa. del Sistema Educ.Sup.'!$F:$G,2,FALSE),IFERROR(VLOOKUP(D853,'8. Cultura de Inno. Insti...'!$F:$G,2,FALSE),VLOOKUP(D853,'7. Lo Esencial de la Reforma U.'!$F:$G,2,0)))))))))))))))))</f>
        <v xml:space="preserve">Desarrollar dos jornadas  de orientación e inducción con los estudiantes de primer ingreso de las carreras de sociología y desarrollo local. </v>
      </c>
      <c r="D854" s="31"/>
      <c r="E854" s="93"/>
      <c r="F854" s="93"/>
      <c r="G854" s="93"/>
      <c r="H854" s="76"/>
      <c r="I854" s="76"/>
      <c r="J854" s="76"/>
      <c r="K854" s="112"/>
      <c r="L854" s="437"/>
    </row>
    <row r="855" spans="3:12" ht="15" thickBot="1" x14ac:dyDescent="0.4">
      <c r="C855" s="70"/>
      <c r="D855" s="31"/>
      <c r="E855" s="93"/>
      <c r="F855" s="93"/>
      <c r="G855" s="93"/>
      <c r="H855" s="76"/>
      <c r="I855" s="76"/>
      <c r="J855" s="76"/>
      <c r="K855" s="112"/>
      <c r="L855" s="437"/>
    </row>
    <row r="856" spans="3:12" ht="15" thickBot="1" x14ac:dyDescent="0.4">
      <c r="C856" s="126" t="s">
        <v>44</v>
      </c>
      <c r="D856" s="129" t="s">
        <v>45</v>
      </c>
      <c r="E856" s="128" t="s">
        <v>55</v>
      </c>
      <c r="F856" s="128" t="s">
        <v>57</v>
      </c>
      <c r="G856" s="127" t="s">
        <v>27</v>
      </c>
      <c r="H856" s="133" t="s">
        <v>129</v>
      </c>
      <c r="I856" s="128" t="s">
        <v>46</v>
      </c>
      <c r="J856" s="128" t="s">
        <v>130</v>
      </c>
      <c r="K856" s="128" t="s">
        <v>408</v>
      </c>
      <c r="L856" s="128" t="s">
        <v>409</v>
      </c>
    </row>
    <row r="857" spans="3:12" x14ac:dyDescent="0.35">
      <c r="C857" s="317" t="s">
        <v>47</v>
      </c>
      <c r="D857" s="1159"/>
      <c r="E857" s="318"/>
      <c r="F857" s="115">
        <v>30000</v>
      </c>
      <c r="G857" s="319">
        <f t="shared" ref="G857:G859" si="99">E857*F857</f>
        <v>0</v>
      </c>
      <c r="H857" s="320"/>
      <c r="I857" s="116" t="s">
        <v>697</v>
      </c>
      <c r="J857" s="116" t="str">
        <f>VLOOKUP(I857,Presupuesto!$B$11:$C$566,2,0)</f>
        <v>SERVICIOS DE CAPACITACION.</v>
      </c>
      <c r="K857" s="321" t="s">
        <v>1492</v>
      </c>
      <c r="L857" s="116" t="s">
        <v>392</v>
      </c>
    </row>
    <row r="858" spans="3:12" x14ac:dyDescent="0.35">
      <c r="C858" s="99" t="s">
        <v>48</v>
      </c>
      <c r="D858" s="1160"/>
      <c r="E858" s="200">
        <f>D857</f>
        <v>0</v>
      </c>
      <c r="F858" s="100">
        <v>50</v>
      </c>
      <c r="G858" s="97">
        <f t="shared" si="99"/>
        <v>0</v>
      </c>
      <c r="H858" s="161"/>
      <c r="I858" s="98" t="s">
        <v>715</v>
      </c>
      <c r="J858" s="98" t="str">
        <f>VLOOKUP(I858,Presupuesto!$B$11:$C$566,2,0)</f>
        <v>SERVICIOS DE IMPRENTA PUBLIC.Y REPRODUCCION</v>
      </c>
      <c r="K858" s="98" t="str">
        <f>$K$194</f>
        <v>Gestión Tecnologías de Información y Comunicación</v>
      </c>
      <c r="L858" s="98" t="s">
        <v>410</v>
      </c>
    </row>
    <row r="859" spans="3:12" x14ac:dyDescent="0.35">
      <c r="C859" s="99" t="s">
        <v>49</v>
      </c>
      <c r="D859" s="1160"/>
      <c r="E859" s="200">
        <v>100</v>
      </c>
      <c r="F859" s="100">
        <v>150</v>
      </c>
      <c r="G859" s="97">
        <f t="shared" si="99"/>
        <v>15000</v>
      </c>
      <c r="H859" s="161" t="s">
        <v>127</v>
      </c>
      <c r="I859" s="98" t="s">
        <v>790</v>
      </c>
      <c r="J859" s="98" t="str">
        <f>VLOOKUP(I859,Presupuesto!$B$11:$C$566,2,0)</f>
        <v>ALIMENTOS B EBIDAS PARA PERSONAS</v>
      </c>
      <c r="K859" s="98" t="s">
        <v>1358</v>
      </c>
      <c r="L859" s="98" t="s">
        <v>394</v>
      </c>
    </row>
    <row r="860" spans="3:12" ht="15" thickBot="1" x14ac:dyDescent="0.4">
      <c r="C860" s="213" t="s">
        <v>428</v>
      </c>
      <c r="D860" s="214">
        <v>0</v>
      </c>
      <c r="E860" s="322">
        <v>0</v>
      </c>
      <c r="F860" s="104">
        <f>HLOOKUP(C860,$AH$2:$BU$3,2,0)</f>
        <v>1150</v>
      </c>
      <c r="G860" s="105">
        <f>D860*E860*F860</f>
        <v>0</v>
      </c>
      <c r="H860" s="323"/>
      <c r="I860" s="324" t="s">
        <v>299</v>
      </c>
      <c r="J860" s="106" t="str">
        <f>VLOOKUP(I860,Presupuesto!$B$11:$C$566,2,0)</f>
        <v>VIATICOS (26200-00)</v>
      </c>
      <c r="K860" s="325" t="str">
        <f t="shared" ref="K860" si="100">$K$194</f>
        <v>Gestión Tecnologías de Información y Comunicación</v>
      </c>
      <c r="L860" s="325" t="s">
        <v>410</v>
      </c>
    </row>
    <row r="861" spans="3:12" x14ac:dyDescent="0.35">
      <c r="C861" s="437"/>
      <c r="D861" s="437"/>
      <c r="E861" s="437"/>
      <c r="F861" s="437"/>
      <c r="G861" s="437"/>
      <c r="H861" s="424"/>
      <c r="I861" s="437"/>
      <c r="J861" s="437"/>
      <c r="K861" s="437"/>
      <c r="L861" s="437"/>
    </row>
    <row r="863" spans="3:12" ht="15" thickBot="1" x14ac:dyDescent="0.4">
      <c r="C863" s="437"/>
      <c r="D863" s="437"/>
      <c r="E863" s="437"/>
      <c r="F863" s="437"/>
      <c r="G863" s="437"/>
      <c r="H863" s="424"/>
      <c r="I863" s="437"/>
      <c r="J863" s="437"/>
      <c r="K863" s="437"/>
      <c r="L863" s="437"/>
    </row>
    <row r="864" spans="3:12" ht="15" thickBot="1" x14ac:dyDescent="0.4">
      <c r="C864" s="29" t="s">
        <v>43</v>
      </c>
      <c r="D864" s="30">
        <f>SUM(G871:G873)</f>
        <v>5000</v>
      </c>
      <c r="E864" s="93"/>
      <c r="F864" s="93"/>
      <c r="G864" s="93"/>
      <c r="H864" s="76"/>
      <c r="I864" s="76"/>
      <c r="J864" s="76"/>
      <c r="K864" s="112"/>
      <c r="L864" s="437"/>
    </row>
    <row r="865" spans="3:12" x14ac:dyDescent="0.35">
      <c r="C865" s="70"/>
      <c r="D865" s="31"/>
      <c r="E865" s="93"/>
      <c r="F865" s="93"/>
      <c r="G865" s="93"/>
      <c r="H865" s="76"/>
      <c r="I865" s="76"/>
      <c r="J865" s="76"/>
      <c r="K865" s="112"/>
      <c r="L865" s="437"/>
    </row>
    <row r="866" spans="3:12" x14ac:dyDescent="0.35">
      <c r="C866" s="70"/>
      <c r="D866" s="31"/>
      <c r="E866" s="93"/>
      <c r="F866" s="93"/>
      <c r="G866" s="93"/>
      <c r="H866" s="76"/>
      <c r="I866" s="76"/>
      <c r="J866" s="76"/>
      <c r="K866" s="112"/>
      <c r="L866" s="437"/>
    </row>
    <row r="867" spans="3:12" ht="15.5" x14ac:dyDescent="0.35">
      <c r="C867" s="202" t="s">
        <v>390</v>
      </c>
      <c r="D867" s="351" t="s">
        <v>2303</v>
      </c>
      <c r="E867" s="93"/>
      <c r="F867" s="93"/>
      <c r="G867" s="93"/>
      <c r="H867" s="76"/>
      <c r="I867" s="76"/>
      <c r="J867" s="76"/>
      <c r="K867" s="112"/>
      <c r="L867" s="437"/>
    </row>
    <row r="868" spans="3:12" ht="18.5" x14ac:dyDescent="0.35">
      <c r="C868" s="207" t="str">
        <f>IFERROR(VLOOKUP(D867,'1. Desarrollo e Innov. Curricu.'!$F:$G,2,FALSE),IFERROR(VLOOKUP(D867,'2. Investigación Científica'!$F:$G,2,FALSE),IFERROR(VLOOKUP(D867,'3. Vinculación Univ. Sociedad'!$F:$G,2,FALSE),IFERROR(VLOOKUP(D867,'4. Docencia y Profesorado Univ.'!$F:$G,2,FALSE),IFERROR(VLOOKUP(D867,'5. Estudiantes y Graduados'!$F:$G,2,FALSE),IFERROR(VLOOKUP(D867,'11. Gestion Administrativa'!$F:$G,2,FALSE),IFERROR(VLOOKUP(D867,'13. Gestión Académica'!$F:$G,2,FALSE),IFERROR(VLOOKUP(D867,'9. Asegura. de la Calid. y M'!$F:$G,2,FALSE),IFERROR(VLOOKUP(D867,'6. Gestión del Conocimiento'!$F:$G,2,FALSE),IFERROR(VLOOKUP(D867,'15. Gobernabilidad y Proceso...'!$F:$G,2,FALSE),IFERROR(VLOOKUP(D867,'12. Gestión del Talento Humano'!$F:$G,2,FALSE),IFERROR(VLOOKUP(D867,'14. Internacional... de la E.S.'!$F:$G,2,FALSE),IFERROR(VLOOKUP(D867,'10. Posgrado'!$F:$G,2,FALSE),IFERROR(VLOOKUP(D867,'16. Gestión TIC'!$F:$G,2,FALSE),IFERROR(VLOOKUP(D867,'16. Desa. del Sistema Educ.Sup.'!$F:$G,2,FALSE),IFERROR(VLOOKUP(D867,'8. Cultura de Inno. Insti...'!$F:$G,2,FALSE),VLOOKUP(D867,'7. Lo Esencial de la Reforma U.'!$F:$G,2,0)))))))))))))))))</f>
        <v>Participar en la feria vocacional y laboral programada por la UNAH</v>
      </c>
      <c r="D868" s="31"/>
      <c r="E868" s="93"/>
      <c r="F868" s="93"/>
      <c r="G868" s="93"/>
      <c r="H868" s="76"/>
      <c r="I868" s="76"/>
      <c r="J868" s="76"/>
      <c r="K868" s="112"/>
      <c r="L868" s="437"/>
    </row>
    <row r="869" spans="3:12" ht="15" thickBot="1" x14ac:dyDescent="0.4">
      <c r="C869" s="70"/>
      <c r="D869" s="31"/>
      <c r="E869" s="93"/>
      <c r="F869" s="93"/>
      <c r="G869" s="93"/>
      <c r="H869" s="76"/>
      <c r="I869" s="76"/>
      <c r="J869" s="76"/>
      <c r="K869" s="112"/>
      <c r="L869" s="437"/>
    </row>
    <row r="870" spans="3:12" ht="15" thickBot="1" x14ac:dyDescent="0.4">
      <c r="C870" s="126" t="s">
        <v>44</v>
      </c>
      <c r="D870" s="129" t="s">
        <v>45</v>
      </c>
      <c r="E870" s="128" t="s">
        <v>55</v>
      </c>
      <c r="F870" s="128" t="s">
        <v>57</v>
      </c>
      <c r="G870" s="127" t="s">
        <v>27</v>
      </c>
      <c r="H870" s="133" t="s">
        <v>129</v>
      </c>
      <c r="I870" s="128" t="s">
        <v>46</v>
      </c>
      <c r="J870" s="128" t="s">
        <v>130</v>
      </c>
      <c r="K870" s="128" t="s">
        <v>408</v>
      </c>
      <c r="L870" s="128" t="s">
        <v>409</v>
      </c>
    </row>
    <row r="871" spans="3:12" x14ac:dyDescent="0.35">
      <c r="C871" s="317" t="s">
        <v>47</v>
      </c>
      <c r="D871" s="1159"/>
      <c r="E871" s="318"/>
      <c r="F871" s="115">
        <v>30000</v>
      </c>
      <c r="G871" s="319">
        <f t="shared" ref="G871:G872" si="101">E871*F871</f>
        <v>0</v>
      </c>
      <c r="H871" s="320"/>
      <c r="I871" s="116" t="s">
        <v>697</v>
      </c>
      <c r="J871" s="116" t="str">
        <f>VLOOKUP(I871,Presupuesto!$B$11:$C$566,2,0)</f>
        <v>SERVICIOS DE CAPACITACION.</v>
      </c>
      <c r="K871" s="321" t="s">
        <v>1492</v>
      </c>
      <c r="L871" s="116" t="s">
        <v>392</v>
      </c>
    </row>
    <row r="872" spans="3:12" x14ac:dyDescent="0.35">
      <c r="C872" s="99" t="s">
        <v>48</v>
      </c>
      <c r="D872" s="1160"/>
      <c r="E872" s="200">
        <v>100</v>
      </c>
      <c r="F872" s="100">
        <v>50</v>
      </c>
      <c r="G872" s="97">
        <f t="shared" si="101"/>
        <v>5000</v>
      </c>
      <c r="H872" s="161" t="s">
        <v>127</v>
      </c>
      <c r="I872" s="98" t="s">
        <v>715</v>
      </c>
      <c r="J872" s="98" t="str">
        <f>VLOOKUP(I872,Presupuesto!$B$11:$C$566,2,0)</f>
        <v>SERVICIOS DE IMPRENTA PUBLIC.Y REPRODUCCION</v>
      </c>
      <c r="K872" s="98" t="s">
        <v>1358</v>
      </c>
      <c r="L872" s="98" t="s">
        <v>396</v>
      </c>
    </row>
    <row r="873" spans="3:12" ht="15" thickBot="1" x14ac:dyDescent="0.4">
      <c r="C873" s="213" t="s">
        <v>428</v>
      </c>
      <c r="D873" s="214">
        <v>0</v>
      </c>
      <c r="E873" s="322">
        <v>0</v>
      </c>
      <c r="F873" s="104">
        <f>HLOOKUP(C873,$AH$2:$BU$3,2,0)</f>
        <v>1150</v>
      </c>
      <c r="G873" s="105">
        <f>D873*E873*F873</f>
        <v>0</v>
      </c>
      <c r="H873" s="323"/>
      <c r="I873" s="324" t="s">
        <v>299</v>
      </c>
      <c r="J873" s="106" t="str">
        <f>VLOOKUP(I873,Presupuesto!$B$11:$C$566,2,0)</f>
        <v>VIATICOS (26200-00)</v>
      </c>
      <c r="K873" s="325" t="str">
        <f t="shared" ref="K873" si="102">$K$194</f>
        <v>Gestión Tecnologías de Información y Comunicación</v>
      </c>
      <c r="L873" s="325" t="s">
        <v>410</v>
      </c>
    </row>
    <row r="874" spans="3:12" x14ac:dyDescent="0.35">
      <c r="C874" s="437"/>
      <c r="D874" s="437"/>
      <c r="E874" s="437"/>
      <c r="F874" s="437"/>
      <c r="G874" s="437"/>
      <c r="H874" s="424"/>
      <c r="I874" s="437"/>
      <c r="J874" s="437"/>
      <c r="K874" s="437"/>
      <c r="L874" s="437"/>
    </row>
    <row r="876" spans="3:12" ht="15" thickBot="1" x14ac:dyDescent="0.4">
      <c r="C876" s="437"/>
      <c r="D876" s="437"/>
      <c r="E876" s="437"/>
      <c r="F876" s="437"/>
      <c r="G876" s="437"/>
      <c r="H876" s="424"/>
      <c r="I876" s="437"/>
      <c r="J876" s="437"/>
      <c r="K876" s="437"/>
      <c r="L876" s="437"/>
    </row>
    <row r="877" spans="3:12" ht="15" thickBot="1" x14ac:dyDescent="0.4">
      <c r="C877" s="29" t="s">
        <v>43</v>
      </c>
      <c r="D877" s="30">
        <f>SUM(G884:G893)</f>
        <v>100000</v>
      </c>
      <c r="E877" s="93"/>
      <c r="F877" s="93"/>
      <c r="G877" s="93"/>
      <c r="H877" s="76"/>
      <c r="I877" s="76"/>
      <c r="J877" s="76"/>
      <c r="K877" s="112"/>
      <c r="L877" s="437"/>
    </row>
    <row r="878" spans="3:12" x14ac:dyDescent="0.35">
      <c r="C878" s="70"/>
      <c r="D878" s="31"/>
      <c r="E878" s="93"/>
      <c r="F878" s="93"/>
      <c r="G878" s="93"/>
      <c r="H878" s="76"/>
      <c r="I878" s="76"/>
      <c r="J878" s="76"/>
      <c r="K878" s="112"/>
      <c r="L878" s="437"/>
    </row>
    <row r="879" spans="3:12" x14ac:dyDescent="0.35">
      <c r="C879" s="70"/>
      <c r="D879" s="31"/>
      <c r="E879" s="93"/>
      <c r="F879" s="93"/>
      <c r="G879" s="93"/>
      <c r="H879" s="76"/>
      <c r="I879" s="76"/>
      <c r="J879" s="76"/>
      <c r="K879" s="112"/>
      <c r="L879" s="437"/>
    </row>
    <row r="880" spans="3:12" ht="15.5" x14ac:dyDescent="0.35">
      <c r="C880" s="202" t="s">
        <v>390</v>
      </c>
      <c r="D880" s="351" t="s">
        <v>2442</v>
      </c>
      <c r="E880" s="93"/>
      <c r="F880" s="93"/>
      <c r="G880" s="93"/>
      <c r="H880" s="76"/>
      <c r="I880" s="76"/>
      <c r="J880" s="76"/>
      <c r="K880" s="112"/>
      <c r="L880" s="437"/>
    </row>
    <row r="881" spans="3:12" ht="18.5" x14ac:dyDescent="0.35">
      <c r="C881" s="207" t="str">
        <f>IFERROR(VLOOKUP(D880,'1. Desarrollo e Innov. Curricu.'!$F:$G,2,FALSE),IFERROR(VLOOKUP(D880,'2. Investigación Científica'!$F:$G,2,FALSE),IFERROR(VLOOKUP(D880,'3. Vinculación Univ. Sociedad'!$F:$G,2,FALSE),IFERROR(VLOOKUP(D880,'4. Docencia y Profesorado Univ.'!$F:$G,2,FALSE),IFERROR(VLOOKUP(D880,'5. Estudiantes y Graduados'!$F:$G,2,FALSE),IFERROR(VLOOKUP(D880,'11. Gestion Administrativa'!$F:$G,2,FALSE),IFERROR(VLOOKUP(D880,'13. Gestión Académica'!$F:$G,2,FALSE),IFERROR(VLOOKUP(D880,'9. Asegura. de la Calid. y M'!$F:$G,2,FALSE),IFERROR(VLOOKUP(D880,'6. Gestión del Conocimiento'!$F:$G,2,FALSE),IFERROR(VLOOKUP(D880,'15. Gobernabilidad y Proceso...'!$F:$G,2,FALSE),IFERROR(VLOOKUP(D880,'12. Gestión del Talento Humano'!$F:$G,2,FALSE),IFERROR(VLOOKUP(D880,'14. Internacional... de la E.S.'!$F:$G,2,FALSE),IFERROR(VLOOKUP(D880,'10. Posgrado'!$F:$G,2,FALSE),IFERROR(VLOOKUP(D880,'16. Gestión TIC'!$F:$G,2,FALSE),IFERROR(VLOOKUP(D880,'16. Desa. del Sistema Educ.Sup.'!$F:$G,2,FALSE),IFERROR(VLOOKUP(D880,'8. Cultura de Inno. Insti...'!$F:$G,2,FALSE),VLOOKUP(D880,'7. Lo Esencial de la Reforma U.'!$F:$G,2,0)))))))))))))))))</f>
        <v xml:space="preserve">Realizar un proyecto a los estudiantes de CCSS con discpacidades </v>
      </c>
      <c r="D881" s="31"/>
      <c r="E881" s="93"/>
      <c r="F881" s="93"/>
      <c r="G881" s="93"/>
      <c r="H881" s="76"/>
      <c r="I881" s="76"/>
      <c r="J881" s="76"/>
      <c r="K881" s="112"/>
      <c r="L881" s="437"/>
    </row>
    <row r="882" spans="3:12" ht="15" thickBot="1" x14ac:dyDescent="0.4">
      <c r="C882" s="70"/>
      <c r="D882" s="31"/>
      <c r="E882" s="93"/>
      <c r="F882" s="93"/>
      <c r="G882" s="93"/>
      <c r="H882" s="76"/>
      <c r="I882" s="76"/>
      <c r="J882" s="76"/>
      <c r="K882" s="112"/>
      <c r="L882" s="437"/>
    </row>
    <row r="883" spans="3:12" ht="15" thickBot="1" x14ac:dyDescent="0.4">
      <c r="C883" s="126" t="s">
        <v>44</v>
      </c>
      <c r="D883" s="129" t="s">
        <v>45</v>
      </c>
      <c r="E883" s="128" t="s">
        <v>55</v>
      </c>
      <c r="F883" s="128" t="s">
        <v>57</v>
      </c>
      <c r="G883" s="127" t="s">
        <v>27</v>
      </c>
      <c r="H883" s="133" t="s">
        <v>129</v>
      </c>
      <c r="I883" s="128" t="s">
        <v>46</v>
      </c>
      <c r="J883" s="128" t="s">
        <v>130</v>
      </c>
      <c r="K883" s="128" t="s">
        <v>408</v>
      </c>
      <c r="L883" s="128" t="s">
        <v>409</v>
      </c>
    </row>
    <row r="884" spans="3:12" ht="15" thickBot="1" x14ac:dyDescent="0.4">
      <c r="C884" s="317" t="s">
        <v>47</v>
      </c>
      <c r="D884" s="1159"/>
      <c r="E884" s="318">
        <v>1</v>
      </c>
      <c r="F884" s="115">
        <v>35000</v>
      </c>
      <c r="G884" s="319">
        <f t="shared" ref="G884:G892" si="103">E884*F884</f>
        <v>35000</v>
      </c>
      <c r="H884" s="320" t="s">
        <v>127</v>
      </c>
      <c r="I884" s="116" t="s">
        <v>697</v>
      </c>
      <c r="J884" s="116" t="str">
        <f>VLOOKUP(I884,Presupuesto!$B$11:$C$566,2,0)</f>
        <v>SERVICIOS DE CAPACITACION.</v>
      </c>
      <c r="K884" s="321" t="s">
        <v>1358</v>
      </c>
      <c r="L884" s="116" t="s">
        <v>396</v>
      </c>
    </row>
    <row r="885" spans="3:12" ht="15" thickBot="1" x14ac:dyDescent="0.4">
      <c r="C885" s="99" t="s">
        <v>48</v>
      </c>
      <c r="D885" s="1160"/>
      <c r="E885" s="200">
        <v>200</v>
      </c>
      <c r="F885" s="100">
        <v>50</v>
      </c>
      <c r="G885" s="97">
        <f t="shared" si="103"/>
        <v>10000</v>
      </c>
      <c r="H885" s="161" t="s">
        <v>127</v>
      </c>
      <c r="I885" s="98" t="s">
        <v>715</v>
      </c>
      <c r="J885" s="98" t="str">
        <f>VLOOKUP(I885,Presupuesto!$B$11:$C$566,2,0)</f>
        <v>SERVICIOS DE IMPRENTA PUBLIC.Y REPRODUCCION</v>
      </c>
      <c r="K885" s="321" t="s">
        <v>1358</v>
      </c>
      <c r="L885" s="98" t="s">
        <v>410</v>
      </c>
    </row>
    <row r="886" spans="3:12" ht="15" thickBot="1" x14ac:dyDescent="0.4">
      <c r="C886" s="99" t="s">
        <v>49</v>
      </c>
      <c r="D886" s="1160"/>
      <c r="E886" s="200">
        <v>200</v>
      </c>
      <c r="F886" s="100">
        <v>150</v>
      </c>
      <c r="G886" s="97">
        <f t="shared" si="103"/>
        <v>30000</v>
      </c>
      <c r="H886" s="161" t="s">
        <v>127</v>
      </c>
      <c r="I886" s="98" t="s">
        <v>790</v>
      </c>
      <c r="J886" s="98" t="str">
        <f>VLOOKUP(I886,Presupuesto!$B$11:$C$566,2,0)</f>
        <v>ALIMENTOS B EBIDAS PARA PERSONAS</v>
      </c>
      <c r="K886" s="321" t="s">
        <v>1358</v>
      </c>
      <c r="L886" s="98" t="s">
        <v>394</v>
      </c>
    </row>
    <row r="887" spans="3:12" ht="15" thickBot="1" x14ac:dyDescent="0.4">
      <c r="C887" s="99" t="s">
        <v>50</v>
      </c>
      <c r="D887" s="1160"/>
      <c r="E887" s="151">
        <v>0</v>
      </c>
      <c r="F887" s="118">
        <v>10000</v>
      </c>
      <c r="G887" s="97">
        <f t="shared" si="103"/>
        <v>0</v>
      </c>
      <c r="H887" s="161"/>
      <c r="I887" s="313" t="s">
        <v>298</v>
      </c>
      <c r="J887" s="98" t="str">
        <f>VLOOKUP(I887,Presupuesto!$B$11:$C$566,2,0)</f>
        <v>PASAJES (26100-00)</v>
      </c>
      <c r="K887" s="321" t="s">
        <v>1358</v>
      </c>
      <c r="L887" s="98" t="s">
        <v>410</v>
      </c>
    </row>
    <row r="888" spans="3:12" ht="15" thickBot="1" x14ac:dyDescent="0.4">
      <c r="C888" s="99" t="s">
        <v>415</v>
      </c>
      <c r="D888" s="1160"/>
      <c r="E888" s="151">
        <v>100</v>
      </c>
      <c r="F888" s="118">
        <v>250</v>
      </c>
      <c r="G888" s="97">
        <f t="shared" si="103"/>
        <v>25000</v>
      </c>
      <c r="H888" s="161" t="s">
        <v>127</v>
      </c>
      <c r="I888" s="98" t="s">
        <v>819</v>
      </c>
      <c r="J888" s="98" t="str">
        <f>VLOOKUP(I888,Presupuesto!$B$11:$C$566,2,0)</f>
        <v>PRODUCTOS PAPEL Y CARTON</v>
      </c>
      <c r="K888" s="321" t="s">
        <v>1358</v>
      </c>
      <c r="L888" s="98" t="s">
        <v>410</v>
      </c>
    </row>
    <row r="889" spans="3:12" ht="15" thickBot="1" x14ac:dyDescent="0.4">
      <c r="C889" s="99" t="s">
        <v>51</v>
      </c>
      <c r="D889" s="1160"/>
      <c r="E889" s="200">
        <f>(D884*25)/500</f>
        <v>0</v>
      </c>
      <c r="F889" s="100">
        <v>85</v>
      </c>
      <c r="G889" s="97">
        <f t="shared" si="103"/>
        <v>0</v>
      </c>
      <c r="H889" s="161"/>
      <c r="I889" s="98" t="s">
        <v>819</v>
      </c>
      <c r="J889" s="98" t="str">
        <f>VLOOKUP(I889,Presupuesto!$B$11:$C$566,2,0)</f>
        <v>PRODUCTOS PAPEL Y CARTON</v>
      </c>
      <c r="K889" s="321" t="s">
        <v>1358</v>
      </c>
      <c r="L889" s="98" t="s">
        <v>410</v>
      </c>
    </row>
    <row r="890" spans="3:12" ht="15" thickBot="1" x14ac:dyDescent="0.4">
      <c r="C890" s="99" t="s">
        <v>121</v>
      </c>
      <c r="D890" s="1160"/>
      <c r="E890" s="200">
        <f>D884/12</f>
        <v>0</v>
      </c>
      <c r="F890" s="100">
        <v>36</v>
      </c>
      <c r="G890" s="97">
        <f t="shared" si="103"/>
        <v>0</v>
      </c>
      <c r="H890" s="161"/>
      <c r="I890" s="98" t="s">
        <v>940</v>
      </c>
      <c r="J890" s="98" t="str">
        <f>VLOOKUP(I890,Presupuesto!$B$11:$C$566,2,0)</f>
        <v>UTILES DE ESCRITORIO, OFICINA Y ENSE¥ANZA</v>
      </c>
      <c r="K890" s="321" t="s">
        <v>1358</v>
      </c>
      <c r="L890" s="98" t="s">
        <v>410</v>
      </c>
    </row>
    <row r="891" spans="3:12" ht="15" thickBot="1" x14ac:dyDescent="0.4">
      <c r="C891" s="99" t="s">
        <v>34</v>
      </c>
      <c r="D891" s="1160"/>
      <c r="E891" s="200">
        <f>D884/12</f>
        <v>0</v>
      </c>
      <c r="F891" s="100">
        <v>80</v>
      </c>
      <c r="G891" s="97">
        <f t="shared" si="103"/>
        <v>0</v>
      </c>
      <c r="H891" s="161"/>
      <c r="I891" s="98" t="s">
        <v>940</v>
      </c>
      <c r="J891" s="98" t="str">
        <f>VLOOKUP(I891,Presupuesto!$B$11:$C$566,2,0)</f>
        <v>UTILES DE ESCRITORIO, OFICINA Y ENSE¥ANZA</v>
      </c>
      <c r="K891" s="321" t="s">
        <v>1358</v>
      </c>
      <c r="L891" s="98" t="s">
        <v>410</v>
      </c>
    </row>
    <row r="892" spans="3:12" x14ac:dyDescent="0.35">
      <c r="C892" s="109" t="s">
        <v>52</v>
      </c>
      <c r="D892" s="1160"/>
      <c r="E892" s="209">
        <v>0</v>
      </c>
      <c r="F892" s="119">
        <v>25</v>
      </c>
      <c r="G892" s="97">
        <f t="shared" si="103"/>
        <v>0</v>
      </c>
      <c r="H892" s="161"/>
      <c r="I892" s="98" t="s">
        <v>940</v>
      </c>
      <c r="J892" s="98" t="str">
        <f>VLOOKUP(I892,Presupuesto!$B$11:$C$566,2,0)</f>
        <v>UTILES DE ESCRITORIO, OFICINA Y ENSE¥ANZA</v>
      </c>
      <c r="K892" s="321" t="s">
        <v>1358</v>
      </c>
      <c r="L892" s="98" t="s">
        <v>410</v>
      </c>
    </row>
    <row r="893" spans="3:12" ht="15" thickBot="1" x14ac:dyDescent="0.4">
      <c r="C893" s="213" t="s">
        <v>428</v>
      </c>
      <c r="D893" s="214">
        <v>0</v>
      </c>
      <c r="E893" s="322">
        <v>0</v>
      </c>
      <c r="F893" s="104">
        <f>HLOOKUP(C893,$AH$2:$BU$3,2,0)</f>
        <v>1150</v>
      </c>
      <c r="G893" s="105">
        <f>D893*E893*F893</f>
        <v>0</v>
      </c>
      <c r="H893" s="323"/>
      <c r="I893" s="324" t="s">
        <v>299</v>
      </c>
      <c r="J893" s="106" t="str">
        <f>VLOOKUP(I893,Presupuesto!$B$11:$C$566,2,0)</f>
        <v>VIATICOS (26200-00)</v>
      </c>
      <c r="K893" s="325" t="str">
        <f t="shared" ref="K893" si="104">$K$194</f>
        <v>Gestión Tecnologías de Información y Comunicación</v>
      </c>
      <c r="L893" s="325" t="s">
        <v>410</v>
      </c>
    </row>
    <row r="894" spans="3:12" x14ac:dyDescent="0.35">
      <c r="C894" s="437"/>
      <c r="D894" s="437"/>
      <c r="E894" s="437"/>
      <c r="F894" s="437"/>
      <c r="G894" s="437"/>
      <c r="H894" s="424"/>
      <c r="I894" s="437"/>
      <c r="J894" s="437"/>
      <c r="K894" s="437"/>
      <c r="L894" s="437"/>
    </row>
    <row r="895" spans="3:12" ht="15" thickBot="1" x14ac:dyDescent="0.4">
      <c r="C895" s="437"/>
      <c r="D895" s="437"/>
      <c r="E895" s="437"/>
      <c r="F895" s="437"/>
      <c r="G895" s="437"/>
      <c r="H895" s="424"/>
      <c r="I895" s="437"/>
      <c r="J895" s="437"/>
      <c r="K895" s="437"/>
      <c r="L895" s="437"/>
    </row>
    <row r="896" spans="3:12" ht="15" thickBot="1" x14ac:dyDescent="0.4">
      <c r="C896" s="29" t="s">
        <v>43</v>
      </c>
      <c r="D896" s="30">
        <f>SUM(G903:G905)</f>
        <v>5000</v>
      </c>
      <c r="E896" s="93"/>
      <c r="F896" s="93"/>
      <c r="G896" s="93"/>
      <c r="H896" s="76"/>
      <c r="I896" s="76"/>
      <c r="J896" s="76"/>
      <c r="K896" s="112"/>
      <c r="L896" s="437"/>
    </row>
    <row r="897" spans="3:12" x14ac:dyDescent="0.35">
      <c r="C897" s="70"/>
      <c r="D897" s="31"/>
      <c r="E897" s="93"/>
      <c r="F897" s="93"/>
      <c r="G897" s="93"/>
      <c r="H897" s="76"/>
      <c r="I897" s="76"/>
      <c r="J897" s="76"/>
      <c r="K897" s="112"/>
      <c r="L897" s="437"/>
    </row>
    <row r="898" spans="3:12" x14ac:dyDescent="0.35">
      <c r="C898" s="70"/>
      <c r="D898" s="31"/>
      <c r="E898" s="93"/>
      <c r="F898" s="93"/>
      <c r="G898" s="93"/>
      <c r="H898" s="76"/>
      <c r="I898" s="76"/>
      <c r="J898" s="76"/>
      <c r="K898" s="112"/>
      <c r="L898" s="437"/>
    </row>
    <row r="899" spans="3:12" ht="15.5" x14ac:dyDescent="0.35">
      <c r="C899" s="202" t="s">
        <v>390</v>
      </c>
      <c r="D899" s="351" t="s">
        <v>2340</v>
      </c>
      <c r="E899" s="93"/>
      <c r="F899" s="93"/>
      <c r="G899" s="93"/>
      <c r="H899" s="76"/>
      <c r="I899" s="76"/>
      <c r="J899" s="76"/>
      <c r="K899" s="112"/>
      <c r="L899" s="437"/>
    </row>
    <row r="900" spans="3:12" ht="18.5" x14ac:dyDescent="0.35">
      <c r="C900" s="207" t="e">
        <f>IFERROR(VLOOKUP(D899,'1. Desarrollo e Innov. Curricu.'!$F:$G,2,FALSE),IFERROR(VLOOKUP(D899,'2. Investigación Científica'!$F:$G,2,FALSE),IFERROR(VLOOKUP(D899,'3. Vinculación Univ. Sociedad'!$F:$G,2,FALSE),IFERROR(VLOOKUP(D899,'4. Docencia y Profesorado Univ.'!$F:$G,2,FALSE),IFERROR(VLOOKUP(D899,'5. Estudiantes y Graduados'!$F:$G,2,FALSE),IFERROR(VLOOKUP(D899,'11. Gestion Administrativa'!$F:$G,2,FALSE),IFERROR(VLOOKUP(D899,'13. Gestión Académica'!$F:$G,2,FALSE),IFERROR(VLOOKUP(D899,'9. Asegura. de la Calid. y M'!$F:$G,2,FALSE),IFERROR(VLOOKUP(D899,'6. Gestión del Conocimiento'!$F:$G,2,FALSE),IFERROR(VLOOKUP(D899,'15. Gobernabilidad y Proceso...'!$F:$G,2,FALSE),IFERROR(VLOOKUP(D899,'12. Gestión del Talento Humano'!$F:$G,2,FALSE),IFERROR(VLOOKUP(D899,'14. Internacional... de la E.S.'!$F:$G,2,FALSE),IFERROR(VLOOKUP(D899,'10. Posgrado'!$F:$G,2,FALSE),IFERROR(VLOOKUP(D899,'16. Gestión TIC'!$F:$G,2,FALSE),IFERROR(VLOOKUP(D899,'16. Desa. del Sistema Educ.Sup.'!$F:$G,2,FALSE),IFERROR(VLOOKUP(D899,'8. Cultura de Inno. Insti...'!$F:$G,2,FALSE),VLOOKUP(D899,'7. Lo Esencial de la Reforma U.'!$F:$G,2,0)))))))))))))))))</f>
        <v>#N/A</v>
      </c>
      <c r="D900" s="31"/>
      <c r="E900" s="93"/>
      <c r="F900" s="93"/>
      <c r="G900" s="93"/>
      <c r="H900" s="76"/>
      <c r="I900" s="76"/>
      <c r="J900" s="76"/>
      <c r="K900" s="112"/>
      <c r="L900" s="437"/>
    </row>
    <row r="901" spans="3:12" ht="15" thickBot="1" x14ac:dyDescent="0.4">
      <c r="C901" s="70"/>
      <c r="D901" s="31"/>
      <c r="E901" s="93"/>
      <c r="F901" s="93"/>
      <c r="G901" s="93"/>
      <c r="H901" s="76"/>
      <c r="I901" s="76"/>
      <c r="J901" s="76"/>
      <c r="K901" s="112"/>
      <c r="L901" s="437"/>
    </row>
    <row r="902" spans="3:12" ht="15" thickBot="1" x14ac:dyDescent="0.4">
      <c r="C902" s="126" t="s">
        <v>44</v>
      </c>
      <c r="D902" s="129" t="s">
        <v>45</v>
      </c>
      <c r="E902" s="128" t="s">
        <v>55</v>
      </c>
      <c r="F902" s="128" t="s">
        <v>57</v>
      </c>
      <c r="G902" s="127" t="s">
        <v>27</v>
      </c>
      <c r="H902" s="133" t="s">
        <v>129</v>
      </c>
      <c r="I902" s="128" t="s">
        <v>46</v>
      </c>
      <c r="J902" s="128" t="s">
        <v>130</v>
      </c>
      <c r="K902" s="128" t="s">
        <v>408</v>
      </c>
      <c r="L902" s="128" t="s">
        <v>409</v>
      </c>
    </row>
    <row r="903" spans="3:12" x14ac:dyDescent="0.35">
      <c r="C903" s="317" t="s">
        <v>47</v>
      </c>
      <c r="D903" s="1159"/>
      <c r="E903" s="318"/>
      <c r="F903" s="115">
        <v>30000</v>
      </c>
      <c r="G903" s="319">
        <f t="shared" ref="G903:G904" si="105">E903*F903</f>
        <v>0</v>
      </c>
      <c r="H903" s="320"/>
      <c r="I903" s="116" t="s">
        <v>697</v>
      </c>
      <c r="J903" s="116" t="str">
        <f>VLOOKUP(I903,Presupuesto!$B$11:$C$566,2,0)</f>
        <v>SERVICIOS DE CAPACITACION.</v>
      </c>
      <c r="K903" s="321" t="s">
        <v>1492</v>
      </c>
      <c r="L903" s="116" t="s">
        <v>392</v>
      </c>
    </row>
    <row r="904" spans="3:12" x14ac:dyDescent="0.35">
      <c r="C904" s="99" t="s">
        <v>48</v>
      </c>
      <c r="D904" s="1160"/>
      <c r="E904" s="200">
        <v>100</v>
      </c>
      <c r="F904" s="100">
        <v>50</v>
      </c>
      <c r="G904" s="97">
        <f t="shared" si="105"/>
        <v>5000</v>
      </c>
      <c r="H904" s="161" t="s">
        <v>127</v>
      </c>
      <c r="I904" s="98" t="s">
        <v>715</v>
      </c>
      <c r="J904" s="98" t="str">
        <f>VLOOKUP(I904,Presupuesto!$B$11:$C$566,2,0)</f>
        <v>SERVICIOS DE IMPRENTA PUBLIC.Y REPRODUCCION</v>
      </c>
      <c r="K904" s="98" t="s">
        <v>1358</v>
      </c>
      <c r="L904" s="98" t="s">
        <v>397</v>
      </c>
    </row>
    <row r="905" spans="3:12" ht="15" thickBot="1" x14ac:dyDescent="0.4">
      <c r="C905" s="213" t="s">
        <v>428</v>
      </c>
      <c r="D905" s="214">
        <v>0</v>
      </c>
      <c r="E905" s="322">
        <v>0</v>
      </c>
      <c r="F905" s="104">
        <f>HLOOKUP(C905,$AH$2:$BU$3,2,0)</f>
        <v>1150</v>
      </c>
      <c r="G905" s="105">
        <f>D905*E905*F905</f>
        <v>0</v>
      </c>
      <c r="H905" s="323"/>
      <c r="I905" s="324" t="s">
        <v>299</v>
      </c>
      <c r="J905" s="106" t="str">
        <f>VLOOKUP(I905,Presupuesto!$B$11:$C$566,2,0)</f>
        <v>VIATICOS (26200-00)</v>
      </c>
      <c r="K905" s="325" t="str">
        <f t="shared" ref="K905" si="106">$K$194</f>
        <v>Gestión Tecnologías de Información y Comunicación</v>
      </c>
      <c r="L905" s="325" t="s">
        <v>410</v>
      </c>
    </row>
    <row r="906" spans="3:12" x14ac:dyDescent="0.35">
      <c r="C906" s="437"/>
      <c r="D906" s="437"/>
      <c r="E906" s="437"/>
      <c r="F906" s="437"/>
      <c r="G906" s="437"/>
      <c r="H906" s="424"/>
      <c r="I906" s="437"/>
      <c r="J906" s="437"/>
      <c r="K906" s="437"/>
      <c r="L906" s="437"/>
    </row>
    <row r="908" spans="3:12" ht="15" thickBot="1" x14ac:dyDescent="0.4">
      <c r="C908" s="437"/>
      <c r="D908" s="437"/>
      <c r="E908" s="437"/>
      <c r="F908" s="437"/>
      <c r="G908" s="437"/>
      <c r="H908" s="424"/>
      <c r="I908" s="437"/>
      <c r="J908" s="437"/>
      <c r="K908" s="437"/>
      <c r="L908" s="437"/>
    </row>
    <row r="909" spans="3:12" ht="15" thickBot="1" x14ac:dyDescent="0.4">
      <c r="C909" s="29" t="s">
        <v>43</v>
      </c>
      <c r="D909" s="30">
        <f>SUM(G916:G918)</f>
        <v>5000</v>
      </c>
      <c r="E909" s="93"/>
      <c r="F909" s="93"/>
      <c r="G909" s="93"/>
      <c r="H909" s="76"/>
      <c r="I909" s="76"/>
      <c r="J909" s="76"/>
      <c r="K909" s="112"/>
      <c r="L909" s="437"/>
    </row>
    <row r="910" spans="3:12" x14ac:dyDescent="0.35">
      <c r="C910" s="70"/>
      <c r="D910" s="31"/>
      <c r="E910" s="93"/>
      <c r="F910" s="93"/>
      <c r="G910" s="93"/>
      <c r="H910" s="76"/>
      <c r="I910" s="76"/>
      <c r="J910" s="76"/>
      <c r="K910" s="112"/>
      <c r="L910" s="437"/>
    </row>
    <row r="911" spans="3:12" x14ac:dyDescent="0.35">
      <c r="C911" s="70"/>
      <c r="D911" s="31"/>
      <c r="E911" s="93"/>
      <c r="F911" s="93"/>
      <c r="G911" s="93"/>
      <c r="H911" s="76"/>
      <c r="I911" s="76"/>
      <c r="J911" s="76"/>
      <c r="K911" s="112"/>
      <c r="L911" s="437"/>
    </row>
    <row r="912" spans="3:12" ht="15.5" x14ac:dyDescent="0.35">
      <c r="C912" s="202" t="s">
        <v>390</v>
      </c>
      <c r="D912" s="351" t="s">
        <v>2343</v>
      </c>
      <c r="E912" s="93"/>
      <c r="F912" s="93"/>
      <c r="G912" s="93"/>
      <c r="H912" s="76"/>
      <c r="I912" s="76"/>
      <c r="J912" s="76"/>
      <c r="K912" s="112"/>
      <c r="L912" s="437"/>
    </row>
    <row r="913" spans="3:12" ht="18.5" x14ac:dyDescent="0.35">
      <c r="C913" s="207" t="e">
        <f>IFERROR(VLOOKUP(D912,'1. Desarrollo e Innov. Curricu.'!$F:$G,2,FALSE),IFERROR(VLOOKUP(D912,'2. Investigación Científica'!$F:$G,2,FALSE),IFERROR(VLOOKUP(D912,'3. Vinculación Univ. Sociedad'!$F:$G,2,FALSE),IFERROR(VLOOKUP(D912,'4. Docencia y Profesorado Univ.'!$F:$G,2,FALSE),IFERROR(VLOOKUP(D912,'5. Estudiantes y Graduados'!$F:$G,2,FALSE),IFERROR(VLOOKUP(D912,'11. Gestion Administrativa'!$F:$G,2,FALSE),IFERROR(VLOOKUP(D912,'13. Gestión Académica'!$F:$G,2,FALSE),IFERROR(VLOOKUP(D912,'9. Asegura. de la Calid. y M'!$F:$G,2,FALSE),IFERROR(VLOOKUP(D912,'6. Gestión del Conocimiento'!$F:$G,2,FALSE),IFERROR(VLOOKUP(D912,'15. Gobernabilidad y Proceso...'!$F:$G,2,FALSE),IFERROR(VLOOKUP(D912,'12. Gestión del Talento Humano'!$F:$G,2,FALSE),IFERROR(VLOOKUP(D912,'14. Internacional... de la E.S.'!$F:$G,2,FALSE),IFERROR(VLOOKUP(D912,'10. Posgrado'!$F:$G,2,FALSE),IFERROR(VLOOKUP(D912,'16. Gestión TIC'!$F:$G,2,FALSE),IFERROR(VLOOKUP(D912,'16. Desa. del Sistema Educ.Sup.'!$F:$G,2,FALSE),IFERROR(VLOOKUP(D912,'8. Cultura de Inno. Insti...'!$F:$G,2,FALSE),VLOOKUP(D912,'7. Lo Esencial de la Reforma U.'!$F:$G,2,0)))))))))))))))))</f>
        <v>#N/A</v>
      </c>
      <c r="D913" s="31"/>
      <c r="E913" s="93"/>
      <c r="F913" s="93"/>
      <c r="G913" s="93"/>
      <c r="H913" s="76"/>
      <c r="I913" s="76"/>
      <c r="J913" s="76"/>
      <c r="K913" s="112"/>
      <c r="L913" s="437"/>
    </row>
    <row r="914" spans="3:12" ht="15" thickBot="1" x14ac:dyDescent="0.4">
      <c r="C914" s="70"/>
      <c r="D914" s="31"/>
      <c r="E914" s="93"/>
      <c r="F914" s="93"/>
      <c r="G914" s="93"/>
      <c r="H914" s="76"/>
      <c r="I914" s="76"/>
      <c r="J914" s="76"/>
      <c r="K914" s="112"/>
      <c r="L914" s="437"/>
    </row>
    <row r="915" spans="3:12" ht="15" thickBot="1" x14ac:dyDescent="0.4">
      <c r="C915" s="126" t="s">
        <v>44</v>
      </c>
      <c r="D915" s="129" t="s">
        <v>45</v>
      </c>
      <c r="E915" s="128" t="s">
        <v>55</v>
      </c>
      <c r="F915" s="128" t="s">
        <v>57</v>
      </c>
      <c r="G915" s="127" t="s">
        <v>27</v>
      </c>
      <c r="H915" s="133" t="s">
        <v>129</v>
      </c>
      <c r="I915" s="128" t="s">
        <v>46</v>
      </c>
      <c r="J915" s="128" t="s">
        <v>130</v>
      </c>
      <c r="K915" s="128" t="s">
        <v>408</v>
      </c>
      <c r="L915" s="128" t="s">
        <v>409</v>
      </c>
    </row>
    <row r="916" spans="3:12" x14ac:dyDescent="0.35">
      <c r="C916" s="317" t="s">
        <v>47</v>
      </c>
      <c r="D916" s="1159"/>
      <c r="E916" s="318"/>
      <c r="F916" s="115">
        <v>30000</v>
      </c>
      <c r="G916" s="319">
        <f t="shared" ref="G916:G917" si="107">E916*F916</f>
        <v>0</v>
      </c>
      <c r="H916" s="320"/>
      <c r="I916" s="116" t="s">
        <v>697</v>
      </c>
      <c r="J916" s="116" t="str">
        <f>VLOOKUP(I916,Presupuesto!$B$11:$C$566,2,0)</f>
        <v>SERVICIOS DE CAPACITACION.</v>
      </c>
      <c r="K916" s="321" t="s">
        <v>1492</v>
      </c>
      <c r="L916" s="116" t="s">
        <v>392</v>
      </c>
    </row>
    <row r="917" spans="3:12" x14ac:dyDescent="0.35">
      <c r="C917" s="99" t="s">
        <v>48</v>
      </c>
      <c r="D917" s="1160"/>
      <c r="E917" s="200">
        <v>100</v>
      </c>
      <c r="F917" s="100">
        <v>50</v>
      </c>
      <c r="G917" s="97">
        <f t="shared" si="107"/>
        <v>5000</v>
      </c>
      <c r="H917" s="161" t="s">
        <v>127</v>
      </c>
      <c r="I917" s="98" t="s">
        <v>715</v>
      </c>
      <c r="J917" s="98" t="str">
        <f>VLOOKUP(I917,Presupuesto!$B$11:$C$566,2,0)</f>
        <v>SERVICIOS DE IMPRENTA PUBLIC.Y REPRODUCCION</v>
      </c>
      <c r="K917" s="98" t="s">
        <v>1358</v>
      </c>
      <c r="L917" s="98" t="s">
        <v>396</v>
      </c>
    </row>
    <row r="918" spans="3:12" ht="15" thickBot="1" x14ac:dyDescent="0.4">
      <c r="C918" s="213" t="s">
        <v>428</v>
      </c>
      <c r="D918" s="214">
        <v>0</v>
      </c>
      <c r="E918" s="322">
        <v>0</v>
      </c>
      <c r="F918" s="104">
        <f>HLOOKUP(C918,$AH$2:$BU$3,2,0)</f>
        <v>1150</v>
      </c>
      <c r="G918" s="105">
        <f>D918*E918*F918</f>
        <v>0</v>
      </c>
      <c r="H918" s="323"/>
      <c r="I918" s="324" t="s">
        <v>299</v>
      </c>
      <c r="J918" s="106" t="str">
        <f>VLOOKUP(I918,Presupuesto!$B$11:$C$566,2,0)</f>
        <v>VIATICOS (26200-00)</v>
      </c>
      <c r="K918" s="325" t="str">
        <f t="shared" ref="K918" si="108">$K$194</f>
        <v>Gestión Tecnologías de Información y Comunicación</v>
      </c>
      <c r="L918" s="325" t="s">
        <v>410</v>
      </c>
    </row>
    <row r="919" spans="3:12" x14ac:dyDescent="0.35">
      <c r="C919" s="437"/>
      <c r="D919" s="437"/>
      <c r="E919" s="437"/>
      <c r="F919" s="437"/>
      <c r="G919" s="437"/>
      <c r="H919" s="424"/>
      <c r="I919" s="437"/>
      <c r="J919" s="437"/>
      <c r="K919" s="437"/>
      <c r="L919" s="437"/>
    </row>
    <row r="921" spans="3:12" ht="14.5" customHeight="1" x14ac:dyDescent="0.35">
      <c r="C921" s="317" t="s">
        <v>47</v>
      </c>
      <c r="D921" s="1128"/>
      <c r="E921" s="318"/>
      <c r="F921" s="115">
        <v>30000</v>
      </c>
      <c r="G921" s="319">
        <f t="shared" ref="G921" si="109">E921*F921</f>
        <v>0</v>
      </c>
      <c r="H921" s="320"/>
      <c r="I921" s="116" t="s">
        <v>697</v>
      </c>
      <c r="J921" s="116" t="str">
        <f>VLOOKUP(I921,Presupuesto!$B$11:$C$566,2,0)</f>
        <v>SERVICIOS DE CAPACITACION.</v>
      </c>
      <c r="K921" s="321" t="s">
        <v>1492</v>
      </c>
      <c r="L921" s="116" t="s">
        <v>392</v>
      </c>
    </row>
    <row r="922" spans="3:12" ht="15" thickBot="1" x14ac:dyDescent="0.4">
      <c r="C922" s="213" t="s">
        <v>428</v>
      </c>
      <c r="D922" s="214">
        <v>0</v>
      </c>
      <c r="E922" s="322">
        <v>0</v>
      </c>
      <c r="F922" s="104">
        <f>HLOOKUP(C922,$AH$2:$BU$3,2,0)</f>
        <v>1150</v>
      </c>
      <c r="G922" s="105">
        <f>D922*E922*F922</f>
        <v>0</v>
      </c>
      <c r="H922" s="323"/>
      <c r="I922" s="324" t="s">
        <v>299</v>
      </c>
      <c r="J922" s="106" t="str">
        <f>VLOOKUP(I922,Presupuesto!$B$11:$C$566,2,0)</f>
        <v>VIATICOS (26200-00)</v>
      </c>
      <c r="K922" s="325" t="str">
        <f t="shared" ref="K922" si="110">$K$194</f>
        <v>Gestión Tecnologías de Información y Comunicación</v>
      </c>
      <c r="L922" s="325" t="s">
        <v>410</v>
      </c>
    </row>
    <row r="923" spans="3:12" ht="15" thickBot="1" x14ac:dyDescent="0.4">
      <c r="C923" s="437"/>
      <c r="D923" s="437"/>
      <c r="E923" s="437"/>
      <c r="F923" s="437"/>
      <c r="G923" s="437"/>
      <c r="H923" s="424"/>
      <c r="I923" s="437"/>
      <c r="J923" s="437"/>
      <c r="K923" s="437"/>
      <c r="L923" s="437"/>
    </row>
    <row r="924" spans="3:12" ht="15" thickBot="1" x14ac:dyDescent="0.4">
      <c r="C924" s="29" t="s">
        <v>43</v>
      </c>
      <c r="D924" s="30">
        <f>SUM(G931:G934)</f>
        <v>5000</v>
      </c>
      <c r="E924" s="93"/>
      <c r="F924" s="93"/>
      <c r="G924" s="93"/>
      <c r="H924" s="76"/>
      <c r="I924" s="76"/>
      <c r="J924" s="76"/>
      <c r="K924" s="112"/>
      <c r="L924" s="437"/>
    </row>
    <row r="925" spans="3:12" x14ac:dyDescent="0.35">
      <c r="C925" s="70"/>
      <c r="D925" s="31"/>
      <c r="E925" s="93"/>
      <c r="F925" s="93"/>
      <c r="G925" s="93"/>
      <c r="H925" s="76"/>
      <c r="I925" s="76"/>
      <c r="J925" s="76"/>
      <c r="K925" s="112"/>
      <c r="L925" s="437"/>
    </row>
    <row r="926" spans="3:12" x14ac:dyDescent="0.35">
      <c r="C926" s="70"/>
      <c r="D926" s="31"/>
      <c r="E926" s="93"/>
      <c r="F926" s="93"/>
      <c r="G926" s="93"/>
      <c r="H926" s="76"/>
      <c r="I926" s="76"/>
      <c r="J926" s="76"/>
      <c r="K926" s="112"/>
      <c r="L926" s="437"/>
    </row>
    <row r="927" spans="3:12" ht="15.5" x14ac:dyDescent="0.35">
      <c r="C927" s="202" t="s">
        <v>390</v>
      </c>
      <c r="D927" s="351" t="s">
        <v>2363</v>
      </c>
      <c r="E927" s="93"/>
      <c r="F927" s="93"/>
      <c r="G927" s="93"/>
      <c r="H927" s="76"/>
      <c r="I927" s="76"/>
      <c r="J927" s="76"/>
      <c r="K927" s="112"/>
      <c r="L927" s="437"/>
    </row>
    <row r="928" spans="3:12" ht="18.5" x14ac:dyDescent="0.35">
      <c r="C928" s="207" t="str">
        <f>IFERROR(VLOOKUP(D927,'1. Desarrollo e Innov. Curricu.'!$F:$G,2,FALSE),IFERROR(VLOOKUP(D927,'2. Investigación Científica'!$F:$G,2,FALSE),IFERROR(VLOOKUP(D927,'3. Vinculación Univ. Sociedad'!$F:$G,2,FALSE),IFERROR(VLOOKUP(D927,'4. Docencia y Profesorado Univ.'!$F:$G,2,FALSE),IFERROR(VLOOKUP(D927,'5. Estudiantes y Graduados'!$F:$G,2,FALSE),IFERROR(VLOOKUP(D927,'11. Gestion Administrativa'!$F:$G,2,FALSE),IFERROR(VLOOKUP(D927,'13. Gestión Académica'!$F:$G,2,FALSE),IFERROR(VLOOKUP(D927,'9. Asegura. de la Calid. y M'!$F:$G,2,FALSE),IFERROR(VLOOKUP(D927,'6. Gestión del Conocimiento'!$F:$G,2,FALSE),IFERROR(VLOOKUP(D927,'15. Gobernabilidad y Proceso...'!$F:$G,2,FALSE),IFERROR(VLOOKUP(D927,'12. Gestión del Talento Humano'!$F:$G,2,FALSE),IFERROR(VLOOKUP(D927,'14. Internacional... de la E.S.'!$F:$G,2,FALSE),IFERROR(VLOOKUP(D927,'10. Posgrado'!$F:$G,2,FALSE),IFERROR(VLOOKUP(D927,'16. Gestión TIC'!$F:$G,2,FALSE),IFERROR(VLOOKUP(D927,'16. Desa. del Sistema Educ.Sup.'!$F:$G,2,FALSE),IFERROR(VLOOKUP(D927,'8. Cultura de Inno. Insti...'!$F:$G,2,FALSE),VLOOKUP(D927,'7. Lo Esencial de la Reforma U.'!$F:$G,2,0)))))))))))))))))</f>
        <v>Participar en la feria vocacional y laboral programada por la UNAH</v>
      </c>
      <c r="D928" s="31"/>
      <c r="E928" s="93"/>
      <c r="F928" s="93"/>
      <c r="G928" s="93"/>
      <c r="H928" s="76"/>
      <c r="I928" s="76"/>
      <c r="J928" s="76"/>
      <c r="K928" s="112"/>
      <c r="L928" s="437"/>
    </row>
    <row r="929" spans="3:12" ht="15" thickBot="1" x14ac:dyDescent="0.4">
      <c r="C929" s="70"/>
      <c r="D929" s="31"/>
      <c r="E929" s="93"/>
      <c r="F929" s="93"/>
      <c r="G929" s="93"/>
      <c r="H929" s="76"/>
      <c r="I929" s="76"/>
      <c r="J929" s="76"/>
      <c r="K929" s="112"/>
      <c r="L929" s="437"/>
    </row>
    <row r="930" spans="3:12" ht="15" thickBot="1" x14ac:dyDescent="0.4">
      <c r="C930" s="126" t="s">
        <v>44</v>
      </c>
      <c r="D930" s="129" t="s">
        <v>45</v>
      </c>
      <c r="E930" s="128" t="s">
        <v>55</v>
      </c>
      <c r="F930" s="128" t="s">
        <v>57</v>
      </c>
      <c r="G930" s="127" t="s">
        <v>27</v>
      </c>
      <c r="H930" s="133" t="s">
        <v>129</v>
      </c>
      <c r="I930" s="128" t="s">
        <v>46</v>
      </c>
      <c r="J930" s="128" t="s">
        <v>130</v>
      </c>
      <c r="K930" s="128" t="s">
        <v>408</v>
      </c>
      <c r="L930" s="128" t="s">
        <v>409</v>
      </c>
    </row>
    <row r="931" spans="3:12" x14ac:dyDescent="0.35">
      <c r="C931" s="317" t="s">
        <v>47</v>
      </c>
      <c r="D931" s="1159"/>
      <c r="E931" s="318"/>
      <c r="F931" s="115">
        <v>30000</v>
      </c>
      <c r="G931" s="319">
        <f t="shared" ref="G931:G933" si="111">E931*F931</f>
        <v>0</v>
      </c>
      <c r="H931" s="320"/>
      <c r="I931" s="116" t="s">
        <v>697</v>
      </c>
      <c r="J931" s="116" t="str">
        <f>VLOOKUP(I931,Presupuesto!$B$11:$C$566,2,0)</f>
        <v>SERVICIOS DE CAPACITACION.</v>
      </c>
      <c r="K931" s="321" t="s">
        <v>1492</v>
      </c>
      <c r="L931" s="116" t="s">
        <v>392</v>
      </c>
    </row>
    <row r="932" spans="3:12" x14ac:dyDescent="0.35">
      <c r="C932" s="99" t="s">
        <v>48</v>
      </c>
      <c r="D932" s="1160"/>
      <c r="E932" s="200"/>
      <c r="F932" s="100">
        <v>50</v>
      </c>
      <c r="G932" s="97">
        <f t="shared" si="111"/>
        <v>0</v>
      </c>
      <c r="H932" s="161"/>
      <c r="I932" s="98" t="s">
        <v>715</v>
      </c>
      <c r="J932" s="98" t="str">
        <f>VLOOKUP(I932,Presupuesto!$B$11:$C$566,2,0)</f>
        <v>SERVICIOS DE IMPRENTA PUBLIC.Y REPRODUCCION</v>
      </c>
      <c r="K932" s="98" t="str">
        <f>$K$194</f>
        <v>Gestión Tecnologías de Información y Comunicación</v>
      </c>
      <c r="L932" s="98" t="s">
        <v>410</v>
      </c>
    </row>
    <row r="933" spans="3:12" x14ac:dyDescent="0.35">
      <c r="C933" s="99" t="s">
        <v>49</v>
      </c>
      <c r="D933" s="1160"/>
      <c r="E933" s="200">
        <v>50</v>
      </c>
      <c r="F933" s="100">
        <v>100</v>
      </c>
      <c r="G933" s="97">
        <f t="shared" si="111"/>
        <v>5000</v>
      </c>
      <c r="H933" s="161" t="s">
        <v>127</v>
      </c>
      <c r="I933" s="98" t="s">
        <v>790</v>
      </c>
      <c r="J933" s="98" t="str">
        <f>VLOOKUP(I933,Presupuesto!$B$11:$C$566,2,0)</f>
        <v>ALIMENTOS B EBIDAS PARA PERSONAS</v>
      </c>
      <c r="K933" s="98" t="s">
        <v>1358</v>
      </c>
      <c r="L933" s="98" t="s">
        <v>394</v>
      </c>
    </row>
    <row r="934" spans="3:12" ht="15" thickBot="1" x14ac:dyDescent="0.4">
      <c r="C934" s="213" t="s">
        <v>428</v>
      </c>
      <c r="D934" s="214">
        <v>0</v>
      </c>
      <c r="E934" s="322">
        <v>0</v>
      </c>
      <c r="F934" s="104">
        <f>HLOOKUP(C934,$AH$2:$BU$3,2,0)</f>
        <v>1150</v>
      </c>
      <c r="G934" s="105">
        <f>D934*E934*F934</f>
        <v>0</v>
      </c>
      <c r="H934" s="323"/>
      <c r="I934" s="324" t="s">
        <v>299</v>
      </c>
      <c r="J934" s="106" t="str">
        <f>VLOOKUP(I934,Presupuesto!$B$11:$C$566,2,0)</f>
        <v>VIATICOS (26200-00)</v>
      </c>
      <c r="K934" s="98" t="s">
        <v>1358</v>
      </c>
      <c r="L934" s="325" t="s">
        <v>410</v>
      </c>
    </row>
    <row r="935" spans="3:12" x14ac:dyDescent="0.35">
      <c r="C935" s="437"/>
      <c r="D935" s="437"/>
      <c r="E935" s="437"/>
      <c r="F935" s="437"/>
      <c r="G935" s="437"/>
      <c r="H935" s="424"/>
      <c r="I935" s="437"/>
      <c r="J935" s="437"/>
      <c r="K935" s="98" t="s">
        <v>1358</v>
      </c>
      <c r="L935" s="437"/>
    </row>
    <row r="936" spans="3:12" ht="15" thickBot="1" x14ac:dyDescent="0.4">
      <c r="C936" s="437"/>
      <c r="D936" s="437"/>
      <c r="E936" s="437"/>
      <c r="F936" s="437"/>
      <c r="G936" s="437"/>
      <c r="H936" s="424"/>
      <c r="I936" s="437"/>
      <c r="J936" s="437"/>
      <c r="K936" s="437"/>
      <c r="L936" s="437"/>
    </row>
    <row r="937" spans="3:12" ht="15" thickBot="1" x14ac:dyDescent="0.4">
      <c r="C937" s="29" t="s">
        <v>43</v>
      </c>
      <c r="D937" s="30">
        <f>SUM(G944:G947)</f>
        <v>11000</v>
      </c>
      <c r="E937" s="93"/>
      <c r="F937" s="93"/>
      <c r="G937" s="93"/>
      <c r="H937" s="76"/>
      <c r="I937" s="76"/>
      <c r="J937" s="76"/>
      <c r="K937" s="112"/>
      <c r="L937" s="437"/>
    </row>
    <row r="938" spans="3:12" x14ac:dyDescent="0.35">
      <c r="C938" s="70"/>
      <c r="D938" s="31"/>
      <c r="E938" s="93"/>
      <c r="F938" s="93"/>
      <c r="G938" s="93"/>
      <c r="H938" s="76"/>
      <c r="I938" s="76"/>
      <c r="J938" s="76"/>
      <c r="K938" s="112"/>
      <c r="L938" s="437"/>
    </row>
    <row r="939" spans="3:12" x14ac:dyDescent="0.35">
      <c r="C939" s="70"/>
      <c r="D939" s="31"/>
      <c r="E939" s="93"/>
      <c r="F939" s="93"/>
      <c r="G939" s="93"/>
      <c r="H939" s="76"/>
      <c r="I939" s="76"/>
      <c r="J939" s="76"/>
      <c r="K939" s="112"/>
      <c r="L939" s="437"/>
    </row>
    <row r="940" spans="3:12" ht="15.5" x14ac:dyDescent="0.35">
      <c r="C940" s="202" t="s">
        <v>390</v>
      </c>
      <c r="D940" s="351" t="s">
        <v>2365</v>
      </c>
      <c r="E940" s="93"/>
      <c r="F940" s="93"/>
      <c r="G940" s="93"/>
      <c r="H940" s="76"/>
      <c r="I940" s="76"/>
      <c r="J940" s="76"/>
      <c r="K940" s="112"/>
      <c r="L940" s="437"/>
    </row>
    <row r="941" spans="3:12" ht="18.5" x14ac:dyDescent="0.35">
      <c r="C941" s="207" t="str">
        <f>IFERROR(VLOOKUP(D940,'1. Desarrollo e Innov. Curricu.'!$F:$G,2,FALSE),IFERROR(VLOOKUP(D940,'2. Investigación Científica'!$F:$G,2,FALSE),IFERROR(VLOOKUP(D940,'3. Vinculación Univ. Sociedad'!$F:$G,2,FALSE),IFERROR(VLOOKUP(D940,'4. Docencia y Profesorado Univ.'!$F:$G,2,FALSE),IFERROR(VLOOKUP(D940,'5. Estudiantes y Graduados'!$F:$G,2,FALSE),IFERROR(VLOOKUP(D940,'11. Gestion Administrativa'!$F:$G,2,FALSE),IFERROR(VLOOKUP(D940,'13. Gestión Académica'!$F:$G,2,FALSE),IFERROR(VLOOKUP(D940,'9. Asegura. de la Calid. y M'!$F:$G,2,FALSE),IFERROR(VLOOKUP(D940,'6. Gestión del Conocimiento'!$F:$G,2,FALSE),IFERROR(VLOOKUP(D940,'15. Gobernabilidad y Proceso...'!$F:$G,2,FALSE),IFERROR(VLOOKUP(D940,'12. Gestión del Talento Humano'!$F:$G,2,FALSE),IFERROR(VLOOKUP(D940,'14. Internacional... de la E.S.'!$F:$G,2,FALSE),IFERROR(VLOOKUP(D940,'10. Posgrado'!$F:$G,2,FALSE),IFERROR(VLOOKUP(D940,'16. Gestión TIC'!$F:$G,2,FALSE),IFERROR(VLOOKUP(D940,'16. Desa. del Sistema Educ.Sup.'!$F:$G,2,FALSE),IFERROR(VLOOKUP(D940,'8. Cultura de Inno. Insti...'!$F:$G,2,FALSE),VLOOKUP(D940,'7. Lo Esencial de la Reforma U.'!$F:$G,2,0)))))))))))))))))</f>
        <v xml:space="preserve">Realizar una jornada de bienvenida para los estudiantes de primer ingreso de la Carrera Historia. </v>
      </c>
      <c r="D941" s="31"/>
      <c r="E941" s="93"/>
      <c r="F941" s="93"/>
      <c r="G941" s="93"/>
      <c r="H941" s="76"/>
      <c r="I941" s="76"/>
      <c r="J941" s="76"/>
      <c r="K941" s="112"/>
      <c r="L941" s="437"/>
    </row>
    <row r="942" spans="3:12" ht="15" thickBot="1" x14ac:dyDescent="0.4">
      <c r="C942" s="70"/>
      <c r="D942" s="31"/>
      <c r="E942" s="93"/>
      <c r="F942" s="93"/>
      <c r="G942" s="93"/>
      <c r="H942" s="76"/>
      <c r="I942" s="76"/>
      <c r="J942" s="76"/>
      <c r="K942" s="112"/>
      <c r="L942" s="437"/>
    </row>
    <row r="943" spans="3:12" ht="15" thickBot="1" x14ac:dyDescent="0.4">
      <c r="C943" s="126" t="s">
        <v>44</v>
      </c>
      <c r="D943" s="129" t="s">
        <v>45</v>
      </c>
      <c r="E943" s="128" t="s">
        <v>55</v>
      </c>
      <c r="F943" s="128" t="s">
        <v>57</v>
      </c>
      <c r="G943" s="127" t="s">
        <v>27</v>
      </c>
      <c r="H943" s="133" t="s">
        <v>129</v>
      </c>
      <c r="I943" s="128" t="s">
        <v>46</v>
      </c>
      <c r="J943" s="128" t="s">
        <v>130</v>
      </c>
      <c r="K943" s="128" t="s">
        <v>408</v>
      </c>
      <c r="L943" s="128" t="s">
        <v>409</v>
      </c>
    </row>
    <row r="944" spans="3:12" x14ac:dyDescent="0.35">
      <c r="C944" s="317" t="s">
        <v>47</v>
      </c>
      <c r="D944" s="1159"/>
      <c r="E944" s="318"/>
      <c r="F944" s="115">
        <v>30000</v>
      </c>
      <c r="G944" s="319">
        <f t="shared" ref="G944:G946" si="112">E944*F944</f>
        <v>0</v>
      </c>
      <c r="H944" s="320"/>
      <c r="I944" s="116" t="s">
        <v>697</v>
      </c>
      <c r="J944" s="116" t="str">
        <f>VLOOKUP(I944,Presupuesto!$B$11:$C$566,2,0)</f>
        <v>SERVICIOS DE CAPACITACION.</v>
      </c>
      <c r="K944" s="321" t="s">
        <v>1492</v>
      </c>
      <c r="L944" s="116" t="s">
        <v>392</v>
      </c>
    </row>
    <row r="945" spans="3:12" x14ac:dyDescent="0.35">
      <c r="C945" s="99" t="s">
        <v>48</v>
      </c>
      <c r="D945" s="1160"/>
      <c r="E945" s="200">
        <f>D944</f>
        <v>0</v>
      </c>
      <c r="F945" s="100">
        <v>50</v>
      </c>
      <c r="G945" s="97">
        <f t="shared" si="112"/>
        <v>0</v>
      </c>
      <c r="H945" s="161"/>
      <c r="I945" s="98" t="s">
        <v>715</v>
      </c>
      <c r="J945" s="98" t="str">
        <f>VLOOKUP(I945,Presupuesto!$B$11:$C$566,2,0)</f>
        <v>SERVICIOS DE IMPRENTA PUBLIC.Y REPRODUCCION</v>
      </c>
      <c r="K945" s="98" t="str">
        <f>$K$194</f>
        <v>Gestión Tecnologías de Información y Comunicación</v>
      </c>
      <c r="L945" s="98" t="s">
        <v>410</v>
      </c>
    </row>
    <row r="946" spans="3:12" x14ac:dyDescent="0.35">
      <c r="C946" s="99" t="s">
        <v>49</v>
      </c>
      <c r="D946" s="1160"/>
      <c r="E946" s="200">
        <v>100</v>
      </c>
      <c r="F946" s="100">
        <v>110</v>
      </c>
      <c r="G946" s="97">
        <f t="shared" si="112"/>
        <v>11000</v>
      </c>
      <c r="H946" s="161" t="s">
        <v>127</v>
      </c>
      <c r="I946" s="98" t="s">
        <v>790</v>
      </c>
      <c r="J946" s="98" t="str">
        <f>VLOOKUP(I946,Presupuesto!$B$11:$C$566,2,0)</f>
        <v>ALIMENTOS B EBIDAS PARA PERSONAS</v>
      </c>
      <c r="K946" s="98" t="s">
        <v>1358</v>
      </c>
      <c r="L946" s="98" t="s">
        <v>394</v>
      </c>
    </row>
    <row r="947" spans="3:12" ht="15" thickBot="1" x14ac:dyDescent="0.4">
      <c r="C947" s="213" t="s">
        <v>428</v>
      </c>
      <c r="D947" s="214">
        <v>0</v>
      </c>
      <c r="E947" s="322">
        <v>0</v>
      </c>
      <c r="F947" s="104">
        <f>HLOOKUP(C947,$AH$2:$BU$3,2,0)</f>
        <v>1150</v>
      </c>
      <c r="G947" s="105">
        <f>D947*E947*F947</f>
        <v>0</v>
      </c>
      <c r="H947" s="323"/>
      <c r="I947" s="324" t="s">
        <v>299</v>
      </c>
      <c r="J947" s="106" t="str">
        <f>VLOOKUP(I947,Presupuesto!$B$11:$C$566,2,0)</f>
        <v>VIATICOS (26200-00)</v>
      </c>
      <c r="K947" s="325" t="str">
        <f t="shared" ref="K947" si="113">$K$194</f>
        <v>Gestión Tecnologías de Información y Comunicación</v>
      </c>
      <c r="L947" s="325" t="s">
        <v>410</v>
      </c>
    </row>
    <row r="948" spans="3:12" x14ac:dyDescent="0.35">
      <c r="C948" s="437"/>
      <c r="D948" s="437"/>
      <c r="E948" s="437"/>
      <c r="F948" s="437"/>
      <c r="G948" s="437"/>
      <c r="H948" s="424"/>
      <c r="I948" s="437"/>
      <c r="J948" s="437"/>
      <c r="K948" s="437"/>
      <c r="L948" s="437"/>
    </row>
    <row r="950" spans="3:12" ht="15" thickBot="1" x14ac:dyDescent="0.4">
      <c r="C950" s="437"/>
      <c r="D950" s="437"/>
      <c r="E950" s="437"/>
      <c r="F950" s="437"/>
      <c r="G950" s="437"/>
      <c r="H950" s="424"/>
      <c r="I950" s="437"/>
      <c r="J950" s="437"/>
      <c r="K950" s="437"/>
      <c r="L950" s="437"/>
    </row>
    <row r="951" spans="3:12" ht="15" thickBot="1" x14ac:dyDescent="0.4">
      <c r="C951" s="29" t="s">
        <v>43</v>
      </c>
      <c r="D951" s="30">
        <f>SUM(G958:G962)</f>
        <v>60000</v>
      </c>
      <c r="E951" s="93"/>
      <c r="F951" s="93"/>
      <c r="G951" s="93"/>
      <c r="H951" s="76"/>
      <c r="I951" s="76"/>
      <c r="J951" s="76"/>
      <c r="K951" s="112"/>
      <c r="L951" s="437"/>
    </row>
    <row r="952" spans="3:12" x14ac:dyDescent="0.35">
      <c r="C952" s="70"/>
      <c r="D952" s="31"/>
      <c r="E952" s="93"/>
      <c r="F952" s="93"/>
      <c r="G952" s="93"/>
      <c r="H952" s="76"/>
      <c r="I952" s="76"/>
      <c r="J952" s="76"/>
      <c r="K952" s="112"/>
      <c r="L952" s="437"/>
    </row>
    <row r="953" spans="3:12" x14ac:dyDescent="0.35">
      <c r="C953" s="70"/>
      <c r="D953" s="31"/>
      <c r="E953" s="93"/>
      <c r="F953" s="93"/>
      <c r="G953" s="93"/>
      <c r="H953" s="76"/>
      <c r="I953" s="76"/>
      <c r="J953" s="76"/>
      <c r="K953" s="112"/>
      <c r="L953" s="437"/>
    </row>
    <row r="954" spans="3:12" ht="15.5" x14ac:dyDescent="0.35">
      <c r="C954" s="202" t="s">
        <v>390</v>
      </c>
      <c r="D954" s="351" t="s">
        <v>2366</v>
      </c>
      <c r="E954" s="93"/>
      <c r="F954" s="93"/>
      <c r="G954" s="93"/>
      <c r="H954" s="76"/>
      <c r="I954" s="76"/>
      <c r="J954" s="76"/>
      <c r="K954" s="112"/>
      <c r="L954" s="437"/>
    </row>
    <row r="955" spans="3:12" ht="18.5" x14ac:dyDescent="0.35">
      <c r="C955" s="207" t="str">
        <f>IFERROR(VLOOKUP(D954,'1. Desarrollo e Innov. Curricu.'!$F:$G,2,FALSE),IFERROR(VLOOKUP(D954,'2. Investigación Científica'!$F:$G,2,FALSE),IFERROR(VLOOKUP(D954,'3. Vinculación Univ. Sociedad'!$F:$G,2,FALSE),IFERROR(VLOOKUP(D954,'4. Docencia y Profesorado Univ.'!$F:$G,2,FALSE),IFERROR(VLOOKUP(D954,'5. Estudiantes y Graduados'!$F:$G,2,FALSE),IFERROR(VLOOKUP(D954,'11. Gestion Administrativa'!$F:$G,2,FALSE),IFERROR(VLOOKUP(D954,'13. Gestión Académica'!$F:$G,2,FALSE),IFERROR(VLOOKUP(D954,'9. Asegura. de la Calid. y M'!$F:$G,2,FALSE),IFERROR(VLOOKUP(D954,'6. Gestión del Conocimiento'!$F:$G,2,FALSE),IFERROR(VLOOKUP(D954,'15. Gobernabilidad y Proceso...'!$F:$G,2,FALSE),IFERROR(VLOOKUP(D954,'12. Gestión del Talento Humano'!$F:$G,2,FALSE),IFERROR(VLOOKUP(D954,'14. Internacional... de la E.S.'!$F:$G,2,FALSE),IFERROR(VLOOKUP(D954,'10. Posgrado'!$F:$G,2,FALSE),IFERROR(VLOOKUP(D954,'16. Gestión TIC'!$F:$G,2,FALSE),IFERROR(VLOOKUP(D954,'16. Desa. del Sistema Educ.Sup.'!$F:$G,2,FALSE),IFERROR(VLOOKUP(D954,'8. Cultura de Inno. Insti...'!$F:$G,2,FALSE),VLOOKUP(D954,'7. Lo Esencial de la Reforma U.'!$F:$G,2,0)))))))))))))))))</f>
        <v xml:space="preserve">Gestionar el apoyo para las giras académicas propias de la disciplina de Historia. </v>
      </c>
      <c r="D955" s="31"/>
      <c r="E955" s="93"/>
      <c r="F955" s="93"/>
      <c r="G955" s="93"/>
      <c r="H955" s="76"/>
      <c r="I955" s="76"/>
      <c r="J955" s="76"/>
      <c r="K955" s="112"/>
      <c r="L955" s="437"/>
    </row>
    <row r="956" spans="3:12" ht="15" thickBot="1" x14ac:dyDescent="0.4">
      <c r="C956" s="70"/>
      <c r="D956" s="31"/>
      <c r="E956" s="93"/>
      <c r="F956" s="93"/>
      <c r="G956" s="93"/>
      <c r="H956" s="76"/>
      <c r="I956" s="76"/>
      <c r="J956" s="76"/>
      <c r="K956" s="112"/>
      <c r="L956" s="437"/>
    </row>
    <row r="957" spans="3:12" ht="15" thickBot="1" x14ac:dyDescent="0.4">
      <c r="C957" s="126" t="s">
        <v>44</v>
      </c>
      <c r="D957" s="129" t="s">
        <v>45</v>
      </c>
      <c r="E957" s="128" t="s">
        <v>55</v>
      </c>
      <c r="F957" s="128" t="s">
        <v>57</v>
      </c>
      <c r="G957" s="127" t="s">
        <v>27</v>
      </c>
      <c r="H957" s="133" t="s">
        <v>129</v>
      </c>
      <c r="I957" s="128" t="s">
        <v>46</v>
      </c>
      <c r="J957" s="128" t="s">
        <v>130</v>
      </c>
      <c r="K957" s="128" t="s">
        <v>408</v>
      </c>
      <c r="L957" s="128" t="s">
        <v>409</v>
      </c>
    </row>
    <row r="958" spans="3:12" x14ac:dyDescent="0.35">
      <c r="C958" s="317" t="s">
        <v>47</v>
      </c>
      <c r="D958" s="1159"/>
      <c r="E958" s="318"/>
      <c r="F958" s="115">
        <v>30000</v>
      </c>
      <c r="G958" s="319">
        <f t="shared" ref="G958:G961" si="114">E958*F958</f>
        <v>0</v>
      </c>
      <c r="H958" s="320"/>
      <c r="I958" s="116" t="s">
        <v>697</v>
      </c>
      <c r="J958" s="116" t="str">
        <f>VLOOKUP(I958,Presupuesto!$B$11:$C$566,2,0)</f>
        <v>SERVICIOS DE CAPACITACION.</v>
      </c>
      <c r="K958" s="321" t="s">
        <v>1492</v>
      </c>
      <c r="L958" s="116" t="s">
        <v>392</v>
      </c>
    </row>
    <row r="959" spans="3:12" x14ac:dyDescent="0.35">
      <c r="C959" s="99" t="s">
        <v>48</v>
      </c>
      <c r="D959" s="1160"/>
      <c r="E959" s="200">
        <f>D958</f>
        <v>0</v>
      </c>
      <c r="F959" s="100">
        <v>50</v>
      </c>
      <c r="G959" s="97">
        <f t="shared" si="114"/>
        <v>0</v>
      </c>
      <c r="H959" s="161"/>
      <c r="I959" s="98" t="s">
        <v>715</v>
      </c>
      <c r="J959" s="98" t="str">
        <f>VLOOKUP(I959,Presupuesto!$B$11:$C$566,2,0)</f>
        <v>SERVICIOS DE IMPRENTA PUBLIC.Y REPRODUCCION</v>
      </c>
      <c r="K959" s="98" t="str">
        <f>$K$194</f>
        <v>Gestión Tecnologías de Información y Comunicación</v>
      </c>
      <c r="L959" s="98" t="s">
        <v>410</v>
      </c>
    </row>
    <row r="960" spans="3:12" x14ac:dyDescent="0.35">
      <c r="C960" s="99" t="s">
        <v>49</v>
      </c>
      <c r="D960" s="1160"/>
      <c r="E960" s="200">
        <f>D958</f>
        <v>0</v>
      </c>
      <c r="F960" s="100">
        <v>150</v>
      </c>
      <c r="G960" s="97">
        <f t="shared" si="114"/>
        <v>0</v>
      </c>
      <c r="H960" s="161"/>
      <c r="I960" s="98" t="s">
        <v>790</v>
      </c>
      <c r="J960" s="98" t="str">
        <f>VLOOKUP(I960,Presupuesto!$B$11:$C$566,2,0)</f>
        <v>ALIMENTOS B EBIDAS PARA PERSONAS</v>
      </c>
      <c r="K960" s="98" t="str">
        <f t="shared" ref="K960:K962" si="115">$K$194</f>
        <v>Gestión Tecnologías de Información y Comunicación</v>
      </c>
      <c r="L960" s="98" t="s">
        <v>394</v>
      </c>
    </row>
    <row r="961" spans="3:12" x14ac:dyDescent="0.35">
      <c r="C961" s="99" t="s">
        <v>50</v>
      </c>
      <c r="D961" s="1160"/>
      <c r="E961" s="151">
        <v>6</v>
      </c>
      <c r="F961" s="118">
        <v>10000</v>
      </c>
      <c r="G961" s="97">
        <f t="shared" si="114"/>
        <v>60000</v>
      </c>
      <c r="H961" s="161" t="s">
        <v>127</v>
      </c>
      <c r="I961" s="313" t="s">
        <v>747</v>
      </c>
      <c r="J961" s="98" t="str">
        <f>VLOOKUP(I961,Presupuesto!$B$11:$C$566,2,0)</f>
        <v>PASAJES NACIONALES</v>
      </c>
      <c r="K961" s="98" t="s">
        <v>1358</v>
      </c>
      <c r="L961" s="98" t="s">
        <v>410</v>
      </c>
    </row>
    <row r="962" spans="3:12" ht="15" thickBot="1" x14ac:dyDescent="0.4">
      <c r="C962" s="213" t="s">
        <v>428</v>
      </c>
      <c r="D962" s="214">
        <v>0</v>
      </c>
      <c r="E962" s="322">
        <v>0</v>
      </c>
      <c r="F962" s="104">
        <f>HLOOKUP(C962,$AH$2:$BU$3,2,0)</f>
        <v>1150</v>
      </c>
      <c r="G962" s="105">
        <f>D962*E962*F962</f>
        <v>0</v>
      </c>
      <c r="H962" s="323"/>
      <c r="I962" s="324" t="s">
        <v>299</v>
      </c>
      <c r="J962" s="106" t="str">
        <f>VLOOKUP(I962,Presupuesto!$B$11:$C$566,2,0)</f>
        <v>VIATICOS (26200-00)</v>
      </c>
      <c r="K962" s="325" t="str">
        <f t="shared" si="115"/>
        <v>Gestión Tecnologías de Información y Comunicación</v>
      </c>
      <c r="L962" s="325" t="s">
        <v>410</v>
      </c>
    </row>
    <row r="963" spans="3:12" x14ac:dyDescent="0.35">
      <c r="C963" s="437"/>
      <c r="D963" s="437"/>
      <c r="E963" s="437"/>
      <c r="F963" s="437"/>
      <c r="G963" s="437"/>
      <c r="H963" s="424"/>
      <c r="I963" s="437"/>
      <c r="J963" s="437"/>
      <c r="K963" s="437"/>
      <c r="L963" s="437"/>
    </row>
    <row r="965" spans="3:12" ht="15" thickBot="1" x14ac:dyDescent="0.4">
      <c r="C965" s="437"/>
      <c r="D965" s="437"/>
      <c r="E965" s="437"/>
      <c r="F965" s="437"/>
      <c r="G965" s="437"/>
      <c r="H965" s="424"/>
      <c r="I965" s="437"/>
      <c r="J965" s="437"/>
      <c r="K965" s="437"/>
      <c r="L965" s="437"/>
    </row>
    <row r="966" spans="3:12" ht="15" thickBot="1" x14ac:dyDescent="0.4">
      <c r="C966" s="29" t="s">
        <v>43</v>
      </c>
      <c r="D966" s="30">
        <f>SUM(G973:G976)</f>
        <v>20000</v>
      </c>
      <c r="E966" s="93"/>
      <c r="F966" s="93"/>
      <c r="G966" s="93"/>
      <c r="H966" s="76"/>
      <c r="I966" s="76"/>
      <c r="J966" s="76"/>
      <c r="K966" s="112"/>
      <c r="L966" s="437"/>
    </row>
    <row r="967" spans="3:12" x14ac:dyDescent="0.35">
      <c r="C967" s="70"/>
      <c r="D967" s="31"/>
      <c r="E967" s="93"/>
      <c r="F967" s="93"/>
      <c r="G967" s="93"/>
      <c r="H967" s="76"/>
      <c r="I967" s="76"/>
      <c r="J967" s="76"/>
      <c r="K967" s="112"/>
      <c r="L967" s="437"/>
    </row>
    <row r="968" spans="3:12" x14ac:dyDescent="0.35">
      <c r="C968" s="70"/>
      <c r="D968" s="31"/>
      <c r="E968" s="93"/>
      <c r="F968" s="93"/>
      <c r="G968" s="93"/>
      <c r="H968" s="76"/>
      <c r="I968" s="76"/>
      <c r="J968" s="76"/>
      <c r="K968" s="112"/>
      <c r="L968" s="437"/>
    </row>
    <row r="969" spans="3:12" ht="15.5" x14ac:dyDescent="0.35">
      <c r="C969" s="202" t="s">
        <v>390</v>
      </c>
      <c r="D969" s="351" t="s">
        <v>2368</v>
      </c>
      <c r="E969" s="93"/>
      <c r="F969" s="93"/>
      <c r="G969" s="93"/>
      <c r="H969" s="76"/>
      <c r="I969" s="76"/>
      <c r="J969" s="76"/>
      <c r="K969" s="112"/>
      <c r="L969" s="437"/>
    </row>
    <row r="970" spans="3:12" ht="18.5" x14ac:dyDescent="0.35">
      <c r="C970" s="207" t="str">
        <f>IFERROR(VLOOKUP(D969,'1. Desarrollo e Innov. Curricu.'!$F:$G,2,FALSE),IFERROR(VLOOKUP(D969,'2. Investigación Científica'!$F:$G,2,FALSE),IFERROR(VLOOKUP(D969,'3. Vinculación Univ. Sociedad'!$F:$G,2,FALSE),IFERROR(VLOOKUP(D969,'4. Docencia y Profesorado Univ.'!$F:$G,2,FALSE),IFERROR(VLOOKUP(D969,'5. Estudiantes y Graduados'!$F:$G,2,FALSE),IFERROR(VLOOKUP(D969,'11. Gestion Administrativa'!$F:$G,2,FALSE),IFERROR(VLOOKUP(D969,'13. Gestión Académica'!$F:$G,2,FALSE),IFERROR(VLOOKUP(D969,'9. Asegura. de la Calid. y M'!$F:$G,2,FALSE),IFERROR(VLOOKUP(D969,'6. Gestión del Conocimiento'!$F:$G,2,FALSE),IFERROR(VLOOKUP(D969,'15. Gobernabilidad y Proceso...'!$F:$G,2,FALSE),IFERROR(VLOOKUP(D969,'12. Gestión del Talento Humano'!$F:$G,2,FALSE),IFERROR(VLOOKUP(D969,'14. Internacional... de la E.S.'!$F:$G,2,FALSE),IFERROR(VLOOKUP(D969,'10. Posgrado'!$F:$G,2,FALSE),IFERROR(VLOOKUP(D969,'16. Gestión TIC'!$F:$G,2,FALSE),IFERROR(VLOOKUP(D969,'16. Desa. del Sistema Educ.Sup.'!$F:$G,2,FALSE),IFERROR(VLOOKUP(D969,'8. Cultura de Inno. Insti...'!$F:$G,2,FALSE),VLOOKUP(D969,'7. Lo Esencial de la Reforma U.'!$F:$G,2,0)))))))))))))))))</f>
        <v xml:space="preserve">Organizar el  IV Festival de arte y cultura  en periodismo. </v>
      </c>
      <c r="D970" s="31"/>
      <c r="E970" s="93"/>
      <c r="F970" s="93"/>
      <c r="G970" s="93"/>
      <c r="H970" s="76"/>
      <c r="I970" s="76"/>
      <c r="J970" s="76"/>
      <c r="K970" s="112"/>
      <c r="L970" s="437"/>
    </row>
    <row r="971" spans="3:12" ht="15" thickBot="1" x14ac:dyDescent="0.4">
      <c r="C971" s="70"/>
      <c r="D971" s="31"/>
      <c r="E971" s="93"/>
      <c r="F971" s="93"/>
      <c r="G971" s="93"/>
      <c r="H971" s="76"/>
      <c r="I971" s="76"/>
      <c r="J971" s="76"/>
      <c r="K971" s="112"/>
      <c r="L971" s="437"/>
    </row>
    <row r="972" spans="3:12" ht="15" thickBot="1" x14ac:dyDescent="0.4">
      <c r="C972" s="126" t="s">
        <v>44</v>
      </c>
      <c r="D972" s="129" t="s">
        <v>45</v>
      </c>
      <c r="E972" s="128" t="s">
        <v>55</v>
      </c>
      <c r="F972" s="128" t="s">
        <v>57</v>
      </c>
      <c r="G972" s="127" t="s">
        <v>27</v>
      </c>
      <c r="H972" s="133" t="s">
        <v>129</v>
      </c>
      <c r="I972" s="128" t="s">
        <v>46</v>
      </c>
      <c r="J972" s="128" t="s">
        <v>130</v>
      </c>
      <c r="K972" s="128" t="s">
        <v>408</v>
      </c>
      <c r="L972" s="128" t="s">
        <v>409</v>
      </c>
    </row>
    <row r="973" spans="3:12" x14ac:dyDescent="0.35">
      <c r="C973" s="317" t="s">
        <v>47</v>
      </c>
      <c r="D973" s="1159"/>
      <c r="E973" s="318"/>
      <c r="F973" s="115">
        <v>30000</v>
      </c>
      <c r="G973" s="319">
        <f t="shared" ref="G973:G974" si="116">E973*F973</f>
        <v>0</v>
      </c>
      <c r="H973" s="320"/>
      <c r="I973" s="116" t="s">
        <v>697</v>
      </c>
      <c r="J973" s="116" t="str">
        <f>VLOOKUP(I973,Presupuesto!$B$11:$C$566,2,0)</f>
        <v>SERVICIOS DE CAPACITACION.</v>
      </c>
      <c r="K973" s="321" t="s">
        <v>1492</v>
      </c>
      <c r="L973" s="116" t="s">
        <v>392</v>
      </c>
    </row>
    <row r="974" spans="3:12" x14ac:dyDescent="0.35">
      <c r="C974" s="99" t="s">
        <v>48</v>
      </c>
      <c r="D974" s="1160"/>
      <c r="E974" s="200">
        <f>D973</f>
        <v>0</v>
      </c>
      <c r="F974" s="100">
        <v>50</v>
      </c>
      <c r="G974" s="97">
        <f t="shared" si="116"/>
        <v>0</v>
      </c>
      <c r="H974" s="161"/>
      <c r="I974" s="98" t="s">
        <v>715</v>
      </c>
      <c r="J974" s="98" t="str">
        <f>VLOOKUP(I974,Presupuesto!$B$11:$C$566,2,0)</f>
        <v>SERVICIOS DE IMPRENTA PUBLIC.Y REPRODUCCION</v>
      </c>
      <c r="K974" s="98" t="str">
        <f>$K$194</f>
        <v>Gestión Tecnologías de Información y Comunicación</v>
      </c>
      <c r="L974" s="98" t="s">
        <v>410</v>
      </c>
    </row>
    <row r="975" spans="3:12" x14ac:dyDescent="0.35">
      <c r="C975" s="99" t="s">
        <v>49</v>
      </c>
      <c r="D975" s="1160"/>
      <c r="E975" s="200">
        <v>100</v>
      </c>
      <c r="F975" s="100">
        <v>200</v>
      </c>
      <c r="G975" s="97">
        <f>E975*F975</f>
        <v>20000</v>
      </c>
      <c r="H975" s="161" t="s">
        <v>127</v>
      </c>
      <c r="I975" s="98" t="s">
        <v>790</v>
      </c>
      <c r="J975" s="98" t="str">
        <f>VLOOKUP(I975,Presupuesto!$B$11:$C$566,2,0)</f>
        <v>ALIMENTOS B EBIDAS PARA PERSONAS</v>
      </c>
      <c r="K975" s="98" t="s">
        <v>1358</v>
      </c>
      <c r="L975" s="98" t="s">
        <v>393</v>
      </c>
    </row>
    <row r="976" spans="3:12" ht="15" thickBot="1" x14ac:dyDescent="0.4">
      <c r="C976" s="213" t="s">
        <v>428</v>
      </c>
      <c r="D976" s="214">
        <v>0</v>
      </c>
      <c r="E976" s="322">
        <v>0</v>
      </c>
      <c r="F976" s="104">
        <f>HLOOKUP(C976,$AH$2:$BU$3,2,0)</f>
        <v>1150</v>
      </c>
      <c r="G976" s="105">
        <f>D976*E976*F976</f>
        <v>0</v>
      </c>
      <c r="H976" s="323"/>
      <c r="I976" s="324" t="s">
        <v>299</v>
      </c>
      <c r="J976" s="106" t="str">
        <f>VLOOKUP(I976,Presupuesto!$B$11:$C$566,2,0)</f>
        <v>VIATICOS (26200-00)</v>
      </c>
      <c r="K976" s="325" t="str">
        <f t="shared" ref="K976" si="117">$K$194</f>
        <v>Gestión Tecnologías de Información y Comunicación</v>
      </c>
      <c r="L976" s="325" t="s">
        <v>410</v>
      </c>
    </row>
    <row r="977" spans="3:12" x14ac:dyDescent="0.35">
      <c r="C977" s="437"/>
      <c r="D977" s="437"/>
      <c r="E977" s="437"/>
      <c r="F977" s="437"/>
      <c r="G977" s="437"/>
      <c r="H977" s="424"/>
      <c r="I977" s="437"/>
      <c r="J977" s="437"/>
      <c r="K977" s="437"/>
      <c r="L977" s="437"/>
    </row>
    <row r="978" spans="3:12" ht="15" thickBot="1" x14ac:dyDescent="0.4"/>
    <row r="979" spans="3:12" ht="15" thickBot="1" x14ac:dyDescent="0.4">
      <c r="C979" s="29" t="s">
        <v>43</v>
      </c>
      <c r="D979" s="30">
        <f>SUM(G986:G989)</f>
        <v>10000</v>
      </c>
      <c r="E979" s="93"/>
      <c r="F979" s="93"/>
      <c r="G979" s="93"/>
      <c r="H979" s="76"/>
      <c r="I979" s="76"/>
      <c r="J979" s="76"/>
      <c r="K979" s="112"/>
      <c r="L979" s="437"/>
    </row>
    <row r="980" spans="3:12" x14ac:dyDescent="0.35">
      <c r="C980" s="70"/>
      <c r="D980" s="31"/>
      <c r="E980" s="93"/>
      <c r="F980" s="93"/>
      <c r="G980" s="93"/>
      <c r="H980" s="76"/>
      <c r="I980" s="76"/>
      <c r="J980" s="76"/>
      <c r="K980" s="112"/>
      <c r="L980" s="437"/>
    </row>
    <row r="981" spans="3:12" x14ac:dyDescent="0.35">
      <c r="C981" s="70"/>
      <c r="D981" s="31"/>
      <c r="E981" s="93"/>
      <c r="F981" s="93"/>
      <c r="G981" s="93"/>
      <c r="H981" s="76"/>
      <c r="I981" s="76"/>
      <c r="J981" s="76"/>
      <c r="K981" s="112"/>
      <c r="L981" s="437"/>
    </row>
    <row r="982" spans="3:12" ht="15.5" x14ac:dyDescent="0.35">
      <c r="C982" s="202" t="s">
        <v>390</v>
      </c>
      <c r="D982" s="351" t="s">
        <v>2369</v>
      </c>
      <c r="E982" s="93"/>
      <c r="F982" s="93"/>
      <c r="G982" s="93"/>
      <c r="H982" s="76"/>
      <c r="I982" s="76"/>
      <c r="J982" s="76"/>
      <c r="K982" s="112"/>
      <c r="L982" s="437"/>
    </row>
    <row r="983" spans="3:12" ht="18.5" x14ac:dyDescent="0.35">
      <c r="C983" s="207" t="str">
        <f>IFERROR(VLOOKUP(D982,'1. Desarrollo e Innov. Curricu.'!$F:$G,2,FALSE),IFERROR(VLOOKUP(D982,'2. Investigación Científica'!$F:$G,2,FALSE),IFERROR(VLOOKUP(D982,'3. Vinculación Univ. Sociedad'!$F:$G,2,FALSE),IFERROR(VLOOKUP(D982,'4. Docencia y Profesorado Univ.'!$F:$G,2,FALSE),IFERROR(VLOOKUP(D982,'5. Estudiantes y Graduados'!$F:$G,2,FALSE),IFERROR(VLOOKUP(D982,'11. Gestion Administrativa'!$F:$G,2,FALSE),IFERROR(VLOOKUP(D982,'13. Gestión Académica'!$F:$G,2,FALSE),IFERROR(VLOOKUP(D982,'9. Asegura. de la Calid. y M'!$F:$G,2,FALSE),IFERROR(VLOOKUP(D982,'6. Gestión del Conocimiento'!$F:$G,2,FALSE),IFERROR(VLOOKUP(D982,'15. Gobernabilidad y Proceso...'!$F:$G,2,FALSE),IFERROR(VLOOKUP(D982,'12. Gestión del Talento Humano'!$F:$G,2,FALSE),IFERROR(VLOOKUP(D982,'14. Internacional... de la E.S.'!$F:$G,2,FALSE),IFERROR(VLOOKUP(D982,'10. Posgrado'!$F:$G,2,FALSE),IFERROR(VLOOKUP(D982,'16. Gestión TIC'!$F:$G,2,FALSE),IFERROR(VLOOKUP(D982,'16. Desa. del Sistema Educ.Sup.'!$F:$G,2,FALSE),IFERROR(VLOOKUP(D982,'8. Cultura de Inno. Insti...'!$F:$G,2,FALSE),VLOOKUP(D982,'7. Lo Esencial de la Reforma U.'!$F:$G,2,0)))))))))))))))))</f>
        <v>Realizar el concurso "German Reyes" de fotografía periodística.</v>
      </c>
      <c r="D983" s="31"/>
      <c r="E983" s="93"/>
      <c r="F983" s="93"/>
      <c r="G983" s="93"/>
      <c r="H983" s="76"/>
      <c r="I983" s="76"/>
      <c r="J983" s="76"/>
      <c r="K983" s="112"/>
      <c r="L983" s="437"/>
    </row>
    <row r="984" spans="3:12" ht="15" thickBot="1" x14ac:dyDescent="0.4">
      <c r="C984" s="70"/>
      <c r="D984" s="31"/>
      <c r="E984" s="93"/>
      <c r="F984" s="93"/>
      <c r="G984" s="93"/>
      <c r="H984" s="76"/>
      <c r="I984" s="76"/>
      <c r="J984" s="76"/>
      <c r="K984" s="112"/>
      <c r="L984" s="437"/>
    </row>
    <row r="985" spans="3:12" ht="15" thickBot="1" x14ac:dyDescent="0.4">
      <c r="C985" s="126" t="s">
        <v>44</v>
      </c>
      <c r="D985" s="129" t="s">
        <v>45</v>
      </c>
      <c r="E985" s="128" t="s">
        <v>55</v>
      </c>
      <c r="F985" s="128" t="s">
        <v>57</v>
      </c>
      <c r="G985" s="127" t="s">
        <v>27</v>
      </c>
      <c r="H985" s="133" t="s">
        <v>129</v>
      </c>
      <c r="I985" s="128" t="s">
        <v>46</v>
      </c>
      <c r="J985" s="128" t="s">
        <v>130</v>
      </c>
      <c r="K985" s="128" t="s">
        <v>408</v>
      </c>
      <c r="L985" s="128" t="s">
        <v>409</v>
      </c>
    </row>
    <row r="986" spans="3:12" x14ac:dyDescent="0.35">
      <c r="C986" s="317" t="s">
        <v>47</v>
      </c>
      <c r="D986" s="1159"/>
      <c r="E986" s="318"/>
      <c r="F986" s="115">
        <v>30000</v>
      </c>
      <c r="G986" s="319">
        <f t="shared" ref="G986:G988" si="118">E986*F986</f>
        <v>0</v>
      </c>
      <c r="H986" s="320"/>
      <c r="I986" s="116" t="s">
        <v>697</v>
      </c>
      <c r="J986" s="116" t="str">
        <f>VLOOKUP(I986,Presupuesto!$B$11:$C$566,2,0)</f>
        <v>SERVICIOS DE CAPACITACION.</v>
      </c>
      <c r="K986" s="321" t="s">
        <v>1492</v>
      </c>
      <c r="L986" s="116" t="s">
        <v>392</v>
      </c>
    </row>
    <row r="987" spans="3:12" x14ac:dyDescent="0.35">
      <c r="C987" s="99" t="s">
        <v>48</v>
      </c>
      <c r="D987" s="1160"/>
      <c r="E987" s="200">
        <v>200</v>
      </c>
      <c r="F987" s="100">
        <v>50</v>
      </c>
      <c r="G987" s="97">
        <f t="shared" si="118"/>
        <v>10000</v>
      </c>
      <c r="H987" s="161" t="s">
        <v>127</v>
      </c>
      <c r="I987" s="98" t="s">
        <v>715</v>
      </c>
      <c r="J987" s="98" t="str">
        <f>VLOOKUP(I987,Presupuesto!$B$11:$C$566,2,0)</f>
        <v>SERVICIOS DE IMPRENTA PUBLIC.Y REPRODUCCION</v>
      </c>
      <c r="K987" s="98" t="s">
        <v>1358</v>
      </c>
      <c r="L987" s="98" t="s">
        <v>410</v>
      </c>
    </row>
    <row r="988" spans="3:12" x14ac:dyDescent="0.35">
      <c r="C988" s="99" t="s">
        <v>49</v>
      </c>
      <c r="D988" s="1160"/>
      <c r="E988" s="200">
        <f>D986</f>
        <v>0</v>
      </c>
      <c r="F988" s="100">
        <v>150</v>
      </c>
      <c r="G988" s="97">
        <f t="shared" si="118"/>
        <v>0</v>
      </c>
      <c r="H988" s="161"/>
      <c r="I988" s="98" t="s">
        <v>790</v>
      </c>
      <c r="J988" s="98" t="str">
        <f>VLOOKUP(I988,Presupuesto!$B$11:$C$566,2,0)</f>
        <v>ALIMENTOS B EBIDAS PARA PERSONAS</v>
      </c>
      <c r="K988" s="98" t="str">
        <f t="shared" ref="K988:K989" si="119">$K$194</f>
        <v>Gestión Tecnologías de Información y Comunicación</v>
      </c>
      <c r="L988" s="98" t="s">
        <v>394</v>
      </c>
    </row>
    <row r="989" spans="3:12" ht="15" thickBot="1" x14ac:dyDescent="0.4">
      <c r="C989" s="213" t="s">
        <v>428</v>
      </c>
      <c r="D989" s="214">
        <v>0</v>
      </c>
      <c r="E989" s="322">
        <v>0</v>
      </c>
      <c r="F989" s="104">
        <f>HLOOKUP(C989,$AH$2:$BU$3,2,0)</f>
        <v>1150</v>
      </c>
      <c r="G989" s="105">
        <f>D989*E989*F989</f>
        <v>0</v>
      </c>
      <c r="H989" s="323"/>
      <c r="I989" s="324" t="s">
        <v>299</v>
      </c>
      <c r="J989" s="106" t="str">
        <f>VLOOKUP(I989,Presupuesto!$B$11:$C$566,2,0)</f>
        <v>VIATICOS (26200-00)</v>
      </c>
      <c r="K989" s="325" t="str">
        <f t="shared" si="119"/>
        <v>Gestión Tecnologías de Información y Comunicación</v>
      </c>
      <c r="L989" s="325" t="s">
        <v>410</v>
      </c>
    </row>
    <row r="990" spans="3:12" x14ac:dyDescent="0.35">
      <c r="C990" s="437"/>
      <c r="D990" s="437"/>
      <c r="E990" s="437"/>
      <c r="F990" s="437"/>
      <c r="G990" s="437"/>
      <c r="H990" s="424"/>
      <c r="I990" s="437"/>
      <c r="J990" s="437"/>
      <c r="K990" s="437"/>
      <c r="L990" s="437"/>
    </row>
    <row r="993" spans="3:12" ht="15" thickBot="1" x14ac:dyDescent="0.4">
      <c r="C993" s="437"/>
      <c r="D993" s="437"/>
      <c r="E993" s="437"/>
      <c r="F993" s="437"/>
      <c r="G993" s="437"/>
      <c r="H993" s="424"/>
      <c r="I993" s="437"/>
      <c r="J993" s="437"/>
      <c r="K993" s="437"/>
      <c r="L993" s="437"/>
    </row>
    <row r="994" spans="3:12" ht="15" thickBot="1" x14ac:dyDescent="0.4">
      <c r="C994" s="29" t="s">
        <v>43</v>
      </c>
      <c r="D994" s="30">
        <f>SUM(G1001:G1003)</f>
        <v>5000</v>
      </c>
      <c r="E994" s="93"/>
      <c r="F994" s="93"/>
      <c r="G994" s="93"/>
      <c r="H994" s="76"/>
      <c r="I994" s="76"/>
      <c r="J994" s="76"/>
      <c r="K994" s="112"/>
      <c r="L994" s="437"/>
    </row>
    <row r="995" spans="3:12" x14ac:dyDescent="0.35">
      <c r="C995" s="70"/>
      <c r="D995" s="31"/>
      <c r="E995" s="93"/>
      <c r="F995" s="93"/>
      <c r="G995" s="93"/>
      <c r="H995" s="76"/>
      <c r="I995" s="76"/>
      <c r="J995" s="76"/>
      <c r="K995" s="112"/>
      <c r="L995" s="437"/>
    </row>
    <row r="996" spans="3:12" x14ac:dyDescent="0.35">
      <c r="C996" s="70"/>
      <c r="D996" s="31"/>
      <c r="E996" s="93"/>
      <c r="F996" s="93"/>
      <c r="G996" s="93"/>
      <c r="H996" s="76"/>
      <c r="I996" s="76"/>
      <c r="J996" s="76"/>
      <c r="K996" s="112"/>
      <c r="L996" s="437"/>
    </row>
    <row r="997" spans="3:12" ht="15.5" x14ac:dyDescent="0.35">
      <c r="C997" s="202" t="s">
        <v>390</v>
      </c>
      <c r="D997" s="351" t="s">
        <v>2388</v>
      </c>
      <c r="E997" s="93"/>
      <c r="F997" s="93"/>
      <c r="G997" s="93"/>
      <c r="H997" s="76"/>
      <c r="I997" s="76"/>
      <c r="J997" s="76"/>
      <c r="K997" s="112"/>
      <c r="L997" s="437"/>
    </row>
    <row r="998" spans="3:12" ht="18.5" x14ac:dyDescent="0.35">
      <c r="C998" s="207" t="str">
        <f>IFERROR(VLOOKUP(D997,'1. Desarrollo e Innov. Curricu.'!$F:$G,2,FALSE),IFERROR(VLOOKUP(D997,'2. Investigación Científica'!$F:$G,2,FALSE),IFERROR(VLOOKUP(D997,'3. Vinculación Univ. Sociedad'!$F:$G,2,FALSE),IFERROR(VLOOKUP(D997,'4. Docencia y Profesorado Univ.'!$F:$G,2,FALSE),IFERROR(VLOOKUP(D997,'5. Estudiantes y Graduados'!$F:$G,2,FALSE),IFERROR(VLOOKUP(D997,'11. Gestion Administrativa'!$F:$G,2,FALSE),IFERROR(VLOOKUP(D997,'13. Gestión Académica'!$F:$G,2,FALSE),IFERROR(VLOOKUP(D997,'9. Asegura. de la Calid. y M'!$F:$G,2,FALSE),IFERROR(VLOOKUP(D997,'6. Gestión del Conocimiento'!$F:$G,2,FALSE),IFERROR(VLOOKUP(D997,'15. Gobernabilidad y Proceso...'!$F:$G,2,FALSE),IFERROR(VLOOKUP(D997,'12. Gestión del Talento Humano'!$F:$G,2,FALSE),IFERROR(VLOOKUP(D997,'14. Internacional... de la E.S.'!$F:$G,2,FALSE),IFERROR(VLOOKUP(D997,'10. Posgrado'!$F:$G,2,FALSE),IFERROR(VLOOKUP(D997,'16. Gestión TIC'!$F:$G,2,FALSE),IFERROR(VLOOKUP(D997,'16. Desa. del Sistema Educ.Sup.'!$F:$G,2,FALSE),IFERROR(VLOOKUP(D997,'8. Cultura de Inno. Insti...'!$F:$G,2,FALSE),VLOOKUP(D997,'7. Lo Esencial de la Reforma U.'!$F:$G,2,0)))))))))))))))))</f>
        <v>Realizar eventos académicos, deportivos, culturales y artísticos.</v>
      </c>
      <c r="D998" s="31"/>
      <c r="E998" s="93"/>
      <c r="F998" s="93"/>
      <c r="G998" s="93"/>
      <c r="H998" s="76"/>
      <c r="I998" s="76"/>
      <c r="J998" s="76"/>
      <c r="K998" s="112"/>
      <c r="L998" s="437"/>
    </row>
    <row r="999" spans="3:12" ht="15" thickBot="1" x14ac:dyDescent="0.4">
      <c r="C999" s="70"/>
      <c r="D999" s="31"/>
      <c r="E999" s="93"/>
      <c r="F999" s="93"/>
      <c r="G999" s="93"/>
      <c r="H999" s="76"/>
      <c r="I999" s="76"/>
      <c r="J999" s="76"/>
      <c r="K999" s="112"/>
      <c r="L999" s="437"/>
    </row>
    <row r="1000" spans="3:12" ht="15" thickBot="1" x14ac:dyDescent="0.4">
      <c r="C1000" s="126" t="s">
        <v>44</v>
      </c>
      <c r="D1000" s="129" t="s">
        <v>45</v>
      </c>
      <c r="E1000" s="128" t="s">
        <v>55</v>
      </c>
      <c r="F1000" s="128" t="s">
        <v>57</v>
      </c>
      <c r="G1000" s="127" t="s">
        <v>27</v>
      </c>
      <c r="H1000" s="133" t="s">
        <v>129</v>
      </c>
      <c r="I1000" s="128" t="s">
        <v>46</v>
      </c>
      <c r="J1000" s="128" t="s">
        <v>130</v>
      </c>
      <c r="K1000" s="128" t="s">
        <v>408</v>
      </c>
      <c r="L1000" s="128" t="s">
        <v>409</v>
      </c>
    </row>
    <row r="1001" spans="3:12" x14ac:dyDescent="0.35">
      <c r="C1001" s="317" t="s">
        <v>47</v>
      </c>
      <c r="D1001" s="1159"/>
      <c r="E1001" s="318"/>
      <c r="F1001" s="115">
        <v>30000</v>
      </c>
      <c r="G1001" s="319">
        <f t="shared" ref="G1001:G1002" si="120">E1001*F1001</f>
        <v>0</v>
      </c>
      <c r="H1001" s="320"/>
      <c r="I1001" s="116" t="s">
        <v>697</v>
      </c>
      <c r="J1001" s="116" t="str">
        <f>VLOOKUP(I1001,Presupuesto!$B$11:$C$566,2,0)</f>
        <v>SERVICIOS DE CAPACITACION.</v>
      </c>
      <c r="K1001" s="321" t="s">
        <v>1492</v>
      </c>
      <c r="L1001" s="116" t="s">
        <v>392</v>
      </c>
    </row>
    <row r="1002" spans="3:12" x14ac:dyDescent="0.35">
      <c r="C1002" s="99" t="s">
        <v>48</v>
      </c>
      <c r="D1002" s="1160"/>
      <c r="E1002" s="200">
        <v>100</v>
      </c>
      <c r="F1002" s="100">
        <v>50</v>
      </c>
      <c r="G1002" s="97">
        <f t="shared" si="120"/>
        <v>5000</v>
      </c>
      <c r="H1002" s="161" t="s">
        <v>127</v>
      </c>
      <c r="I1002" s="98" t="s">
        <v>715</v>
      </c>
      <c r="J1002" s="98" t="str">
        <f>VLOOKUP(I1002,Presupuesto!$B$11:$C$566,2,0)</f>
        <v>SERVICIOS DE IMPRENTA PUBLIC.Y REPRODUCCION</v>
      </c>
      <c r="K1002" s="98" t="s">
        <v>1358</v>
      </c>
      <c r="L1002" s="98" t="s">
        <v>393</v>
      </c>
    </row>
    <row r="1003" spans="3:12" ht="15" thickBot="1" x14ac:dyDescent="0.4">
      <c r="C1003" s="213" t="s">
        <v>428</v>
      </c>
      <c r="D1003" s="214">
        <v>0</v>
      </c>
      <c r="E1003" s="322">
        <v>0</v>
      </c>
      <c r="F1003" s="104">
        <f>HLOOKUP(C1003,$AH$2:$BU$3,2,0)</f>
        <v>1150</v>
      </c>
      <c r="G1003" s="105">
        <f>D1003*E1003*F1003</f>
        <v>0</v>
      </c>
      <c r="H1003" s="323"/>
      <c r="I1003" s="324" t="s">
        <v>299</v>
      </c>
      <c r="J1003" s="106" t="str">
        <f>VLOOKUP(I1003,Presupuesto!$B$11:$C$566,2,0)</f>
        <v>VIATICOS (26200-00)</v>
      </c>
      <c r="K1003" s="325" t="str">
        <f t="shared" ref="K1003" si="121">$K$194</f>
        <v>Gestión Tecnologías de Información y Comunicación</v>
      </c>
      <c r="L1003" s="325" t="s">
        <v>410</v>
      </c>
    </row>
    <row r="1004" spans="3:12" x14ac:dyDescent="0.35">
      <c r="C1004" s="437"/>
      <c r="D1004" s="437"/>
      <c r="E1004" s="437"/>
      <c r="F1004" s="437"/>
      <c r="G1004" s="437"/>
      <c r="H1004" s="424"/>
      <c r="I1004" s="437"/>
      <c r="J1004" s="437"/>
      <c r="K1004" s="437"/>
      <c r="L1004" s="437"/>
    </row>
    <row r="1007" spans="3:12" ht="15" thickBot="1" x14ac:dyDescent="0.4">
      <c r="C1007" s="437"/>
      <c r="D1007" s="437"/>
      <c r="E1007" s="437"/>
      <c r="F1007" s="437"/>
      <c r="G1007" s="437"/>
      <c r="H1007" s="424"/>
      <c r="I1007" s="437"/>
      <c r="J1007" s="437"/>
      <c r="K1007" s="437"/>
      <c r="L1007" s="437"/>
    </row>
    <row r="1008" spans="3:12" ht="15" thickBot="1" x14ac:dyDescent="0.4">
      <c r="C1008" s="29" t="s">
        <v>43</v>
      </c>
      <c r="D1008" s="30">
        <f>SUM(G1015:G1020)</f>
        <v>34000</v>
      </c>
      <c r="E1008" s="93"/>
      <c r="F1008" s="93"/>
      <c r="G1008" s="93"/>
      <c r="H1008" s="76"/>
      <c r="I1008" s="76"/>
      <c r="J1008" s="76"/>
      <c r="K1008" s="112"/>
      <c r="L1008" s="437"/>
    </row>
    <row r="1009" spans="3:12" x14ac:dyDescent="0.35">
      <c r="C1009" s="70"/>
      <c r="D1009" s="31"/>
      <c r="E1009" s="93"/>
      <c r="F1009" s="93"/>
      <c r="G1009" s="93"/>
      <c r="H1009" s="76"/>
      <c r="I1009" s="76"/>
      <c r="J1009" s="76"/>
      <c r="K1009" s="112"/>
      <c r="L1009" s="437"/>
    </row>
    <row r="1010" spans="3:12" x14ac:dyDescent="0.35">
      <c r="C1010" s="70"/>
      <c r="D1010" s="31"/>
      <c r="E1010" s="93"/>
      <c r="F1010" s="93"/>
      <c r="G1010" s="93"/>
      <c r="H1010" s="76"/>
      <c r="I1010" s="76"/>
      <c r="J1010" s="76"/>
      <c r="K1010" s="112"/>
      <c r="L1010" s="437"/>
    </row>
    <row r="1011" spans="3:12" ht="15.5" x14ac:dyDescent="0.35">
      <c r="C1011" s="202" t="s">
        <v>390</v>
      </c>
      <c r="D1011" s="351" t="s">
        <v>3069</v>
      </c>
      <c r="E1011" s="93"/>
      <c r="F1011" s="93"/>
      <c r="G1011" s="93"/>
      <c r="H1011" s="76"/>
      <c r="I1011" s="76"/>
      <c r="J1011" s="76"/>
      <c r="K1011" s="112"/>
      <c r="L1011" s="437"/>
    </row>
    <row r="1012" spans="3:12" ht="18.5" x14ac:dyDescent="0.35">
      <c r="C1012" s="207" t="str">
        <f>IFERROR(VLOOKUP(D1011,'1. Desarrollo e Innov. Curricu.'!$F:$G,2,FALSE),IFERROR(VLOOKUP(D1011,'2. Investigación Científica'!$F:$G,2,FALSE),IFERROR(VLOOKUP(D1011,'3. Vinculación Univ. Sociedad'!$F:$G,2,FALSE),IFERROR(VLOOKUP(D1011,'4. Docencia y Profesorado Univ.'!$F:$G,2,FALSE),IFERROR(VLOOKUP(D1011,'5. Estudiantes y Graduados'!$F:$G,2,FALSE),IFERROR(VLOOKUP(D1011,'11. Gestion Administrativa'!$F:$G,2,FALSE),IFERROR(VLOOKUP(D1011,'13. Gestión Académica'!$F:$G,2,FALSE),IFERROR(VLOOKUP(D1011,'9. Asegura. de la Calid. y M'!$F:$G,2,FALSE),IFERROR(VLOOKUP(D1011,'6. Gestión del Conocimiento'!$F:$G,2,FALSE),IFERROR(VLOOKUP(D1011,'15. Gobernabilidad y Proceso...'!$F:$G,2,FALSE),IFERROR(VLOOKUP(D1011,'12. Gestión del Talento Humano'!$F:$G,2,FALSE),IFERROR(VLOOKUP(D1011,'14. Internacional... de la E.S.'!$F:$G,2,FALSE),IFERROR(VLOOKUP(D1011,'10. Posgrado'!$F:$G,2,FALSE),IFERROR(VLOOKUP(D1011,'16. Gestión TIC'!$F:$G,2,FALSE),IFERROR(VLOOKUP(D1011,'16. Desa. del Sistema Educ.Sup.'!$F:$G,2,FALSE),IFERROR(VLOOKUP(D1011,'8. Cultura de Inno. Insti...'!$F:$G,2,FALSE),VLOOKUP(D1011,'7. Lo Esencial de la Reforma U.'!$F:$G,2,0)))))))))))))))))</f>
        <v xml:space="preserve">Crear un  cuadro de danza, grupo musical y encuentros deportivos con estudiantes de la Carrera de Trabajo Social. </v>
      </c>
      <c r="D1012" s="31"/>
      <c r="E1012" s="93"/>
      <c r="F1012" s="93"/>
      <c r="G1012" s="93"/>
      <c r="H1012" s="76"/>
      <c r="I1012" s="76"/>
      <c r="J1012" s="76"/>
      <c r="K1012" s="112"/>
      <c r="L1012" s="437"/>
    </row>
    <row r="1013" spans="3:12" ht="15" thickBot="1" x14ac:dyDescent="0.4">
      <c r="C1013" s="70"/>
      <c r="D1013" s="31"/>
      <c r="E1013" s="93"/>
      <c r="F1013" s="93"/>
      <c r="G1013" s="93"/>
      <c r="H1013" s="76"/>
      <c r="I1013" s="76"/>
      <c r="J1013" s="76"/>
      <c r="K1013" s="112"/>
      <c r="L1013" s="437"/>
    </row>
    <row r="1014" spans="3:12" ht="15" thickBot="1" x14ac:dyDescent="0.4">
      <c r="C1014" s="126" t="s">
        <v>44</v>
      </c>
      <c r="D1014" s="129" t="s">
        <v>45</v>
      </c>
      <c r="E1014" s="128" t="s">
        <v>55</v>
      </c>
      <c r="F1014" s="128" t="s">
        <v>57</v>
      </c>
      <c r="G1014" s="127" t="s">
        <v>27</v>
      </c>
      <c r="H1014" s="133" t="s">
        <v>129</v>
      </c>
      <c r="I1014" s="128" t="s">
        <v>46</v>
      </c>
      <c r="J1014" s="128" t="s">
        <v>130</v>
      </c>
      <c r="K1014" s="128" t="s">
        <v>408</v>
      </c>
      <c r="L1014" s="128" t="s">
        <v>409</v>
      </c>
    </row>
    <row r="1015" spans="3:12" x14ac:dyDescent="0.35">
      <c r="C1015" s="317" t="s">
        <v>47</v>
      </c>
      <c r="D1015" s="1159"/>
      <c r="E1015" s="318"/>
      <c r="F1015" s="115">
        <v>30000</v>
      </c>
      <c r="G1015" s="319">
        <f t="shared" ref="G1015:G1019" si="122">E1015*F1015</f>
        <v>0</v>
      </c>
      <c r="H1015" s="320"/>
      <c r="I1015" s="116" t="s">
        <v>697</v>
      </c>
      <c r="J1015" s="116" t="str">
        <f>VLOOKUP(I1015,Presupuesto!$B$11:$C$566,2,0)</f>
        <v>SERVICIOS DE CAPACITACION.</v>
      </c>
      <c r="K1015" s="321" t="s">
        <v>1492</v>
      </c>
      <c r="L1015" s="116" t="s">
        <v>392</v>
      </c>
    </row>
    <row r="1016" spans="3:12" x14ac:dyDescent="0.35">
      <c r="C1016" s="99" t="s">
        <v>48</v>
      </c>
      <c r="D1016" s="1160"/>
      <c r="E1016" s="200">
        <v>50</v>
      </c>
      <c r="F1016" s="100">
        <v>50</v>
      </c>
      <c r="G1016" s="97">
        <f t="shared" si="122"/>
        <v>2500</v>
      </c>
      <c r="H1016" s="161" t="s">
        <v>127</v>
      </c>
      <c r="I1016" s="98" t="s">
        <v>715</v>
      </c>
      <c r="J1016" s="98" t="str">
        <f>VLOOKUP(I1016,Presupuesto!$B$11:$C$566,2,0)</f>
        <v>SERVICIOS DE IMPRENTA PUBLIC.Y REPRODUCCION</v>
      </c>
      <c r="K1016" s="98" t="s">
        <v>1358</v>
      </c>
      <c r="L1016" s="98" t="s">
        <v>399</v>
      </c>
    </row>
    <row r="1017" spans="3:12" x14ac:dyDescent="0.35">
      <c r="C1017" s="99" t="s">
        <v>49</v>
      </c>
      <c r="D1017" s="1160"/>
      <c r="E1017" s="200">
        <v>200</v>
      </c>
      <c r="F1017" s="100">
        <v>150</v>
      </c>
      <c r="G1017" s="97">
        <f t="shared" si="122"/>
        <v>30000</v>
      </c>
      <c r="H1017" s="161" t="s">
        <v>1660</v>
      </c>
      <c r="I1017" s="98" t="s">
        <v>790</v>
      </c>
      <c r="J1017" s="98" t="str">
        <f>VLOOKUP(I1017,Presupuesto!$B$11:$C$566,2,0)</f>
        <v>ALIMENTOS B EBIDAS PARA PERSONAS</v>
      </c>
      <c r="K1017" s="98" t="s">
        <v>1358</v>
      </c>
      <c r="L1017" s="98" t="s">
        <v>399</v>
      </c>
    </row>
    <row r="1018" spans="3:12" x14ac:dyDescent="0.35">
      <c r="C1018" s="99" t="s">
        <v>50</v>
      </c>
      <c r="D1018" s="1160"/>
      <c r="E1018" s="151">
        <v>0</v>
      </c>
      <c r="F1018" s="118">
        <v>10000</v>
      </c>
      <c r="G1018" s="97">
        <f t="shared" si="122"/>
        <v>0</v>
      </c>
      <c r="H1018" s="161"/>
      <c r="I1018" s="313" t="s">
        <v>298</v>
      </c>
      <c r="J1018" s="98" t="str">
        <f>VLOOKUP(I1018,Presupuesto!$B$11:$C$566,2,0)</f>
        <v>PASAJES (26100-00)</v>
      </c>
      <c r="K1018" s="98" t="s">
        <v>1358</v>
      </c>
      <c r="L1018" s="98" t="s">
        <v>410</v>
      </c>
    </row>
    <row r="1019" spans="3:12" x14ac:dyDescent="0.35">
      <c r="C1019" s="99" t="s">
        <v>415</v>
      </c>
      <c r="D1019" s="1160"/>
      <c r="E1019" s="151">
        <v>6</v>
      </c>
      <c r="F1019" s="118">
        <v>250</v>
      </c>
      <c r="G1019" s="97">
        <f t="shared" si="122"/>
        <v>1500</v>
      </c>
      <c r="H1019" s="161" t="s">
        <v>127</v>
      </c>
      <c r="I1019" s="98" t="s">
        <v>819</v>
      </c>
      <c r="J1019" s="98" t="str">
        <f>VLOOKUP(I1019,Presupuesto!$B$11:$C$566,2,0)</f>
        <v>PRODUCTOS PAPEL Y CARTON</v>
      </c>
      <c r="K1019" s="98" t="s">
        <v>1358</v>
      </c>
      <c r="L1019" s="98" t="s">
        <v>399</v>
      </c>
    </row>
    <row r="1020" spans="3:12" ht="15" thickBot="1" x14ac:dyDescent="0.4">
      <c r="C1020" s="213" t="s">
        <v>428</v>
      </c>
      <c r="D1020" s="214">
        <v>0</v>
      </c>
      <c r="E1020" s="322">
        <v>0</v>
      </c>
      <c r="F1020" s="104">
        <f>HLOOKUP(C1020,$AH$2:$BU$3,2,0)</f>
        <v>1150</v>
      </c>
      <c r="G1020" s="105">
        <f>D1020*E1020*F1020</f>
        <v>0</v>
      </c>
      <c r="H1020" s="323"/>
      <c r="I1020" s="324" t="s">
        <v>299</v>
      </c>
      <c r="J1020" s="106" t="str">
        <f>VLOOKUP(I1020,Presupuesto!$B$11:$C$566,2,0)</f>
        <v>VIATICOS (26200-00)</v>
      </c>
      <c r="K1020" s="98" t="s">
        <v>1358</v>
      </c>
      <c r="L1020" s="325" t="s">
        <v>410</v>
      </c>
    </row>
    <row r="1021" spans="3:12" x14ac:dyDescent="0.35">
      <c r="C1021" s="437"/>
      <c r="D1021" s="437"/>
      <c r="E1021" s="437"/>
      <c r="F1021" s="437"/>
      <c r="G1021" s="437"/>
      <c r="H1021" s="424"/>
      <c r="I1021" s="437"/>
      <c r="J1021" s="437"/>
      <c r="K1021" s="437"/>
      <c r="L1021" s="437"/>
    </row>
    <row r="1022" spans="3:12" ht="15" thickBot="1" x14ac:dyDescent="0.4">
      <c r="C1022" s="437"/>
      <c r="D1022" s="437"/>
      <c r="E1022" s="437"/>
      <c r="F1022" s="437"/>
      <c r="G1022" s="437"/>
      <c r="H1022" s="424"/>
      <c r="I1022" s="437"/>
      <c r="J1022" s="437"/>
      <c r="K1022" s="437"/>
      <c r="L1022" s="437"/>
    </row>
    <row r="1023" spans="3:12" ht="15" thickBot="1" x14ac:dyDescent="0.4">
      <c r="C1023" s="29" t="s">
        <v>43</v>
      </c>
      <c r="D1023" s="30">
        <f>SUM(G1030:G1033)</f>
        <v>20000</v>
      </c>
      <c r="E1023" s="93"/>
      <c r="F1023" s="93"/>
      <c r="G1023" s="93"/>
      <c r="H1023" s="76"/>
      <c r="I1023" s="76"/>
      <c r="J1023" s="76"/>
      <c r="K1023" s="112"/>
      <c r="L1023" s="437"/>
    </row>
    <row r="1024" spans="3:12" x14ac:dyDescent="0.35">
      <c r="C1024" s="70"/>
      <c r="D1024" s="31"/>
      <c r="E1024" s="93"/>
      <c r="F1024" s="93"/>
      <c r="G1024" s="93"/>
      <c r="H1024" s="76"/>
      <c r="I1024" s="76"/>
      <c r="J1024" s="76"/>
      <c r="K1024" s="112"/>
      <c r="L1024" s="437"/>
    </row>
    <row r="1025" spans="3:12" x14ac:dyDescent="0.35">
      <c r="C1025" s="70"/>
      <c r="D1025" s="31"/>
      <c r="E1025" s="93"/>
      <c r="F1025" s="93"/>
      <c r="G1025" s="93"/>
      <c r="H1025" s="76"/>
      <c r="I1025" s="76"/>
      <c r="J1025" s="76"/>
      <c r="K1025" s="112"/>
      <c r="L1025" s="437"/>
    </row>
    <row r="1026" spans="3:12" ht="15.5" x14ac:dyDescent="0.35">
      <c r="C1026" s="202" t="s">
        <v>390</v>
      </c>
      <c r="D1026" s="351" t="s">
        <v>3070</v>
      </c>
      <c r="E1026" s="93"/>
      <c r="F1026" s="93"/>
      <c r="G1026" s="93"/>
      <c r="H1026" s="76"/>
      <c r="I1026" s="76"/>
      <c r="J1026" s="76"/>
      <c r="K1026" s="112"/>
      <c r="L1026" s="437"/>
    </row>
    <row r="1027" spans="3:12" ht="18.5" x14ac:dyDescent="0.35">
      <c r="C1027" s="207" t="str">
        <f>IFERROR(VLOOKUP(D1026,'1. Desarrollo e Innov. Curricu.'!$F:$G,2,FALSE),IFERROR(VLOOKUP(D1026,'2. Investigación Científica'!$F:$G,2,FALSE),IFERROR(VLOOKUP(D1026,'3. Vinculación Univ. Sociedad'!$F:$G,2,FALSE),IFERROR(VLOOKUP(D1026,'4. Docencia y Profesorado Univ.'!$F:$G,2,FALSE),IFERROR(VLOOKUP(D1026,'5. Estudiantes y Graduados'!$F:$G,2,FALSE),IFERROR(VLOOKUP(D1026,'11. Gestion Administrativa'!$F:$G,2,FALSE),IFERROR(VLOOKUP(D1026,'13. Gestión Académica'!$F:$G,2,FALSE),IFERROR(VLOOKUP(D1026,'9. Asegura. de la Calid. y M'!$F:$G,2,FALSE),IFERROR(VLOOKUP(D1026,'6. Gestión del Conocimiento'!$F:$G,2,FALSE),IFERROR(VLOOKUP(D1026,'15. Gobernabilidad y Proceso...'!$F:$G,2,FALSE),IFERROR(VLOOKUP(D1026,'12. Gestión del Talento Humano'!$F:$G,2,FALSE),IFERROR(VLOOKUP(D1026,'14. Internacional... de la E.S.'!$F:$G,2,FALSE),IFERROR(VLOOKUP(D1026,'10. Posgrado'!$F:$G,2,FALSE),IFERROR(VLOOKUP(D1026,'16. Gestión TIC'!$F:$G,2,FALSE),IFERROR(VLOOKUP(D1026,'16. Desa. del Sistema Educ.Sup.'!$F:$G,2,FALSE),IFERROR(VLOOKUP(D1026,'8. Cultura de Inno. Insti...'!$F:$G,2,FALSE),VLOOKUP(D1026,'7. Lo Esencial de la Reforma U.'!$F:$G,2,0)))))))))))))))))</f>
        <v xml:space="preserve">Participar en celebracion de la semana del estudiante y de la carrera de psicología </v>
      </c>
      <c r="D1027" s="31"/>
      <c r="E1027" s="93"/>
      <c r="F1027" s="93"/>
      <c r="G1027" s="93"/>
      <c r="H1027" s="76"/>
      <c r="I1027" s="76"/>
      <c r="J1027" s="76"/>
      <c r="K1027" s="112"/>
      <c r="L1027" s="437"/>
    </row>
    <row r="1028" spans="3:12" ht="15" thickBot="1" x14ac:dyDescent="0.4">
      <c r="C1028" s="70"/>
      <c r="D1028" s="31"/>
      <c r="E1028" s="93"/>
      <c r="F1028" s="93"/>
      <c r="G1028" s="93"/>
      <c r="H1028" s="76"/>
      <c r="I1028" s="76"/>
      <c r="J1028" s="76"/>
      <c r="K1028" s="112"/>
      <c r="L1028" s="437"/>
    </row>
    <row r="1029" spans="3:12" ht="15" thickBot="1" x14ac:dyDescent="0.4">
      <c r="C1029" s="126" t="s">
        <v>44</v>
      </c>
      <c r="D1029" s="129" t="s">
        <v>45</v>
      </c>
      <c r="E1029" s="128" t="s">
        <v>55</v>
      </c>
      <c r="F1029" s="128" t="s">
        <v>57</v>
      </c>
      <c r="G1029" s="127" t="s">
        <v>27</v>
      </c>
      <c r="H1029" s="133" t="s">
        <v>129</v>
      </c>
      <c r="I1029" s="128" t="s">
        <v>46</v>
      </c>
      <c r="J1029" s="128" t="s">
        <v>130</v>
      </c>
      <c r="K1029" s="128" t="s">
        <v>408</v>
      </c>
      <c r="L1029" s="128" t="s">
        <v>409</v>
      </c>
    </row>
    <row r="1030" spans="3:12" x14ac:dyDescent="0.35">
      <c r="C1030" s="317" t="s">
        <v>47</v>
      </c>
      <c r="D1030" s="1159"/>
      <c r="E1030" s="318"/>
      <c r="F1030" s="115">
        <v>30000</v>
      </c>
      <c r="G1030" s="319">
        <f t="shared" ref="G1030:G1032" si="123">E1030*F1030</f>
        <v>0</v>
      </c>
      <c r="H1030" s="320"/>
      <c r="I1030" s="116" t="s">
        <v>697</v>
      </c>
      <c r="J1030" s="116" t="str">
        <f>VLOOKUP(I1030,Presupuesto!$B$11:$C$566,2,0)</f>
        <v>SERVICIOS DE CAPACITACION.</v>
      </c>
      <c r="K1030" s="321" t="s">
        <v>1492</v>
      </c>
      <c r="L1030" s="116" t="s">
        <v>392</v>
      </c>
    </row>
    <row r="1031" spans="3:12" x14ac:dyDescent="0.35">
      <c r="C1031" s="99" t="s">
        <v>48</v>
      </c>
      <c r="D1031" s="1160"/>
      <c r="E1031" s="200">
        <v>10</v>
      </c>
      <c r="F1031" s="100">
        <v>2000</v>
      </c>
      <c r="G1031" s="97">
        <f t="shared" si="123"/>
        <v>20000</v>
      </c>
      <c r="H1031" s="161" t="s">
        <v>127</v>
      </c>
      <c r="I1031" s="98" t="s">
        <v>806</v>
      </c>
      <c r="J1031" s="98" t="str">
        <f>VLOOKUP(I1031,Presupuesto!$B$11:$C$566,2,0)</f>
        <v>PRENDA DE VESTIR</v>
      </c>
      <c r="K1031" s="98" t="s">
        <v>1358</v>
      </c>
      <c r="L1031" s="98" t="s">
        <v>410</v>
      </c>
    </row>
    <row r="1032" spans="3:12" x14ac:dyDescent="0.35">
      <c r="C1032" s="109" t="s">
        <v>52</v>
      </c>
      <c r="D1032" s="1160"/>
      <c r="E1032" s="209">
        <v>0</v>
      </c>
      <c r="F1032" s="119">
        <v>25</v>
      </c>
      <c r="G1032" s="97">
        <f t="shared" si="123"/>
        <v>0</v>
      </c>
      <c r="H1032" s="161"/>
      <c r="I1032" s="98" t="s">
        <v>940</v>
      </c>
      <c r="J1032" s="98" t="str">
        <f>VLOOKUP(I1032,Presupuesto!$B$11:$C$566,2,0)</f>
        <v>UTILES DE ESCRITORIO, OFICINA Y ENSE¥ANZA</v>
      </c>
      <c r="K1032" s="98" t="str">
        <f t="shared" ref="K1032:K1033" si="124">$K$194</f>
        <v>Gestión Tecnologías de Información y Comunicación</v>
      </c>
      <c r="L1032" s="98" t="s">
        <v>410</v>
      </c>
    </row>
    <row r="1033" spans="3:12" ht="15" thickBot="1" x14ac:dyDescent="0.4">
      <c r="C1033" s="213" t="s">
        <v>428</v>
      </c>
      <c r="D1033" s="214">
        <v>0</v>
      </c>
      <c r="E1033" s="322">
        <v>0</v>
      </c>
      <c r="F1033" s="104">
        <f>HLOOKUP(C1033,$AH$2:$BU$3,2,0)</f>
        <v>1150</v>
      </c>
      <c r="G1033" s="105">
        <f>D1033*E1033*F1033</f>
        <v>0</v>
      </c>
      <c r="H1033" s="323"/>
      <c r="I1033" s="324" t="s">
        <v>299</v>
      </c>
      <c r="J1033" s="106" t="str">
        <f>VLOOKUP(I1033,Presupuesto!$B$11:$C$566,2,0)</f>
        <v>VIATICOS (26200-00)</v>
      </c>
      <c r="K1033" s="325" t="str">
        <f t="shared" si="124"/>
        <v>Gestión Tecnologías de Información y Comunicación</v>
      </c>
      <c r="L1033" s="325" t="s">
        <v>410</v>
      </c>
    </row>
    <row r="1034" spans="3:12" ht="15" thickBot="1" x14ac:dyDescent="0.4">
      <c r="C1034" s="437"/>
      <c r="D1034" s="437"/>
      <c r="E1034" s="437"/>
      <c r="F1034" s="437"/>
      <c r="G1034" s="437"/>
      <c r="H1034" s="424"/>
      <c r="I1034" s="437"/>
      <c r="J1034" s="437"/>
      <c r="K1034" s="437"/>
      <c r="L1034" s="437"/>
    </row>
    <row r="1035" spans="3:12" ht="14.5" customHeight="1" x14ac:dyDescent="0.35">
      <c r="C1035" s="317" t="s">
        <v>47</v>
      </c>
      <c r="D1035" s="1128"/>
      <c r="E1035" s="318"/>
      <c r="F1035" s="115">
        <v>30000</v>
      </c>
      <c r="G1035" s="319">
        <f t="shared" ref="G1035" si="125">E1035*F1035</f>
        <v>0</v>
      </c>
      <c r="H1035" s="320"/>
      <c r="I1035" s="116" t="s">
        <v>697</v>
      </c>
      <c r="J1035" s="116" t="str">
        <f>VLOOKUP(I1035,Presupuesto!$B$11:$C$566,2,0)</f>
        <v>SERVICIOS DE CAPACITACION.</v>
      </c>
      <c r="K1035" s="321" t="s">
        <v>1492</v>
      </c>
      <c r="L1035" s="116" t="s">
        <v>392</v>
      </c>
    </row>
    <row r="1036" spans="3:12" ht="15" thickBot="1" x14ac:dyDescent="0.4">
      <c r="C1036" s="213" t="s">
        <v>428</v>
      </c>
      <c r="D1036" s="214">
        <v>0</v>
      </c>
      <c r="E1036" s="322">
        <v>0</v>
      </c>
      <c r="F1036" s="104">
        <f>HLOOKUP(C1036,$AH$2:$BU$3,2,0)</f>
        <v>1150</v>
      </c>
      <c r="G1036" s="105">
        <f>D1036*E1036*F1036</f>
        <v>0</v>
      </c>
      <c r="H1036" s="323"/>
      <c r="I1036" s="324" t="s">
        <v>299</v>
      </c>
      <c r="J1036" s="106" t="str">
        <f>VLOOKUP(I1036,Presupuesto!$B$11:$C$566,2,0)</f>
        <v>VIATICOS (26200-00)</v>
      </c>
      <c r="K1036" s="325" t="str">
        <f t="shared" ref="K1036" si="126">$K$194</f>
        <v>Gestión Tecnologías de Información y Comunicación</v>
      </c>
      <c r="L1036" s="325" t="s">
        <v>410</v>
      </c>
    </row>
    <row r="1037" spans="3:12" x14ac:dyDescent="0.35">
      <c r="C1037" s="317" t="s">
        <v>47</v>
      </c>
      <c r="D1037" s="1159"/>
      <c r="E1037" s="318"/>
      <c r="F1037" s="115">
        <v>30000</v>
      </c>
      <c r="G1037" s="319">
        <f t="shared" ref="G1037:G1038" si="127">E1037*F1037</f>
        <v>0</v>
      </c>
      <c r="H1037" s="320"/>
      <c r="I1037" s="116" t="s">
        <v>697</v>
      </c>
      <c r="J1037" s="116" t="str">
        <f>VLOOKUP(I1037,Presupuesto!$B$11:$C$566,2,0)</f>
        <v>SERVICIOS DE CAPACITACION.</v>
      </c>
      <c r="K1037" s="321" t="s">
        <v>1492</v>
      </c>
      <c r="L1037" s="116" t="s">
        <v>392</v>
      </c>
    </row>
    <row r="1038" spans="3:12" x14ac:dyDescent="0.35">
      <c r="C1038" s="99" t="s">
        <v>50</v>
      </c>
      <c r="D1038" s="1160"/>
      <c r="E1038" s="151">
        <v>0</v>
      </c>
      <c r="F1038" s="118">
        <v>10000</v>
      </c>
      <c r="G1038" s="97">
        <f t="shared" si="127"/>
        <v>0</v>
      </c>
      <c r="H1038" s="161"/>
      <c r="I1038" s="313" t="s">
        <v>298</v>
      </c>
      <c r="J1038" s="98" t="str">
        <f>VLOOKUP(I1038,Presupuesto!$B$11:$C$566,2,0)</f>
        <v>PASAJES (26100-00)</v>
      </c>
      <c r="K1038" s="98" t="str">
        <f t="shared" ref="K1038:K1039" si="128">$K$194</f>
        <v>Gestión Tecnologías de Información y Comunicación</v>
      </c>
      <c r="L1038" s="98" t="s">
        <v>410</v>
      </c>
    </row>
    <row r="1039" spans="3:12" ht="15" thickBot="1" x14ac:dyDescent="0.4">
      <c r="C1039" s="213" t="s">
        <v>428</v>
      </c>
      <c r="D1039" s="214">
        <v>0</v>
      </c>
      <c r="E1039" s="322">
        <v>0</v>
      </c>
      <c r="F1039" s="104">
        <f>HLOOKUP(C1039,$AH$2:$BU$3,2,0)</f>
        <v>1150</v>
      </c>
      <c r="G1039" s="105">
        <f>D1039*E1039*F1039</f>
        <v>0</v>
      </c>
      <c r="H1039" s="323"/>
      <c r="I1039" s="324" t="s">
        <v>299</v>
      </c>
      <c r="J1039" s="106" t="str">
        <f>VLOOKUP(I1039,Presupuesto!$B$11:$C$566,2,0)</f>
        <v>VIATICOS (26200-00)</v>
      </c>
      <c r="K1039" s="325" t="str">
        <f t="shared" si="128"/>
        <v>Gestión Tecnologías de Información y Comunicación</v>
      </c>
      <c r="L1039" s="325" t="s">
        <v>410</v>
      </c>
    </row>
    <row r="1040" spans="3:12" x14ac:dyDescent="0.35">
      <c r="C1040" s="437"/>
      <c r="D1040" s="437"/>
      <c r="E1040" s="437"/>
      <c r="F1040" s="437"/>
      <c r="G1040" s="437"/>
      <c r="H1040" s="424"/>
      <c r="I1040" s="437"/>
      <c r="J1040" s="437"/>
      <c r="K1040" s="437"/>
      <c r="L1040" s="437"/>
    </row>
    <row r="1041" spans="3:12" ht="15" thickBot="1" x14ac:dyDescent="0.4">
      <c r="C1041" s="437"/>
      <c r="D1041" s="437"/>
      <c r="E1041" s="437"/>
      <c r="F1041" s="437"/>
      <c r="G1041" s="437"/>
      <c r="H1041" s="424"/>
      <c r="I1041" s="437"/>
      <c r="J1041" s="437"/>
      <c r="K1041" s="437"/>
      <c r="L1041" s="437"/>
    </row>
    <row r="1042" spans="3:12" ht="15" thickBot="1" x14ac:dyDescent="0.4">
      <c r="C1042" s="29" t="s">
        <v>43</v>
      </c>
      <c r="D1042" s="30">
        <f>SUM(G1049:G1052)</f>
        <v>25000</v>
      </c>
      <c r="E1042" s="93"/>
      <c r="F1042" s="93"/>
      <c r="G1042" s="93"/>
      <c r="H1042" s="76"/>
      <c r="I1042" s="76"/>
      <c r="J1042" s="76"/>
      <c r="K1042" s="112"/>
      <c r="L1042" s="437"/>
    </row>
    <row r="1043" spans="3:12" x14ac:dyDescent="0.35">
      <c r="C1043" s="70"/>
      <c r="D1043" s="31"/>
      <c r="E1043" s="93"/>
      <c r="F1043" s="93"/>
      <c r="G1043" s="93"/>
      <c r="H1043" s="76"/>
      <c r="I1043" s="76"/>
      <c r="J1043" s="76"/>
      <c r="K1043" s="112"/>
      <c r="L1043" s="437"/>
    </row>
    <row r="1044" spans="3:12" x14ac:dyDescent="0.35">
      <c r="C1044" s="70"/>
      <c r="D1044" s="31"/>
      <c r="E1044" s="93"/>
      <c r="F1044" s="93"/>
      <c r="G1044" s="93"/>
      <c r="H1044" s="76"/>
      <c r="I1044" s="76"/>
      <c r="J1044" s="76"/>
      <c r="K1044" s="112"/>
      <c r="L1044" s="437"/>
    </row>
    <row r="1045" spans="3:12" ht="15.5" x14ac:dyDescent="0.35">
      <c r="C1045" s="202" t="s">
        <v>390</v>
      </c>
      <c r="D1045" s="351" t="s">
        <v>2436</v>
      </c>
      <c r="E1045" s="93"/>
      <c r="F1045" s="93"/>
      <c r="G1045" s="93"/>
      <c r="H1045" s="76"/>
      <c r="I1045" s="76"/>
      <c r="J1045" s="76"/>
      <c r="K1045" s="112"/>
      <c r="L1045" s="437"/>
    </row>
    <row r="1046" spans="3:12" ht="18.5" x14ac:dyDescent="0.35">
      <c r="C1046" s="207" t="str">
        <f>IFERROR(VLOOKUP(D1045,'1. Desarrollo e Innov. Curricu.'!$F:$G,2,FALSE),IFERROR(VLOOKUP(D1045,'2. Investigación Científica'!$F:$G,2,FALSE),IFERROR(VLOOKUP(D1045,'3. Vinculación Univ. Sociedad'!$F:$G,2,FALSE),IFERROR(VLOOKUP(D1045,'4. Docencia y Profesorado Univ.'!$F:$G,2,FALSE),IFERROR(VLOOKUP(D1045,'5. Estudiantes y Graduados'!$F:$G,2,FALSE),IFERROR(VLOOKUP(D1045,'11. Gestion Administrativa'!$F:$G,2,FALSE),IFERROR(VLOOKUP(D1045,'13. Gestión Académica'!$F:$G,2,FALSE),IFERROR(VLOOKUP(D1045,'9. Asegura. de la Calid. y M'!$F:$G,2,FALSE),IFERROR(VLOOKUP(D1045,'6. Gestión del Conocimiento'!$F:$G,2,FALSE),IFERROR(VLOOKUP(D1045,'15. Gobernabilidad y Proceso...'!$F:$G,2,FALSE),IFERROR(VLOOKUP(D1045,'12. Gestión del Talento Humano'!$F:$G,2,FALSE),IFERROR(VLOOKUP(D1045,'14. Internacional... de la E.S.'!$F:$G,2,FALSE),IFERROR(VLOOKUP(D1045,'10. Posgrado'!$F:$G,2,FALSE),IFERROR(VLOOKUP(D1045,'16. Gestión TIC'!$F:$G,2,FALSE),IFERROR(VLOOKUP(D1045,'16. Desa. del Sistema Educ.Sup.'!$F:$G,2,FALSE),IFERROR(VLOOKUP(D1045,'8. Cultura de Inno. Insti...'!$F:$G,2,FALSE),VLOOKUP(D1045,'7. Lo Esencial de la Reforma U.'!$F:$G,2,0)))))))))))))))))</f>
        <v xml:space="preserve">Realizar el primer encuentro de los egresados de la carrera de Trabajo Social en coordinación con el Colegio de Trabajadores Sociales. </v>
      </c>
      <c r="D1046" s="31"/>
      <c r="E1046" s="93"/>
      <c r="F1046" s="93"/>
      <c r="G1046" s="93"/>
      <c r="H1046" s="76"/>
      <c r="I1046" s="76"/>
      <c r="J1046" s="76"/>
      <c r="K1046" s="112"/>
      <c r="L1046" s="437"/>
    </row>
    <row r="1047" spans="3:12" ht="15" thickBot="1" x14ac:dyDescent="0.4">
      <c r="C1047" s="70"/>
      <c r="D1047" s="31"/>
      <c r="E1047" s="93"/>
      <c r="F1047" s="93"/>
      <c r="G1047" s="93"/>
      <c r="H1047" s="76"/>
      <c r="I1047" s="76"/>
      <c r="J1047" s="76"/>
      <c r="K1047" s="112"/>
      <c r="L1047" s="437"/>
    </row>
    <row r="1048" spans="3:12" ht="15" thickBot="1" x14ac:dyDescent="0.4">
      <c r="C1048" s="126" t="s">
        <v>44</v>
      </c>
      <c r="D1048" s="129" t="s">
        <v>45</v>
      </c>
      <c r="E1048" s="128" t="s">
        <v>55</v>
      </c>
      <c r="F1048" s="128" t="s">
        <v>57</v>
      </c>
      <c r="G1048" s="127" t="s">
        <v>27</v>
      </c>
      <c r="H1048" s="133" t="s">
        <v>129</v>
      </c>
      <c r="I1048" s="128" t="s">
        <v>46</v>
      </c>
      <c r="J1048" s="128" t="s">
        <v>130</v>
      </c>
      <c r="K1048" s="128" t="s">
        <v>408</v>
      </c>
      <c r="L1048" s="128" t="s">
        <v>409</v>
      </c>
    </row>
    <row r="1049" spans="3:12" x14ac:dyDescent="0.35">
      <c r="C1049" s="317" t="s">
        <v>47</v>
      </c>
      <c r="D1049" s="1159"/>
      <c r="E1049" s="318"/>
      <c r="F1049" s="115">
        <v>30000</v>
      </c>
      <c r="G1049" s="319">
        <f t="shared" ref="G1049:G1051" si="129">E1049*F1049</f>
        <v>0</v>
      </c>
      <c r="H1049" s="320"/>
      <c r="I1049" s="116" t="s">
        <v>697</v>
      </c>
      <c r="J1049" s="116" t="str">
        <f>VLOOKUP(I1049,Presupuesto!$B$11:$C$566,2,0)</f>
        <v>SERVICIOS DE CAPACITACION.</v>
      </c>
      <c r="K1049" s="321" t="s">
        <v>1492</v>
      </c>
      <c r="L1049" s="116" t="s">
        <v>392</v>
      </c>
    </row>
    <row r="1050" spans="3:12" x14ac:dyDescent="0.35">
      <c r="C1050" s="99" t="s">
        <v>48</v>
      </c>
      <c r="D1050" s="1160"/>
      <c r="E1050" s="200">
        <f>D1049</f>
        <v>0</v>
      </c>
      <c r="F1050" s="100">
        <v>50</v>
      </c>
      <c r="G1050" s="97">
        <f t="shared" si="129"/>
        <v>0</v>
      </c>
      <c r="H1050" s="161"/>
      <c r="I1050" s="98" t="s">
        <v>715</v>
      </c>
      <c r="J1050" s="98" t="str">
        <f>VLOOKUP(I1050,Presupuesto!$B$11:$C$566,2,0)</f>
        <v>SERVICIOS DE IMPRENTA PUBLIC.Y REPRODUCCION</v>
      </c>
      <c r="K1050" s="98" t="str">
        <f>$K$194</f>
        <v>Gestión Tecnologías de Información y Comunicación</v>
      </c>
      <c r="L1050" s="98" t="s">
        <v>410</v>
      </c>
    </row>
    <row r="1051" spans="3:12" x14ac:dyDescent="0.35">
      <c r="C1051" s="99" t="s">
        <v>49</v>
      </c>
      <c r="D1051" s="1160"/>
      <c r="E1051" s="200">
        <v>250</v>
      </c>
      <c r="F1051" s="100">
        <v>100</v>
      </c>
      <c r="G1051" s="97">
        <f t="shared" si="129"/>
        <v>25000</v>
      </c>
      <c r="H1051" s="161" t="s">
        <v>127</v>
      </c>
      <c r="I1051" s="98" t="s">
        <v>790</v>
      </c>
      <c r="J1051" s="98" t="str">
        <f>VLOOKUP(I1051,Presupuesto!$B$11:$C$566,2,0)</f>
        <v>ALIMENTOS B EBIDAS PARA PERSONAS</v>
      </c>
      <c r="K1051" s="98" t="s">
        <v>1358</v>
      </c>
      <c r="L1051" s="98" t="s">
        <v>401</v>
      </c>
    </row>
    <row r="1052" spans="3:12" ht="15" thickBot="1" x14ac:dyDescent="0.4">
      <c r="C1052" s="213" t="s">
        <v>428</v>
      </c>
      <c r="D1052" s="214">
        <v>0</v>
      </c>
      <c r="E1052" s="322">
        <v>0</v>
      </c>
      <c r="F1052" s="104">
        <f>HLOOKUP(C1052,$AH$2:$BU$3,2,0)</f>
        <v>1150</v>
      </c>
      <c r="G1052" s="105">
        <f>D1052*E1052*F1052</f>
        <v>0</v>
      </c>
      <c r="H1052" s="323"/>
      <c r="I1052" s="324" t="s">
        <v>299</v>
      </c>
      <c r="J1052" s="106" t="str">
        <f>VLOOKUP(I1052,Presupuesto!$B$11:$C$566,2,0)</f>
        <v>VIATICOS (26200-00)</v>
      </c>
      <c r="K1052" s="325" t="str">
        <f t="shared" ref="K1052" si="130">$K$194</f>
        <v>Gestión Tecnologías de Información y Comunicación</v>
      </c>
      <c r="L1052" s="325" t="s">
        <v>410</v>
      </c>
    </row>
    <row r="1053" spans="3:12" x14ac:dyDescent="0.35">
      <c r="C1053" s="437"/>
      <c r="D1053" s="437"/>
      <c r="E1053" s="437"/>
      <c r="F1053" s="437"/>
      <c r="G1053" s="437"/>
      <c r="H1053" s="424"/>
      <c r="I1053" s="437"/>
      <c r="J1053" s="437"/>
      <c r="K1053" s="437"/>
      <c r="L1053" s="437"/>
    </row>
    <row r="1055" spans="3:12" ht="15" thickBot="1" x14ac:dyDescent="0.4">
      <c r="C1055" s="437"/>
      <c r="D1055" s="437"/>
      <c r="E1055" s="437"/>
      <c r="F1055" s="437"/>
      <c r="G1055" s="437"/>
      <c r="H1055" s="424"/>
      <c r="I1055" s="437"/>
      <c r="J1055" s="437"/>
      <c r="K1055" s="437"/>
      <c r="L1055" s="437"/>
    </row>
    <row r="1056" spans="3:12" ht="15" thickBot="1" x14ac:dyDescent="0.4">
      <c r="C1056" s="29" t="s">
        <v>43</v>
      </c>
      <c r="D1056" s="30">
        <f>SUM(G1062:G1065)</f>
        <v>40000</v>
      </c>
      <c r="E1056" s="93"/>
      <c r="F1056" s="93"/>
      <c r="G1056" s="93"/>
      <c r="H1056" s="76"/>
      <c r="I1056" s="76"/>
      <c r="J1056" s="76"/>
      <c r="K1056" s="112"/>
      <c r="L1056" s="437"/>
    </row>
    <row r="1057" spans="3:12" x14ac:dyDescent="0.35">
      <c r="C1057" s="70"/>
      <c r="D1057" s="31"/>
      <c r="E1057" s="93"/>
      <c r="F1057" s="93"/>
      <c r="G1057" s="93"/>
      <c r="H1057" s="76"/>
      <c r="I1057" s="76"/>
      <c r="J1057" s="76"/>
      <c r="K1057" s="112"/>
      <c r="L1057" s="437"/>
    </row>
    <row r="1058" spans="3:12" ht="15.5" x14ac:dyDescent="0.35">
      <c r="C1058" s="202" t="s">
        <v>390</v>
      </c>
      <c r="D1058" s="351" t="s">
        <v>2440</v>
      </c>
      <c r="E1058" s="93"/>
      <c r="F1058" s="93"/>
      <c r="G1058" s="93"/>
      <c r="H1058" s="76"/>
      <c r="I1058" s="76"/>
      <c r="J1058" s="76"/>
      <c r="K1058" s="112"/>
      <c r="L1058" s="437"/>
    </row>
    <row r="1059" spans="3:12" ht="18.5" x14ac:dyDescent="0.35">
      <c r="C1059" s="207" t="str">
        <f>IFERROR(VLOOKUP(D1058,'1. Desarrollo e Innov. Curricu.'!$F:$G,2,FALSE),IFERROR(VLOOKUP(D1058,'2. Investigación Científica'!$F:$G,2,FALSE),IFERROR(VLOOKUP(D1058,'3. Vinculación Univ. Sociedad'!$F:$G,2,FALSE),IFERROR(VLOOKUP(D1058,'4. Docencia y Profesorado Univ.'!$F:$G,2,FALSE),IFERROR(VLOOKUP(D1058,'5. Estudiantes y Graduados'!$F:$G,2,FALSE),IFERROR(VLOOKUP(D1058,'11. Gestion Administrativa'!$F:$G,2,FALSE),IFERROR(VLOOKUP(D1058,'13. Gestión Académica'!$F:$G,2,FALSE),IFERROR(VLOOKUP(D1058,'9. Asegura. de la Calid. y M'!$F:$G,2,FALSE),IFERROR(VLOOKUP(D1058,'6. Gestión del Conocimiento'!$F:$G,2,FALSE),IFERROR(VLOOKUP(D1058,'15. Gobernabilidad y Proceso...'!$F:$G,2,FALSE),IFERROR(VLOOKUP(D1058,'12. Gestión del Talento Humano'!$F:$G,2,FALSE),IFERROR(VLOOKUP(D1058,'14. Internacional... de la E.S.'!$F:$G,2,FALSE),IFERROR(VLOOKUP(D1058,'10. Posgrado'!$F:$G,2,FALSE),IFERROR(VLOOKUP(D1058,'16. Gestión TIC'!$F:$G,2,FALSE),IFERROR(VLOOKUP(D1058,'16. Desa. del Sistema Educ.Sup.'!$F:$G,2,FALSE),IFERROR(VLOOKUP(D1058,'8. Cultura de Inno. Insti...'!$F:$G,2,FALSE),VLOOKUP(D1058,'7. Lo Esencial de la Reforma U.'!$F:$G,2,0)))))))))))))))))</f>
        <v xml:space="preserve">Desarrollar un encuentro de egresados de la Carrera de sociología para conocer experiencias, áreas de trabajo, oferta laboral y mercado de trabajo. </v>
      </c>
      <c r="D1059" s="31"/>
      <c r="E1059" s="93"/>
      <c r="F1059" s="93"/>
      <c r="G1059" s="93"/>
      <c r="H1059" s="76"/>
      <c r="I1059" s="76"/>
      <c r="J1059" s="76"/>
      <c r="K1059" s="112"/>
      <c r="L1059" s="437"/>
    </row>
    <row r="1060" spans="3:12" ht="15" thickBot="1" x14ac:dyDescent="0.4">
      <c r="C1060" s="70"/>
      <c r="D1060" s="31"/>
      <c r="E1060" s="93"/>
      <c r="F1060" s="93"/>
      <c r="G1060" s="93"/>
      <c r="H1060" s="76"/>
      <c r="I1060" s="76"/>
      <c r="J1060" s="76"/>
      <c r="K1060" s="112"/>
      <c r="L1060" s="437"/>
    </row>
    <row r="1061" spans="3:12" ht="15" thickBot="1" x14ac:dyDescent="0.4">
      <c r="C1061" s="126" t="s">
        <v>44</v>
      </c>
      <c r="D1061" s="129" t="s">
        <v>45</v>
      </c>
      <c r="E1061" s="128" t="s">
        <v>55</v>
      </c>
      <c r="F1061" s="128" t="s">
        <v>57</v>
      </c>
      <c r="G1061" s="127" t="s">
        <v>27</v>
      </c>
      <c r="H1061" s="133" t="s">
        <v>129</v>
      </c>
      <c r="I1061" s="128" t="s">
        <v>46</v>
      </c>
      <c r="J1061" s="128" t="s">
        <v>130</v>
      </c>
      <c r="K1061" s="128" t="s">
        <v>408</v>
      </c>
      <c r="L1061" s="128" t="s">
        <v>409</v>
      </c>
    </row>
    <row r="1062" spans="3:12" x14ac:dyDescent="0.35">
      <c r="C1062" s="317" t="s">
        <v>47</v>
      </c>
      <c r="D1062" s="1159"/>
      <c r="E1062" s="318"/>
      <c r="F1062" s="115">
        <v>30000</v>
      </c>
      <c r="G1062" s="319">
        <f t="shared" ref="G1062:G1064" si="131">E1062*F1062</f>
        <v>0</v>
      </c>
      <c r="H1062" s="320"/>
      <c r="I1062" s="116" t="s">
        <v>697</v>
      </c>
      <c r="J1062" s="116" t="str">
        <f>VLOOKUP(I1062,Presupuesto!$B$11:$C$566,2,0)</f>
        <v>SERVICIOS DE CAPACITACION.</v>
      </c>
      <c r="K1062" s="321" t="s">
        <v>1492</v>
      </c>
      <c r="L1062" s="116" t="s">
        <v>392</v>
      </c>
    </row>
    <row r="1063" spans="3:12" x14ac:dyDescent="0.35">
      <c r="C1063" s="99" t="s">
        <v>48</v>
      </c>
      <c r="D1063" s="1160"/>
      <c r="E1063" s="200">
        <v>200</v>
      </c>
      <c r="F1063" s="100">
        <v>50</v>
      </c>
      <c r="G1063" s="97">
        <f t="shared" si="131"/>
        <v>10000</v>
      </c>
      <c r="H1063" s="161" t="s">
        <v>1660</v>
      </c>
      <c r="I1063" s="98" t="s">
        <v>715</v>
      </c>
      <c r="J1063" s="98" t="str">
        <f>VLOOKUP(I1063,Presupuesto!$B$11:$C$566,2,0)</f>
        <v>SERVICIOS DE IMPRENTA PUBLIC.Y REPRODUCCION</v>
      </c>
      <c r="K1063" s="98" t="s">
        <v>1358</v>
      </c>
      <c r="L1063" s="98" t="s">
        <v>398</v>
      </c>
    </row>
    <row r="1064" spans="3:12" x14ac:dyDescent="0.35">
      <c r="C1064" s="99" t="s">
        <v>49</v>
      </c>
      <c r="D1064" s="1160"/>
      <c r="E1064" s="200">
        <v>200</v>
      </c>
      <c r="F1064" s="100">
        <v>150</v>
      </c>
      <c r="G1064" s="97">
        <f t="shared" si="131"/>
        <v>30000</v>
      </c>
      <c r="H1064" s="161" t="s">
        <v>1660</v>
      </c>
      <c r="I1064" s="98" t="s">
        <v>790</v>
      </c>
      <c r="J1064" s="98" t="str">
        <f>VLOOKUP(I1064,Presupuesto!$B$11:$C$566,2,0)</f>
        <v>ALIMENTOS B EBIDAS PARA PERSONAS</v>
      </c>
      <c r="K1064" s="98" t="s">
        <v>1358</v>
      </c>
      <c r="L1064" s="98" t="s">
        <v>398</v>
      </c>
    </row>
    <row r="1065" spans="3:12" ht="15" thickBot="1" x14ac:dyDescent="0.4">
      <c r="C1065" s="213" t="s">
        <v>428</v>
      </c>
      <c r="D1065" s="214">
        <v>0</v>
      </c>
      <c r="E1065" s="322">
        <v>0</v>
      </c>
      <c r="F1065" s="104">
        <f>HLOOKUP(C1065,$AH$2:$BU$3,2,0)</f>
        <v>1150</v>
      </c>
      <c r="G1065" s="105">
        <f>D1065*E1065*F1065</f>
        <v>0</v>
      </c>
      <c r="H1065" s="323"/>
      <c r="I1065" s="324" t="s">
        <v>299</v>
      </c>
      <c r="J1065" s="106" t="str">
        <f>VLOOKUP(I1065,Presupuesto!$B$11:$C$566,2,0)</f>
        <v>VIATICOS (26200-00)</v>
      </c>
      <c r="K1065" s="325" t="str">
        <f t="shared" ref="K1065" si="132">$K$194</f>
        <v>Gestión Tecnologías de Información y Comunicación</v>
      </c>
      <c r="L1065" s="325" t="s">
        <v>410</v>
      </c>
    </row>
    <row r="1066" spans="3:12" x14ac:dyDescent="0.35">
      <c r="C1066" s="437"/>
      <c r="D1066" s="437"/>
      <c r="E1066" s="437"/>
      <c r="F1066" s="437"/>
      <c r="G1066" s="437"/>
      <c r="H1066" s="424"/>
      <c r="I1066" s="437"/>
      <c r="J1066" s="437"/>
      <c r="K1066" s="437"/>
      <c r="L1066" s="437"/>
    </row>
    <row r="1067" spans="3:12" ht="15" thickBot="1" x14ac:dyDescent="0.4">
      <c r="C1067" s="437"/>
      <c r="D1067" s="437"/>
      <c r="E1067" s="437"/>
      <c r="F1067" s="437"/>
      <c r="G1067" s="437"/>
      <c r="H1067" s="424"/>
      <c r="I1067" s="437"/>
      <c r="J1067" s="437"/>
      <c r="K1067" s="437"/>
      <c r="L1067" s="437"/>
    </row>
    <row r="1068" spans="3:12" ht="15" thickBot="1" x14ac:dyDescent="0.4">
      <c r="C1068" s="29" t="s">
        <v>43</v>
      </c>
      <c r="D1068" s="30">
        <f>SUM(G1075:G1078)</f>
        <v>20000</v>
      </c>
      <c r="E1068" s="93"/>
      <c r="F1068" s="93"/>
      <c r="G1068" s="93"/>
      <c r="H1068" s="76"/>
      <c r="I1068" s="76"/>
      <c r="J1068" s="76"/>
      <c r="K1068" s="112"/>
      <c r="L1068" s="437"/>
    </row>
    <row r="1069" spans="3:12" x14ac:dyDescent="0.35">
      <c r="C1069" s="70"/>
      <c r="D1069" s="31"/>
      <c r="E1069" s="93"/>
      <c r="F1069" s="93"/>
      <c r="G1069" s="93"/>
      <c r="H1069" s="76"/>
      <c r="I1069" s="76"/>
      <c r="J1069" s="76"/>
      <c r="K1069" s="112"/>
      <c r="L1069" s="437"/>
    </row>
    <row r="1070" spans="3:12" x14ac:dyDescent="0.35">
      <c r="C1070" s="70"/>
      <c r="D1070" s="31"/>
      <c r="E1070" s="93"/>
      <c r="F1070" s="93"/>
      <c r="G1070" s="93"/>
      <c r="H1070" s="76"/>
      <c r="I1070" s="76"/>
      <c r="J1070" s="76"/>
      <c r="K1070" s="112"/>
      <c r="L1070" s="437"/>
    </row>
    <row r="1071" spans="3:12" ht="15.5" x14ac:dyDescent="0.35">
      <c r="C1071" s="202" t="s">
        <v>390</v>
      </c>
      <c r="D1071" s="351" t="s">
        <v>2438</v>
      </c>
      <c r="E1071" s="93"/>
      <c r="F1071" s="93"/>
      <c r="G1071" s="93"/>
      <c r="H1071" s="76"/>
      <c r="I1071" s="76"/>
      <c r="J1071" s="76"/>
      <c r="K1071" s="112"/>
      <c r="L1071" s="437"/>
    </row>
    <row r="1072" spans="3:12" ht="18.5" x14ac:dyDescent="0.35">
      <c r="C1072" s="207" t="str">
        <f>IFERROR(VLOOKUP(D1071,'1. Desarrollo e Innov. Curricu.'!$F:$G,2,FALSE),IFERROR(VLOOKUP(D1071,'2. Investigación Científica'!$F:$G,2,FALSE),IFERROR(VLOOKUP(D1071,'3. Vinculación Univ. Sociedad'!$F:$G,2,FALSE),IFERROR(VLOOKUP(D1071,'4. Docencia y Profesorado Univ.'!$F:$G,2,FALSE),IFERROR(VLOOKUP(D1071,'5. Estudiantes y Graduados'!$F:$G,2,FALSE),IFERROR(VLOOKUP(D1071,'11. Gestion Administrativa'!$F:$G,2,FALSE),IFERROR(VLOOKUP(D1071,'13. Gestión Académica'!$F:$G,2,FALSE),IFERROR(VLOOKUP(D1071,'9. Asegura. de la Calid. y M'!$F:$G,2,FALSE),IFERROR(VLOOKUP(D1071,'6. Gestión del Conocimiento'!$F:$G,2,FALSE),IFERROR(VLOOKUP(D1071,'15. Gobernabilidad y Proceso...'!$F:$G,2,FALSE),IFERROR(VLOOKUP(D1071,'12. Gestión del Talento Humano'!$F:$G,2,FALSE),IFERROR(VLOOKUP(D1071,'14. Internacional... de la E.S.'!$F:$G,2,FALSE),IFERROR(VLOOKUP(D1071,'10. Posgrado'!$F:$G,2,FALSE),IFERROR(VLOOKUP(D1071,'16. Gestión TIC'!$F:$G,2,FALSE),IFERROR(VLOOKUP(D1071,'16. Desa. del Sistema Educ.Sup.'!$F:$G,2,FALSE),IFERROR(VLOOKUP(D1071,'8. Cultura de Inno. Insti...'!$F:$G,2,FALSE),VLOOKUP(D1071,'7. Lo Esencial de la Reforma U.'!$F:$G,2,0)))))))))))))))))</f>
        <v xml:space="preserve">Desarrollar un encuentro de egresados del Técnico en Desarrollo Municipal y estudiantes de la Carrera de Desarrollo Local. </v>
      </c>
      <c r="D1072" s="31"/>
      <c r="E1072" s="93"/>
      <c r="F1072" s="93"/>
      <c r="G1072" s="93"/>
      <c r="H1072" s="76"/>
      <c r="I1072" s="76"/>
      <c r="J1072" s="76"/>
      <c r="K1072" s="112"/>
      <c r="L1072" s="437"/>
    </row>
    <row r="1073" spans="3:12" ht="15" thickBot="1" x14ac:dyDescent="0.4">
      <c r="C1073" s="70"/>
      <c r="D1073" s="31"/>
      <c r="E1073" s="93"/>
      <c r="F1073" s="93"/>
      <c r="G1073" s="93"/>
      <c r="H1073" s="76"/>
      <c r="I1073" s="76"/>
      <c r="J1073" s="76"/>
      <c r="K1073" s="112"/>
      <c r="L1073" s="437"/>
    </row>
    <row r="1074" spans="3:12" ht="15" thickBot="1" x14ac:dyDescent="0.4">
      <c r="C1074" s="126" t="s">
        <v>44</v>
      </c>
      <c r="D1074" s="129" t="s">
        <v>45</v>
      </c>
      <c r="E1074" s="128" t="s">
        <v>55</v>
      </c>
      <c r="F1074" s="128" t="s">
        <v>57</v>
      </c>
      <c r="G1074" s="127" t="s">
        <v>27</v>
      </c>
      <c r="H1074" s="133" t="s">
        <v>129</v>
      </c>
      <c r="I1074" s="128" t="s">
        <v>46</v>
      </c>
      <c r="J1074" s="128" t="s">
        <v>130</v>
      </c>
      <c r="K1074" s="128" t="s">
        <v>408</v>
      </c>
      <c r="L1074" s="128" t="s">
        <v>409</v>
      </c>
    </row>
    <row r="1075" spans="3:12" x14ac:dyDescent="0.35">
      <c r="C1075" s="317" t="s">
        <v>47</v>
      </c>
      <c r="D1075" s="1159"/>
      <c r="E1075" s="318"/>
      <c r="F1075" s="115">
        <v>30000</v>
      </c>
      <c r="G1075" s="319">
        <f t="shared" ref="G1075:G1077" si="133">E1075*F1075</f>
        <v>0</v>
      </c>
      <c r="H1075" s="320"/>
      <c r="I1075" s="116" t="s">
        <v>697</v>
      </c>
      <c r="J1075" s="116" t="str">
        <f>VLOOKUP(I1075,Presupuesto!$B$11:$C$566,2,0)</f>
        <v>SERVICIOS DE CAPACITACION.</v>
      </c>
      <c r="K1075" s="321" t="s">
        <v>1492</v>
      </c>
      <c r="L1075" s="116" t="s">
        <v>392</v>
      </c>
    </row>
    <row r="1076" spans="3:12" x14ac:dyDescent="0.35">
      <c r="C1076" s="99" t="s">
        <v>48</v>
      </c>
      <c r="D1076" s="1160"/>
      <c r="E1076" s="200">
        <v>100</v>
      </c>
      <c r="F1076" s="100">
        <v>50</v>
      </c>
      <c r="G1076" s="97">
        <f t="shared" si="133"/>
        <v>5000</v>
      </c>
      <c r="H1076" s="161" t="s">
        <v>127</v>
      </c>
      <c r="I1076" s="98" t="s">
        <v>715</v>
      </c>
      <c r="J1076" s="98" t="str">
        <f>VLOOKUP(I1076,Presupuesto!$B$11:$C$566,2,0)</f>
        <v>SERVICIOS DE IMPRENTA PUBLIC.Y REPRODUCCION</v>
      </c>
      <c r="K1076" s="98" t="s">
        <v>1358</v>
      </c>
      <c r="L1076" s="98" t="s">
        <v>410</v>
      </c>
    </row>
    <row r="1077" spans="3:12" x14ac:dyDescent="0.35">
      <c r="C1077" s="99" t="s">
        <v>49</v>
      </c>
      <c r="D1077" s="1160"/>
      <c r="E1077" s="200">
        <v>100</v>
      </c>
      <c r="F1077" s="100">
        <v>150</v>
      </c>
      <c r="G1077" s="97">
        <f t="shared" si="133"/>
        <v>15000</v>
      </c>
      <c r="H1077" s="161" t="s">
        <v>127</v>
      </c>
      <c r="I1077" s="98" t="s">
        <v>790</v>
      </c>
      <c r="J1077" s="98" t="str">
        <f>VLOOKUP(I1077,Presupuesto!$B$11:$C$566,2,0)</f>
        <v>ALIMENTOS B EBIDAS PARA PERSONAS</v>
      </c>
      <c r="K1077" s="98" t="s">
        <v>1358</v>
      </c>
      <c r="L1077" s="98" t="s">
        <v>394</v>
      </c>
    </row>
    <row r="1078" spans="3:12" ht="15" thickBot="1" x14ac:dyDescent="0.4">
      <c r="C1078" s="213" t="s">
        <v>428</v>
      </c>
      <c r="D1078" s="214">
        <v>0</v>
      </c>
      <c r="E1078" s="322">
        <v>0</v>
      </c>
      <c r="F1078" s="104">
        <f>HLOOKUP(C1078,$AH$2:$BU$3,2,0)</f>
        <v>1150</v>
      </c>
      <c r="G1078" s="105">
        <f>D1078*E1078*F1078</f>
        <v>0</v>
      </c>
      <c r="H1078" s="323"/>
      <c r="I1078" s="324" t="s">
        <v>299</v>
      </c>
      <c r="J1078" s="106" t="str">
        <f>VLOOKUP(I1078,Presupuesto!$B$11:$C$566,2,0)</f>
        <v>VIATICOS (26200-00)</v>
      </c>
      <c r="K1078" s="325" t="str">
        <f t="shared" ref="K1078" si="134">$K$194</f>
        <v>Gestión Tecnologías de Información y Comunicación</v>
      </c>
      <c r="L1078" s="325" t="s">
        <v>410</v>
      </c>
    </row>
    <row r="1079" spans="3:12" x14ac:dyDescent="0.35">
      <c r="C1079" s="437"/>
      <c r="D1079" s="437"/>
      <c r="E1079" s="437"/>
      <c r="F1079" s="437"/>
      <c r="G1079" s="437"/>
      <c r="H1079" s="424"/>
      <c r="I1079" s="437"/>
      <c r="J1079" s="437"/>
      <c r="K1079" s="437"/>
      <c r="L1079" s="437"/>
    </row>
    <row r="1080" spans="3:12" s="437" customFormat="1" x14ac:dyDescent="0.35">
      <c r="H1080" s="424"/>
    </row>
    <row r="1081" spans="3:12" s="437" customFormat="1" x14ac:dyDescent="0.35">
      <c r="C1081" s="976"/>
      <c r="D1081" s="976"/>
      <c r="E1081" s="976"/>
      <c r="F1081" s="976"/>
      <c r="G1081" s="976"/>
      <c r="H1081" s="978"/>
      <c r="I1081" s="976"/>
      <c r="J1081" s="976"/>
      <c r="K1081" s="976"/>
      <c r="L1081" s="976"/>
    </row>
    <row r="1082" spans="3:12" s="437" customFormat="1" ht="5.5" customHeight="1" x14ac:dyDescent="0.35">
      <c r="C1082" s="976"/>
      <c r="D1082" s="976"/>
      <c r="E1082" s="976"/>
      <c r="F1082" s="976"/>
      <c r="G1082" s="976"/>
      <c r="H1082" s="978"/>
      <c r="I1082" s="976"/>
      <c r="J1082" s="976"/>
      <c r="K1082" s="976"/>
      <c r="L1082" s="976"/>
    </row>
    <row r="1083" spans="3:12" s="437" customFormat="1" x14ac:dyDescent="0.35">
      <c r="H1083" s="424"/>
    </row>
    <row r="1084" spans="3:12" s="437" customFormat="1" ht="28.5" x14ac:dyDescent="0.35">
      <c r="C1084" s="950" t="s">
        <v>2923</v>
      </c>
      <c r="D1084" s="998">
        <f>D1087+D1098+D1111+D1130+D1150+D1169+D1185+D1198+D1209+D1231+D1251+D1266+D1286+D1300+D1316+D1334+D1347+D1366</f>
        <v>1758301</v>
      </c>
      <c r="E1084" s="296"/>
      <c r="H1084" s="424"/>
    </row>
    <row r="1086" spans="3:12" s="437" customFormat="1" ht="15" thickBot="1" x14ac:dyDescent="0.4">
      <c r="H1086" s="424"/>
    </row>
    <row r="1087" spans="3:12" s="437" customFormat="1" ht="15" thickBot="1" x14ac:dyDescent="0.4">
      <c r="C1087" s="29" t="s">
        <v>43</v>
      </c>
      <c r="D1087" s="30">
        <f>SUM(G1093:G1094)</f>
        <v>100000</v>
      </c>
      <c r="E1087" s="112"/>
      <c r="F1087" s="112"/>
      <c r="G1087" s="112"/>
      <c r="H1087" s="174"/>
      <c r="I1087" s="112"/>
      <c r="J1087" s="112"/>
      <c r="K1087" s="112"/>
    </row>
    <row r="1088" spans="3:12" s="437" customFormat="1" x14ac:dyDescent="0.35">
      <c r="C1088" s="70"/>
      <c r="D1088" s="31"/>
      <c r="E1088" s="93"/>
      <c r="F1088" s="93"/>
      <c r="G1088" s="93"/>
      <c r="H1088" s="76"/>
      <c r="I1088" s="76"/>
      <c r="J1088" s="76"/>
      <c r="K1088" s="112"/>
    </row>
    <row r="1089" spans="3:12" s="437" customFormat="1" ht="15.5" x14ac:dyDescent="0.35">
      <c r="C1089" s="202" t="s">
        <v>390</v>
      </c>
      <c r="D1089" s="351" t="s">
        <v>2452</v>
      </c>
      <c r="E1089" s="93"/>
      <c r="F1089" s="93"/>
      <c r="G1089" s="93"/>
      <c r="H1089" s="76"/>
      <c r="I1089" s="76"/>
      <c r="J1089" s="76"/>
      <c r="K1089" s="112"/>
    </row>
    <row r="1090" spans="3:12" s="437" customFormat="1" ht="18.5" x14ac:dyDescent="0.35">
      <c r="C1090" s="207" t="str">
        <f>IFERROR(VLOOKUP(D1089,'1. Desarrollo e Innov. Curricu.'!$F:$G,2,FALSE),IFERROR(VLOOKUP(D1089,'2. Investigación Científica'!$F:$G,2,FALSE),IFERROR(VLOOKUP(D1089,'3. Vinculación Univ. Sociedad'!$F:$G,2,FALSE),IFERROR(VLOOKUP(D1089,'4. Docencia y Profesorado Univ.'!$F:$G,2,FALSE),IFERROR(VLOOKUP(D1089,'5. Estudiantes y Graduados'!$F:$G,2,FALSE),IFERROR(VLOOKUP(D1089,'11. Gestion Administrativa'!$F:$G,2,FALSE),IFERROR(VLOOKUP(D1089,'13. Gestión Académica'!$F:$G,2,FALSE),IFERROR(VLOOKUP(D1089,'9. Asegura. de la Calid. y M'!$F:$G,2,FALSE),IFERROR(VLOOKUP(D1089,'6. Gestión del Conocimiento'!$F:$G,2,FALSE),IFERROR(VLOOKUP(D1089,'15. Gobernabilidad y Proceso...'!$F:$G,2,FALSE),IFERROR(VLOOKUP(D1089,'12. Gestión del Talento Humano'!$F:$G,2,FALSE),IFERROR(VLOOKUP(D1089,'14. Internacional... de la E.S.'!$F:$G,2,FALSE),IFERROR(VLOOKUP(D1089,'10. Posgrado'!$F:$G,2,FALSE),IFERROR(VLOOKUP(D1089,'16. Gestión TIC'!$F:$G,2,FALSE),IFERROR(VLOOKUP(D1089,'16. Desa. del Sistema Educ.Sup.'!$F:$G,2,FALSE),IFERROR(VLOOKUP(D1089,'8. Cultura de Inno. Insti...'!$F:$G,2,FALSE),VLOOKUP(D1089,'7. Lo Esencial de la Reforma U.'!$F:$G,2,0)))))))))))))))))</f>
        <v>Organizar encuentro Centroamericano de Escuelas y Facultades de Comunicación. FELAFACS</v>
      </c>
      <c r="D1090" s="31"/>
      <c r="E1090" s="93"/>
      <c r="F1090" s="93"/>
      <c r="G1090" s="93"/>
      <c r="H1090" s="76"/>
      <c r="I1090" s="76"/>
      <c r="J1090" s="76"/>
      <c r="K1090" s="112"/>
    </row>
    <row r="1091" spans="3:12" s="437" customFormat="1" ht="15" thickBot="1" x14ac:dyDescent="0.4">
      <c r="C1091" s="70"/>
      <c r="D1091" s="31"/>
      <c r="E1091" s="93"/>
      <c r="F1091" s="93"/>
      <c r="G1091" s="93"/>
      <c r="H1091" s="76"/>
      <c r="I1091" s="76"/>
      <c r="J1091" s="76"/>
      <c r="K1091" s="112"/>
    </row>
    <row r="1092" spans="3:12" s="437" customFormat="1" ht="15" thickBot="1" x14ac:dyDescent="0.4">
      <c r="C1092" s="126" t="s">
        <v>44</v>
      </c>
      <c r="D1092" s="129" t="s">
        <v>45</v>
      </c>
      <c r="E1092" s="128" t="s">
        <v>55</v>
      </c>
      <c r="F1092" s="128" t="s">
        <v>57</v>
      </c>
      <c r="G1092" s="127" t="s">
        <v>27</v>
      </c>
      <c r="H1092" s="133" t="s">
        <v>129</v>
      </c>
      <c r="I1092" s="128" t="s">
        <v>46</v>
      </c>
      <c r="J1092" s="128" t="s">
        <v>130</v>
      </c>
      <c r="K1092" s="128" t="s">
        <v>408</v>
      </c>
      <c r="L1092" s="128" t="s">
        <v>409</v>
      </c>
    </row>
    <row r="1093" spans="3:12" s="437" customFormat="1" x14ac:dyDescent="0.35">
      <c r="C1093" s="940" t="s">
        <v>3096</v>
      </c>
      <c r="D1093" s="1129"/>
      <c r="E1093" s="946">
        <v>500</v>
      </c>
      <c r="F1093" s="943">
        <v>100</v>
      </c>
      <c r="G1093" s="943">
        <f>E1093*F1093</f>
        <v>50000</v>
      </c>
      <c r="H1093" s="165" t="s">
        <v>1660</v>
      </c>
      <c r="I1093" s="944" t="s">
        <v>715</v>
      </c>
      <c r="J1093" s="944" t="str">
        <f>VLOOKUP(I1093,Presupuesto!$B$11:$C$566,2,0)</f>
        <v>SERVICIOS DE IMPRENTA PUBLIC.Y REPRODUCCION</v>
      </c>
      <c r="K1093" s="944" t="s">
        <v>470</v>
      </c>
      <c r="L1093" s="944" t="s">
        <v>396</v>
      </c>
    </row>
    <row r="1094" spans="3:12" s="437" customFormat="1" x14ac:dyDescent="0.35">
      <c r="C1094" s="940" t="s">
        <v>48</v>
      </c>
      <c r="D1094" s="1129"/>
      <c r="E1094" s="946">
        <v>500</v>
      </c>
      <c r="F1094" s="943">
        <v>100</v>
      </c>
      <c r="G1094" s="943">
        <f t="shared" ref="G1094" si="135">E1094*F1094</f>
        <v>50000</v>
      </c>
      <c r="H1094" s="165" t="s">
        <v>1660</v>
      </c>
      <c r="I1094" s="944" t="s">
        <v>715</v>
      </c>
      <c r="J1094" s="944" t="str">
        <f>VLOOKUP(I1094,Presupuesto!$B$11:$C$566,2,0)</f>
        <v>SERVICIOS DE IMPRENTA PUBLIC.Y REPRODUCCION</v>
      </c>
      <c r="K1094" s="944" t="s">
        <v>470</v>
      </c>
      <c r="L1094" s="944" t="s">
        <v>396</v>
      </c>
    </row>
    <row r="1095" spans="3:12" s="437" customFormat="1" x14ac:dyDescent="0.35">
      <c r="C1095" s="93"/>
      <c r="E1095" s="112"/>
      <c r="F1095" s="112"/>
      <c r="G1095" s="112"/>
      <c r="H1095" s="174"/>
      <c r="I1095" s="112"/>
      <c r="J1095" s="112"/>
      <c r="K1095" s="112"/>
    </row>
    <row r="1096" spans="3:12" x14ac:dyDescent="0.35">
      <c r="C1096" s="437"/>
      <c r="D1096" s="437"/>
      <c r="E1096" s="437"/>
      <c r="F1096" s="437"/>
      <c r="G1096" s="437"/>
      <c r="H1096" s="424"/>
      <c r="I1096" s="437"/>
      <c r="J1096" s="437"/>
      <c r="K1096" s="437"/>
      <c r="L1096" s="437"/>
    </row>
    <row r="1097" spans="3:12" s="437" customFormat="1" ht="15" thickBot="1" x14ac:dyDescent="0.4">
      <c r="H1097" s="424"/>
    </row>
    <row r="1098" spans="3:12" ht="15" thickBot="1" x14ac:dyDescent="0.4">
      <c r="C1098" s="29" t="s">
        <v>43</v>
      </c>
      <c r="D1098" s="30">
        <f>SUM(G1104:G1107)</f>
        <v>20000</v>
      </c>
      <c r="E1098" s="93"/>
      <c r="F1098" s="93"/>
      <c r="G1098" s="93"/>
      <c r="H1098" s="76"/>
      <c r="I1098" s="76"/>
      <c r="J1098" s="76"/>
      <c r="K1098" s="112"/>
      <c r="L1098" s="437"/>
    </row>
    <row r="1099" spans="3:12" x14ac:dyDescent="0.35">
      <c r="C1099" s="70"/>
      <c r="D1099" s="31"/>
      <c r="E1099" s="93"/>
      <c r="F1099" s="93"/>
      <c r="G1099" s="93"/>
      <c r="H1099" s="76"/>
      <c r="I1099" s="76"/>
      <c r="J1099" s="76"/>
      <c r="K1099" s="112"/>
      <c r="L1099" s="437"/>
    </row>
    <row r="1100" spans="3:12" ht="15.5" x14ac:dyDescent="0.35">
      <c r="C1100" s="202" t="s">
        <v>390</v>
      </c>
      <c r="D1100" s="351" t="s">
        <v>2456</v>
      </c>
      <c r="E1100" s="93"/>
      <c r="F1100" s="93"/>
      <c r="G1100" s="93"/>
      <c r="H1100" s="76"/>
      <c r="I1100" s="76"/>
      <c r="J1100" s="76"/>
      <c r="K1100" s="112"/>
      <c r="L1100" s="437"/>
    </row>
    <row r="1101" spans="3:12" ht="18.5" x14ac:dyDescent="0.35">
      <c r="C1101" s="207" t="str">
        <f>IFERROR(VLOOKUP(D1100,'1. Desarrollo e Innov. Curricu.'!$F:$G,2,FALSE),IFERROR(VLOOKUP(D1100,'2. Investigación Científica'!$F:$G,2,FALSE),IFERROR(VLOOKUP(D1100,'3. Vinculación Univ. Sociedad'!$F:$G,2,FALSE),IFERROR(VLOOKUP(D1100,'4. Docencia y Profesorado Univ.'!$F:$G,2,FALSE),IFERROR(VLOOKUP(D1100,'5. Estudiantes y Graduados'!$F:$G,2,FALSE),IFERROR(VLOOKUP(D1100,'11. Gestion Administrativa'!$F:$G,2,FALSE),IFERROR(VLOOKUP(D1100,'13. Gestión Académica'!$F:$G,2,FALSE),IFERROR(VLOOKUP(D1100,'9. Asegura. de la Calid. y M'!$F:$G,2,FALSE),IFERROR(VLOOKUP(D1100,'6. Gestión del Conocimiento'!$F:$G,2,FALSE),IFERROR(VLOOKUP(D1100,'15. Gobernabilidad y Proceso...'!$F:$G,2,FALSE),IFERROR(VLOOKUP(D1100,'12. Gestión del Talento Humano'!$F:$G,2,FALSE),IFERROR(VLOOKUP(D1100,'14. Internacional... de la E.S.'!$F:$G,2,FALSE),IFERROR(VLOOKUP(D1100,'10. Posgrado'!$F:$G,2,FALSE),IFERROR(VLOOKUP(D1100,'16. Gestión TIC'!$F:$G,2,FALSE),IFERROR(VLOOKUP(D1100,'16. Desa. del Sistema Educ.Sup.'!$F:$G,2,FALSE),IFERROR(VLOOKUP(D1100,'8. Cultura de Inno. Insti...'!$F:$G,2,FALSE),VLOOKUP(D1100,'7. Lo Esencial de la Reforma U.'!$F:$G,2,0)))))))))))))))))</f>
        <v>Realizar dos foros con profesionales de alto reconocimiento nacional sobre el periodismo.</v>
      </c>
      <c r="D1101" s="31"/>
      <c r="E1101" s="93"/>
      <c r="F1101" s="93"/>
      <c r="G1101" s="93"/>
      <c r="H1101" s="76"/>
      <c r="I1101" s="76"/>
      <c r="J1101" s="76"/>
      <c r="K1101" s="112"/>
      <c r="L1101" s="437"/>
    </row>
    <row r="1102" spans="3:12" ht="15" thickBot="1" x14ac:dyDescent="0.4">
      <c r="C1102" s="70"/>
      <c r="D1102" s="31"/>
      <c r="E1102" s="93"/>
      <c r="F1102" s="93"/>
      <c r="G1102" s="93"/>
      <c r="H1102" s="76"/>
      <c r="I1102" s="76"/>
      <c r="J1102" s="76"/>
      <c r="K1102" s="112"/>
      <c r="L1102" s="437"/>
    </row>
    <row r="1103" spans="3:12" ht="15" thickBot="1" x14ac:dyDescent="0.4">
      <c r="C1103" s="126" t="s">
        <v>44</v>
      </c>
      <c r="D1103" s="129" t="s">
        <v>45</v>
      </c>
      <c r="E1103" s="128" t="s">
        <v>55</v>
      </c>
      <c r="F1103" s="128" t="s">
        <v>57</v>
      </c>
      <c r="G1103" s="127" t="s">
        <v>27</v>
      </c>
      <c r="H1103" s="133" t="s">
        <v>129</v>
      </c>
      <c r="I1103" s="128" t="s">
        <v>46</v>
      </c>
      <c r="J1103" s="128" t="s">
        <v>130</v>
      </c>
      <c r="K1103" s="128" t="s">
        <v>408</v>
      </c>
      <c r="L1103" s="128" t="s">
        <v>409</v>
      </c>
    </row>
    <row r="1104" spans="3:12" x14ac:dyDescent="0.35">
      <c r="C1104" s="317" t="s">
        <v>47</v>
      </c>
      <c r="D1104" s="1159"/>
      <c r="E1104" s="318"/>
      <c r="F1104" s="115">
        <v>30000</v>
      </c>
      <c r="G1104" s="319">
        <f t="shared" ref="G1104:G1106" si="136">E1104*F1104</f>
        <v>0</v>
      </c>
      <c r="H1104" s="320"/>
      <c r="I1104" s="116" t="s">
        <v>697</v>
      </c>
      <c r="J1104" s="116" t="str">
        <f>VLOOKUP(I1104,Presupuesto!$B$11:$C$566,2,0)</f>
        <v>SERVICIOS DE CAPACITACION.</v>
      </c>
      <c r="K1104" s="321" t="s">
        <v>1492</v>
      </c>
      <c r="L1104" s="116" t="s">
        <v>392</v>
      </c>
    </row>
    <row r="1105" spans="3:12" x14ac:dyDescent="0.35">
      <c r="C1105" s="99" t="s">
        <v>48</v>
      </c>
      <c r="D1105" s="1160"/>
      <c r="E1105" s="200">
        <v>100</v>
      </c>
      <c r="F1105" s="100">
        <v>50</v>
      </c>
      <c r="G1105" s="97">
        <f t="shared" si="136"/>
        <v>5000</v>
      </c>
      <c r="H1105" s="161" t="s">
        <v>127</v>
      </c>
      <c r="I1105" s="98" t="s">
        <v>715</v>
      </c>
      <c r="J1105" s="98" t="str">
        <f>VLOOKUP(I1105,Presupuesto!$B$11:$C$566,2,0)</f>
        <v>SERVICIOS DE IMPRENTA PUBLIC.Y REPRODUCCION</v>
      </c>
      <c r="K1105" s="98" t="s">
        <v>470</v>
      </c>
      <c r="L1105" s="98" t="s">
        <v>410</v>
      </c>
    </row>
    <row r="1106" spans="3:12" x14ac:dyDescent="0.35">
      <c r="C1106" s="99" t="s">
        <v>49</v>
      </c>
      <c r="D1106" s="1160"/>
      <c r="E1106" s="200">
        <v>100</v>
      </c>
      <c r="F1106" s="100">
        <v>150</v>
      </c>
      <c r="G1106" s="97">
        <f t="shared" si="136"/>
        <v>15000</v>
      </c>
      <c r="H1106" s="161" t="s">
        <v>127</v>
      </c>
      <c r="I1106" s="98" t="s">
        <v>790</v>
      </c>
      <c r="J1106" s="98" t="str">
        <f>VLOOKUP(I1106,Presupuesto!$B$11:$C$566,2,0)</f>
        <v>ALIMENTOS B EBIDAS PARA PERSONAS</v>
      </c>
      <c r="K1106" s="98" t="s">
        <v>470</v>
      </c>
      <c r="L1106" s="98" t="s">
        <v>394</v>
      </c>
    </row>
    <row r="1107" spans="3:12" ht="15" thickBot="1" x14ac:dyDescent="0.4">
      <c r="C1107" s="213" t="s">
        <v>428</v>
      </c>
      <c r="D1107" s="214">
        <v>0</v>
      </c>
      <c r="E1107" s="322">
        <v>0</v>
      </c>
      <c r="F1107" s="104">
        <f>HLOOKUP(C1107,$AH$2:$BU$3,2,0)</f>
        <v>1150</v>
      </c>
      <c r="G1107" s="105">
        <f>D1107*E1107*F1107</f>
        <v>0</v>
      </c>
      <c r="H1107" s="323"/>
      <c r="I1107" s="324" t="s">
        <v>299</v>
      </c>
      <c r="J1107" s="106" t="str">
        <f>VLOOKUP(I1107,Presupuesto!$B$11:$C$566,2,0)</f>
        <v>VIATICOS (26200-00)</v>
      </c>
      <c r="K1107" s="325" t="str">
        <f t="shared" ref="K1107" si="137">$K$194</f>
        <v>Gestión Tecnologías de Información y Comunicación</v>
      </c>
      <c r="L1107" s="325" t="s">
        <v>410</v>
      </c>
    </row>
    <row r="1108" spans="3:12" x14ac:dyDescent="0.35">
      <c r="C1108" s="437"/>
      <c r="D1108" s="437"/>
      <c r="E1108" s="437"/>
      <c r="F1108" s="437"/>
      <c r="G1108" s="437"/>
      <c r="H1108" s="424"/>
      <c r="I1108" s="437"/>
      <c r="J1108" s="437"/>
      <c r="K1108" s="437"/>
      <c r="L1108" s="437"/>
    </row>
    <row r="1110" spans="3:12" ht="15" thickBot="1" x14ac:dyDescent="0.4">
      <c r="C1110" s="437"/>
      <c r="D1110" s="437"/>
      <c r="E1110" s="437"/>
      <c r="F1110" s="437"/>
      <c r="G1110" s="437"/>
      <c r="H1110" s="424"/>
      <c r="I1110" s="437"/>
      <c r="J1110" s="437"/>
      <c r="K1110" s="437"/>
      <c r="L1110" s="437"/>
    </row>
    <row r="1111" spans="3:12" ht="15" thickBot="1" x14ac:dyDescent="0.4">
      <c r="C1111" s="29" t="s">
        <v>43</v>
      </c>
      <c r="D1111" s="968">
        <f>SUM(G1118:G1127)</f>
        <v>202500</v>
      </c>
      <c r="E1111" s="93"/>
      <c r="F1111" s="93"/>
      <c r="G1111" s="93"/>
      <c r="H1111" s="76"/>
      <c r="I1111" s="76"/>
      <c r="J1111" s="76"/>
      <c r="K1111" s="112"/>
      <c r="L1111" s="437"/>
    </row>
    <row r="1112" spans="3:12" x14ac:dyDescent="0.35">
      <c r="C1112" s="70"/>
      <c r="D1112" s="31"/>
      <c r="E1112" s="93"/>
      <c r="F1112" s="93"/>
      <c r="G1112" s="93"/>
      <c r="H1112" s="76"/>
      <c r="I1112" s="76"/>
      <c r="J1112" s="76"/>
      <c r="K1112" s="112"/>
      <c r="L1112" s="437"/>
    </row>
    <row r="1113" spans="3:12" x14ac:dyDescent="0.35">
      <c r="C1113" s="70"/>
      <c r="D1113" s="31"/>
      <c r="E1113" s="93"/>
      <c r="F1113" s="93"/>
      <c r="G1113" s="93"/>
      <c r="H1113" s="76"/>
      <c r="I1113" s="76"/>
      <c r="J1113" s="76"/>
      <c r="K1113" s="112"/>
      <c r="L1113" s="437"/>
    </row>
    <row r="1114" spans="3:12" ht="15.5" x14ac:dyDescent="0.35">
      <c r="C1114" s="202" t="s">
        <v>390</v>
      </c>
      <c r="D1114" s="351" t="s">
        <v>2463</v>
      </c>
      <c r="E1114" s="93"/>
      <c r="F1114" s="93"/>
      <c r="G1114" s="93"/>
      <c r="H1114" s="76"/>
      <c r="I1114" s="76"/>
      <c r="J1114" s="76"/>
      <c r="K1114" s="112"/>
      <c r="L1114" s="437"/>
    </row>
    <row r="1115" spans="3:12" ht="18.5" x14ac:dyDescent="0.35">
      <c r="C1115" s="207" t="str">
        <f>IFERROR(VLOOKUP(D1114,'1. Desarrollo e Innov. Curricu.'!$F:$G,2,FALSE),IFERROR(VLOOKUP(D1114,'2. Investigación Científica'!$F:$G,2,FALSE),IFERROR(VLOOKUP(D1114,'3. Vinculación Univ. Sociedad'!$F:$G,2,FALSE),IFERROR(VLOOKUP(D1114,'4. Docencia y Profesorado Univ.'!$F:$G,2,FALSE),IFERROR(VLOOKUP(D1114,'5. Estudiantes y Graduados'!$F:$G,2,FALSE),IFERROR(VLOOKUP(D1114,'11. Gestion Administrativa'!$F:$G,2,FALSE),IFERROR(VLOOKUP(D1114,'13. Gestión Académica'!$F:$G,2,FALSE),IFERROR(VLOOKUP(D1114,'9. Asegura. de la Calid. y M'!$F:$G,2,FALSE),IFERROR(VLOOKUP(D1114,'6. Gestión del Conocimiento'!$F:$G,2,FALSE),IFERROR(VLOOKUP(D1114,'15. Gobernabilidad y Proceso...'!$F:$G,2,FALSE),IFERROR(VLOOKUP(D1114,'12. Gestión del Talento Humano'!$F:$G,2,FALSE),IFERROR(VLOOKUP(D1114,'14. Internacional... de la E.S.'!$F:$G,2,FALSE),IFERROR(VLOOKUP(D1114,'10. Posgrado'!$F:$G,2,FALSE),IFERROR(VLOOKUP(D1114,'16. Gestión TIC'!$F:$G,2,FALSE),IFERROR(VLOOKUP(D1114,'16. Desa. del Sistema Educ.Sup.'!$F:$G,2,FALSE),IFERROR(VLOOKUP(D1114,'8. Cultura de Inno. Insti...'!$F:$G,2,FALSE),VLOOKUP(D1114,'7. Lo Esencial de la Reforma U.'!$F:$G,2,0)))))))))))))))))</f>
        <v>Participar en el congreso Centroamericano de Sociología ACAS .</v>
      </c>
      <c r="D1115" s="31"/>
      <c r="E1115" s="93"/>
      <c r="F1115" s="93"/>
      <c r="G1115" s="93"/>
      <c r="H1115" s="76"/>
      <c r="I1115" s="76"/>
      <c r="J1115" s="76"/>
      <c r="K1115" s="112"/>
      <c r="L1115" s="437"/>
    </row>
    <row r="1116" spans="3:12" ht="15" thickBot="1" x14ac:dyDescent="0.4">
      <c r="C1116" s="70"/>
      <c r="D1116" s="31"/>
      <c r="E1116" s="93"/>
      <c r="F1116" s="93"/>
      <c r="G1116" s="93"/>
      <c r="H1116" s="76"/>
      <c r="I1116" s="76"/>
      <c r="J1116" s="76"/>
      <c r="K1116" s="112"/>
      <c r="L1116" s="437"/>
    </row>
    <row r="1117" spans="3:12" ht="15" thickBot="1" x14ac:dyDescent="0.4">
      <c r="C1117" s="126" t="s">
        <v>44</v>
      </c>
      <c r="D1117" s="129" t="s">
        <v>45</v>
      </c>
      <c r="E1117" s="128" t="s">
        <v>55</v>
      </c>
      <c r="F1117" s="128" t="s">
        <v>57</v>
      </c>
      <c r="G1117" s="127" t="s">
        <v>27</v>
      </c>
      <c r="H1117" s="133" t="s">
        <v>129</v>
      </c>
      <c r="I1117" s="128" t="s">
        <v>46</v>
      </c>
      <c r="J1117" s="128" t="s">
        <v>130</v>
      </c>
      <c r="K1117" s="128" t="s">
        <v>408</v>
      </c>
      <c r="L1117" s="128" t="s">
        <v>409</v>
      </c>
    </row>
    <row r="1118" spans="3:12" x14ac:dyDescent="0.35">
      <c r="C1118" s="317" t="s">
        <v>47</v>
      </c>
      <c r="D1118" s="1159"/>
      <c r="E1118" s="318"/>
      <c r="F1118" s="115">
        <v>30000</v>
      </c>
      <c r="G1118" s="319">
        <f t="shared" ref="G1118:G1126" si="138">E1118*F1118</f>
        <v>0</v>
      </c>
      <c r="H1118" s="320"/>
      <c r="I1118" s="116" t="s">
        <v>697</v>
      </c>
      <c r="J1118" s="116" t="str">
        <f>VLOOKUP(I1118,Presupuesto!$B$11:$C$566,2,0)</f>
        <v>SERVICIOS DE CAPACITACION.</v>
      </c>
      <c r="K1118" s="321" t="s">
        <v>1492</v>
      </c>
      <c r="L1118" s="116" t="s">
        <v>392</v>
      </c>
    </row>
    <row r="1119" spans="3:12" x14ac:dyDescent="0.35">
      <c r="C1119" s="99" t="s">
        <v>48</v>
      </c>
      <c r="D1119" s="1160"/>
      <c r="E1119" s="200">
        <f>D1118</f>
        <v>0</v>
      </c>
      <c r="F1119" s="100">
        <v>50</v>
      </c>
      <c r="G1119" s="97">
        <f t="shared" si="138"/>
        <v>0</v>
      </c>
      <c r="H1119" s="161"/>
      <c r="I1119" s="98" t="s">
        <v>715</v>
      </c>
      <c r="J1119" s="98" t="str">
        <f>VLOOKUP(I1119,Presupuesto!$B$11:$C$566,2,0)</f>
        <v>SERVICIOS DE IMPRENTA PUBLIC.Y REPRODUCCION</v>
      </c>
      <c r="K1119" s="98" t="str">
        <f>$K$194</f>
        <v>Gestión Tecnologías de Información y Comunicación</v>
      </c>
      <c r="L1119" s="98" t="s">
        <v>410</v>
      </c>
    </row>
    <row r="1120" spans="3:12" x14ac:dyDescent="0.35">
      <c r="C1120" s="99" t="s">
        <v>49</v>
      </c>
      <c r="D1120" s="1160"/>
      <c r="E1120" s="200">
        <f>D1118</f>
        <v>0</v>
      </c>
      <c r="F1120" s="100">
        <v>150</v>
      </c>
      <c r="G1120" s="97">
        <f t="shared" si="138"/>
        <v>0</v>
      </c>
      <c r="H1120" s="161"/>
      <c r="I1120" s="98" t="s">
        <v>790</v>
      </c>
      <c r="J1120" s="98" t="str">
        <f>VLOOKUP(I1120,Presupuesto!$B$11:$C$566,2,0)</f>
        <v>ALIMENTOS B EBIDAS PARA PERSONAS</v>
      </c>
      <c r="K1120" s="98" t="str">
        <f t="shared" ref="K1120:K1126" si="139">$K$194</f>
        <v>Gestión Tecnologías de Información y Comunicación</v>
      </c>
      <c r="L1120" s="98" t="s">
        <v>394</v>
      </c>
    </row>
    <row r="1121" spans="3:12" x14ac:dyDescent="0.35">
      <c r="C1121" s="99" t="s">
        <v>50</v>
      </c>
      <c r="D1121" s="1160"/>
      <c r="E1121" s="151">
        <v>5</v>
      </c>
      <c r="F1121" s="118">
        <v>20000</v>
      </c>
      <c r="G1121" s="97">
        <f t="shared" si="138"/>
        <v>100000</v>
      </c>
      <c r="H1121" s="161" t="s">
        <v>127</v>
      </c>
      <c r="I1121" s="313" t="s">
        <v>753</v>
      </c>
      <c r="J1121" s="98" t="str">
        <f>VLOOKUP(I1121,Presupuesto!$B$11:$C$566,2,0)</f>
        <v>PASAJES AL EXTERIOR</v>
      </c>
      <c r="K1121" s="98" t="s">
        <v>470</v>
      </c>
      <c r="L1121" s="98" t="s">
        <v>410</v>
      </c>
    </row>
    <row r="1122" spans="3:12" x14ac:dyDescent="0.35">
      <c r="C1122" s="99" t="s">
        <v>415</v>
      </c>
      <c r="D1122" s="1160"/>
      <c r="E1122" s="151">
        <v>0</v>
      </c>
      <c r="F1122" s="118">
        <v>250</v>
      </c>
      <c r="G1122" s="97">
        <f t="shared" si="138"/>
        <v>0</v>
      </c>
      <c r="H1122" s="161"/>
      <c r="I1122" s="98" t="s">
        <v>819</v>
      </c>
      <c r="J1122" s="98" t="str">
        <f>VLOOKUP(I1122,Presupuesto!$B$11:$C$566,2,0)</f>
        <v>PRODUCTOS PAPEL Y CARTON</v>
      </c>
      <c r="K1122" s="98" t="str">
        <f t="shared" si="139"/>
        <v>Gestión Tecnologías de Información y Comunicación</v>
      </c>
      <c r="L1122" s="98" t="s">
        <v>410</v>
      </c>
    </row>
    <row r="1123" spans="3:12" x14ac:dyDescent="0.35">
      <c r="C1123" s="99" t="s">
        <v>51</v>
      </c>
      <c r="D1123" s="1160"/>
      <c r="E1123" s="200">
        <f>(D1118*25)/500</f>
        <v>0</v>
      </c>
      <c r="F1123" s="100">
        <v>85</v>
      </c>
      <c r="G1123" s="97">
        <f t="shared" si="138"/>
        <v>0</v>
      </c>
      <c r="H1123" s="161"/>
      <c r="I1123" s="98" t="s">
        <v>819</v>
      </c>
      <c r="J1123" s="98" t="str">
        <f>VLOOKUP(I1123,Presupuesto!$B$11:$C$566,2,0)</f>
        <v>PRODUCTOS PAPEL Y CARTON</v>
      </c>
      <c r="K1123" s="98" t="str">
        <f t="shared" si="139"/>
        <v>Gestión Tecnologías de Información y Comunicación</v>
      </c>
      <c r="L1123" s="98" t="s">
        <v>410</v>
      </c>
    </row>
    <row r="1124" spans="3:12" x14ac:dyDescent="0.35">
      <c r="C1124" s="99" t="s">
        <v>121</v>
      </c>
      <c r="D1124" s="1160"/>
      <c r="E1124" s="200">
        <f>D1118/12</f>
        <v>0</v>
      </c>
      <c r="F1124" s="100">
        <v>36</v>
      </c>
      <c r="G1124" s="97">
        <f t="shared" si="138"/>
        <v>0</v>
      </c>
      <c r="H1124" s="161"/>
      <c r="I1124" s="98" t="s">
        <v>940</v>
      </c>
      <c r="J1124" s="98" t="str">
        <f>VLOOKUP(I1124,Presupuesto!$B$11:$C$566,2,0)</f>
        <v>UTILES DE ESCRITORIO, OFICINA Y ENSE¥ANZA</v>
      </c>
      <c r="K1124" s="98" t="str">
        <f t="shared" si="139"/>
        <v>Gestión Tecnologías de Información y Comunicación</v>
      </c>
      <c r="L1124" s="98" t="s">
        <v>410</v>
      </c>
    </row>
    <row r="1125" spans="3:12" x14ac:dyDescent="0.35">
      <c r="C1125" s="99" t="s">
        <v>34</v>
      </c>
      <c r="D1125" s="1160"/>
      <c r="E1125" s="200">
        <f>D1118/12</f>
        <v>0</v>
      </c>
      <c r="F1125" s="100">
        <v>80</v>
      </c>
      <c r="G1125" s="97">
        <f t="shared" si="138"/>
        <v>0</v>
      </c>
      <c r="H1125" s="161"/>
      <c r="I1125" s="98" t="s">
        <v>940</v>
      </c>
      <c r="J1125" s="98" t="str">
        <f>VLOOKUP(I1125,Presupuesto!$B$11:$C$566,2,0)</f>
        <v>UTILES DE ESCRITORIO, OFICINA Y ENSE¥ANZA</v>
      </c>
      <c r="K1125" s="98" t="str">
        <f t="shared" si="139"/>
        <v>Gestión Tecnologías de Información y Comunicación</v>
      </c>
      <c r="L1125" s="98" t="s">
        <v>410</v>
      </c>
    </row>
    <row r="1126" spans="3:12" x14ac:dyDescent="0.35">
      <c r="C1126" s="109" t="s">
        <v>52</v>
      </c>
      <c r="D1126" s="1160"/>
      <c r="E1126" s="209">
        <v>0</v>
      </c>
      <c r="F1126" s="119">
        <v>25</v>
      </c>
      <c r="G1126" s="97">
        <f t="shared" si="138"/>
        <v>0</v>
      </c>
      <c r="H1126" s="161"/>
      <c r="I1126" s="98" t="s">
        <v>940</v>
      </c>
      <c r="J1126" s="98" t="str">
        <f>VLOOKUP(I1126,Presupuesto!$B$11:$C$566,2,0)</f>
        <v>UTILES DE ESCRITORIO, OFICINA Y ENSE¥ANZA</v>
      </c>
      <c r="K1126" s="98" t="str">
        <f t="shared" si="139"/>
        <v>Gestión Tecnologías de Información y Comunicación</v>
      </c>
      <c r="L1126" s="98" t="s">
        <v>410</v>
      </c>
    </row>
    <row r="1127" spans="3:12" ht="15" thickBot="1" x14ac:dyDescent="0.4">
      <c r="C1127" s="213" t="s">
        <v>447</v>
      </c>
      <c r="D1127" s="214">
        <v>5</v>
      </c>
      <c r="E1127" s="322">
        <v>5</v>
      </c>
      <c r="F1127" s="104">
        <v>4100</v>
      </c>
      <c r="G1127" s="105">
        <f>D1127*E1127*F1127</f>
        <v>102500</v>
      </c>
      <c r="H1127" s="323" t="s">
        <v>127</v>
      </c>
      <c r="I1127" s="324" t="s">
        <v>765</v>
      </c>
      <c r="J1127" s="106" t="str">
        <f>VLOOKUP(I1127,Presupuesto!$B$11:$C$566,2,0)</f>
        <v>VIATICOS AL EXTERIOR</v>
      </c>
      <c r="K1127" s="325" t="s">
        <v>470</v>
      </c>
      <c r="L1127" s="325" t="s">
        <v>410</v>
      </c>
    </row>
    <row r="1128" spans="3:12" x14ac:dyDescent="0.35">
      <c r="C1128" s="437"/>
      <c r="D1128" s="437"/>
      <c r="E1128" s="437"/>
      <c r="F1128" s="437"/>
      <c r="G1128" s="437"/>
      <c r="H1128" s="424"/>
      <c r="I1128" s="437"/>
      <c r="J1128" s="437"/>
      <c r="K1128" s="437"/>
      <c r="L1128" s="437"/>
    </row>
    <row r="1129" spans="3:12" ht="15" thickBot="1" x14ac:dyDescent="0.4">
      <c r="C1129" s="437"/>
      <c r="D1129" s="437"/>
      <c r="E1129" s="437"/>
      <c r="F1129" s="437"/>
      <c r="G1129" s="437"/>
      <c r="H1129" s="424"/>
      <c r="I1129" s="437"/>
      <c r="J1129" s="437"/>
      <c r="K1129" s="437"/>
      <c r="L1129" s="437"/>
    </row>
    <row r="1130" spans="3:12" ht="15" thickBot="1" x14ac:dyDescent="0.4">
      <c r="C1130" s="29" t="s">
        <v>43</v>
      </c>
      <c r="D1130" s="30">
        <f>SUM(G1137:G1146)</f>
        <v>150000</v>
      </c>
      <c r="E1130" s="93"/>
      <c r="F1130" s="93"/>
      <c r="G1130" s="93"/>
      <c r="H1130" s="76"/>
      <c r="I1130" s="76"/>
      <c r="J1130" s="76"/>
      <c r="K1130" s="112"/>
      <c r="L1130" s="437"/>
    </row>
    <row r="1131" spans="3:12" x14ac:dyDescent="0.35">
      <c r="C1131" s="70"/>
      <c r="D1131" s="31"/>
      <c r="E1131" s="93"/>
      <c r="F1131" s="93"/>
      <c r="G1131" s="93"/>
      <c r="H1131" s="76"/>
      <c r="I1131" s="76"/>
      <c r="J1131" s="76"/>
      <c r="K1131" s="112"/>
      <c r="L1131" s="437"/>
    </row>
    <row r="1132" spans="3:12" x14ac:dyDescent="0.35">
      <c r="C1132" s="70"/>
      <c r="D1132" s="31"/>
      <c r="E1132" s="93"/>
      <c r="F1132" s="93"/>
      <c r="G1132" s="93"/>
      <c r="H1132" s="76"/>
      <c r="I1132" s="76"/>
      <c r="J1132" s="76"/>
      <c r="K1132" s="112"/>
      <c r="L1132" s="437"/>
    </row>
    <row r="1133" spans="3:12" ht="15.5" x14ac:dyDescent="0.35">
      <c r="C1133" s="202" t="s">
        <v>390</v>
      </c>
      <c r="D1133" s="351" t="s">
        <v>2471</v>
      </c>
      <c r="E1133" s="93"/>
      <c r="F1133" s="93"/>
      <c r="G1133" s="93"/>
      <c r="H1133" s="76"/>
      <c r="I1133" s="76"/>
      <c r="J1133" s="76"/>
      <c r="K1133" s="112"/>
      <c r="L1133" s="437"/>
    </row>
    <row r="1134" spans="3:12" ht="18.5" x14ac:dyDescent="0.35">
      <c r="C1134" s="207" t="str">
        <f>IFERROR(VLOOKUP(D1133,'1. Desarrollo e Innov. Curricu.'!$F:$G,2,FALSE),IFERROR(VLOOKUP(D1133,'2. Investigación Científica'!$F:$G,2,FALSE),IFERROR(VLOOKUP(D1133,'3. Vinculación Univ. Sociedad'!$F:$G,2,FALSE),IFERROR(VLOOKUP(D1133,'4. Docencia y Profesorado Univ.'!$F:$G,2,FALSE),IFERROR(VLOOKUP(D1133,'5. Estudiantes y Graduados'!$F:$G,2,FALSE),IFERROR(VLOOKUP(D1133,'11. Gestion Administrativa'!$F:$G,2,FALSE),IFERROR(VLOOKUP(D1133,'13. Gestión Académica'!$F:$G,2,FALSE),IFERROR(VLOOKUP(D1133,'9. Asegura. de la Calid. y M'!$F:$G,2,FALSE),IFERROR(VLOOKUP(D1133,'6. Gestión del Conocimiento'!$F:$G,2,FALSE),IFERROR(VLOOKUP(D1133,'15. Gobernabilidad y Proceso...'!$F:$G,2,FALSE),IFERROR(VLOOKUP(D1133,'12. Gestión del Talento Humano'!$F:$G,2,FALSE),IFERROR(VLOOKUP(D1133,'14. Internacional... de la E.S.'!$F:$G,2,FALSE),IFERROR(VLOOKUP(D1133,'10. Posgrado'!$F:$G,2,FALSE),IFERROR(VLOOKUP(D1133,'16. Gestión TIC'!$F:$G,2,FALSE),IFERROR(VLOOKUP(D1133,'16. Desa. del Sistema Educ.Sup.'!$F:$G,2,FALSE),IFERROR(VLOOKUP(D1133,'8. Cultura de Inno. Insti...'!$F:$G,2,FALSE),VLOOKUP(D1133,'7. Lo Esencial de la Reforma U.'!$F:$G,2,0)))))))))))))))))</f>
        <v>Desarrollar el III Congreso Nacional de Sociología.</v>
      </c>
      <c r="D1134" s="31"/>
      <c r="E1134" s="93"/>
      <c r="F1134" s="93"/>
      <c r="G1134" s="93"/>
      <c r="H1134" s="76"/>
      <c r="I1134" s="76"/>
      <c r="J1134" s="76"/>
      <c r="K1134" s="112"/>
      <c r="L1134" s="437"/>
    </row>
    <row r="1135" spans="3:12" ht="15" thickBot="1" x14ac:dyDescent="0.4">
      <c r="C1135" s="70"/>
      <c r="D1135" s="31"/>
      <c r="E1135" s="93"/>
      <c r="F1135" s="93"/>
      <c r="G1135" s="93"/>
      <c r="H1135" s="76"/>
      <c r="I1135" s="76"/>
      <c r="J1135" s="76"/>
      <c r="K1135" s="112"/>
      <c r="L1135" s="437"/>
    </row>
    <row r="1136" spans="3:12" ht="15" thickBot="1" x14ac:dyDescent="0.4">
      <c r="C1136" s="126" t="s">
        <v>44</v>
      </c>
      <c r="D1136" s="129" t="s">
        <v>45</v>
      </c>
      <c r="E1136" s="128" t="s">
        <v>55</v>
      </c>
      <c r="F1136" s="128" t="s">
        <v>57</v>
      </c>
      <c r="G1136" s="127" t="s">
        <v>27</v>
      </c>
      <c r="H1136" s="133" t="s">
        <v>129</v>
      </c>
      <c r="I1136" s="128" t="s">
        <v>46</v>
      </c>
      <c r="J1136" s="128" t="s">
        <v>130</v>
      </c>
      <c r="K1136" s="128" t="s">
        <v>408</v>
      </c>
      <c r="L1136" s="128" t="s">
        <v>409</v>
      </c>
    </row>
    <row r="1137" spans="3:12" ht="15" thickBot="1" x14ac:dyDescent="0.4">
      <c r="C1137" s="317" t="s">
        <v>47</v>
      </c>
      <c r="D1137" s="1159"/>
      <c r="E1137" s="318">
        <v>1</v>
      </c>
      <c r="F1137" s="115">
        <v>30000</v>
      </c>
      <c r="G1137" s="319">
        <f t="shared" ref="G1137:G1145" si="140">E1137*F1137</f>
        <v>30000</v>
      </c>
      <c r="H1137" s="320" t="s">
        <v>127</v>
      </c>
      <c r="I1137" s="116" t="s">
        <v>697</v>
      </c>
      <c r="J1137" s="116" t="str">
        <f>VLOOKUP(I1137,Presupuesto!$B$11:$C$566,2,0)</f>
        <v>SERVICIOS DE CAPACITACION.</v>
      </c>
      <c r="K1137" s="321" t="s">
        <v>470</v>
      </c>
      <c r="L1137" s="116" t="s">
        <v>392</v>
      </c>
    </row>
    <row r="1138" spans="3:12" ht="15" thickBot="1" x14ac:dyDescent="0.4">
      <c r="C1138" s="99" t="s">
        <v>48</v>
      </c>
      <c r="D1138" s="1160"/>
      <c r="E1138" s="200">
        <v>500</v>
      </c>
      <c r="F1138" s="100">
        <v>50</v>
      </c>
      <c r="G1138" s="97">
        <f t="shared" si="140"/>
        <v>25000</v>
      </c>
      <c r="H1138" s="161" t="s">
        <v>127</v>
      </c>
      <c r="I1138" s="98" t="s">
        <v>715</v>
      </c>
      <c r="J1138" s="98" t="str">
        <f>VLOOKUP(I1138,Presupuesto!$B$11:$C$566,2,0)</f>
        <v>SERVICIOS DE IMPRENTA PUBLIC.Y REPRODUCCION</v>
      </c>
      <c r="K1138" s="321" t="s">
        <v>470</v>
      </c>
      <c r="L1138" s="98" t="s">
        <v>410</v>
      </c>
    </row>
    <row r="1139" spans="3:12" ht="15" thickBot="1" x14ac:dyDescent="0.4">
      <c r="C1139" s="99" t="s">
        <v>49</v>
      </c>
      <c r="D1139" s="1160"/>
      <c r="E1139" s="200">
        <v>500</v>
      </c>
      <c r="F1139" s="100">
        <v>150</v>
      </c>
      <c r="G1139" s="97">
        <f t="shared" si="140"/>
        <v>75000</v>
      </c>
      <c r="H1139" s="161" t="s">
        <v>127</v>
      </c>
      <c r="I1139" s="98" t="s">
        <v>790</v>
      </c>
      <c r="J1139" s="98" t="str">
        <f>VLOOKUP(I1139,Presupuesto!$B$11:$C$566,2,0)</f>
        <v>ALIMENTOS B EBIDAS PARA PERSONAS</v>
      </c>
      <c r="K1139" s="321" t="s">
        <v>470</v>
      </c>
      <c r="L1139" s="98" t="s">
        <v>394</v>
      </c>
    </row>
    <row r="1140" spans="3:12" x14ac:dyDescent="0.35">
      <c r="C1140" s="99" t="s">
        <v>50</v>
      </c>
      <c r="D1140" s="1160"/>
      <c r="E1140" s="151">
        <v>2</v>
      </c>
      <c r="F1140" s="118">
        <v>10000</v>
      </c>
      <c r="G1140" s="97">
        <f t="shared" si="140"/>
        <v>20000</v>
      </c>
      <c r="H1140" s="161" t="s">
        <v>127</v>
      </c>
      <c r="I1140" s="313" t="s">
        <v>747</v>
      </c>
      <c r="J1140" s="98" t="str">
        <f>VLOOKUP(I1140,Presupuesto!$B$11:$C$566,2,0)</f>
        <v>PASAJES NACIONALES</v>
      </c>
      <c r="K1140" s="321" t="s">
        <v>470</v>
      </c>
      <c r="L1140" s="98" t="s">
        <v>410</v>
      </c>
    </row>
    <row r="1141" spans="3:12" x14ac:dyDescent="0.35">
      <c r="C1141" s="99" t="s">
        <v>415</v>
      </c>
      <c r="D1141" s="1160"/>
      <c r="E1141" s="151">
        <v>0</v>
      </c>
      <c r="F1141" s="118">
        <v>250</v>
      </c>
      <c r="G1141" s="97">
        <f t="shared" si="140"/>
        <v>0</v>
      </c>
      <c r="H1141" s="161"/>
      <c r="I1141" s="98" t="s">
        <v>819</v>
      </c>
      <c r="J1141" s="98" t="str">
        <f>VLOOKUP(I1141,Presupuesto!$B$11:$C$566,2,0)</f>
        <v>PRODUCTOS PAPEL Y CARTON</v>
      </c>
      <c r="K1141" s="98" t="str">
        <f t="shared" ref="K1141:K1146" si="141">$K$194</f>
        <v>Gestión Tecnologías de Información y Comunicación</v>
      </c>
      <c r="L1141" s="98" t="s">
        <v>410</v>
      </c>
    </row>
    <row r="1142" spans="3:12" x14ac:dyDescent="0.35">
      <c r="C1142" s="99" t="s">
        <v>51</v>
      </c>
      <c r="D1142" s="1160"/>
      <c r="E1142" s="200">
        <f>(D1137*25)/500</f>
        <v>0</v>
      </c>
      <c r="F1142" s="100">
        <v>85</v>
      </c>
      <c r="G1142" s="97">
        <f t="shared" si="140"/>
        <v>0</v>
      </c>
      <c r="H1142" s="161"/>
      <c r="I1142" s="98" t="s">
        <v>819</v>
      </c>
      <c r="J1142" s="98" t="str">
        <f>VLOOKUP(I1142,Presupuesto!$B$11:$C$566,2,0)</f>
        <v>PRODUCTOS PAPEL Y CARTON</v>
      </c>
      <c r="K1142" s="98" t="str">
        <f t="shared" si="141"/>
        <v>Gestión Tecnologías de Información y Comunicación</v>
      </c>
      <c r="L1142" s="98" t="s">
        <v>410</v>
      </c>
    </row>
    <row r="1143" spans="3:12" x14ac:dyDescent="0.35">
      <c r="C1143" s="99" t="s">
        <v>121</v>
      </c>
      <c r="D1143" s="1160"/>
      <c r="E1143" s="200">
        <f>D1137/12</f>
        <v>0</v>
      </c>
      <c r="F1143" s="100">
        <v>36</v>
      </c>
      <c r="G1143" s="97">
        <f t="shared" si="140"/>
        <v>0</v>
      </c>
      <c r="H1143" s="161"/>
      <c r="I1143" s="98" t="s">
        <v>940</v>
      </c>
      <c r="J1143" s="98" t="str">
        <f>VLOOKUP(I1143,Presupuesto!$B$11:$C$566,2,0)</f>
        <v>UTILES DE ESCRITORIO, OFICINA Y ENSE¥ANZA</v>
      </c>
      <c r="K1143" s="98" t="str">
        <f t="shared" si="141"/>
        <v>Gestión Tecnologías de Información y Comunicación</v>
      </c>
      <c r="L1143" s="98" t="s">
        <v>410</v>
      </c>
    </row>
    <row r="1144" spans="3:12" x14ac:dyDescent="0.35">
      <c r="C1144" s="99" t="s">
        <v>34</v>
      </c>
      <c r="D1144" s="1160"/>
      <c r="E1144" s="200">
        <f>D1137/12</f>
        <v>0</v>
      </c>
      <c r="F1144" s="100">
        <v>80</v>
      </c>
      <c r="G1144" s="97">
        <f t="shared" si="140"/>
        <v>0</v>
      </c>
      <c r="H1144" s="161"/>
      <c r="I1144" s="98" t="s">
        <v>940</v>
      </c>
      <c r="J1144" s="98" t="str">
        <f>VLOOKUP(I1144,Presupuesto!$B$11:$C$566,2,0)</f>
        <v>UTILES DE ESCRITORIO, OFICINA Y ENSE¥ANZA</v>
      </c>
      <c r="K1144" s="98" t="str">
        <f t="shared" si="141"/>
        <v>Gestión Tecnologías de Información y Comunicación</v>
      </c>
      <c r="L1144" s="98" t="s">
        <v>410</v>
      </c>
    </row>
    <row r="1145" spans="3:12" x14ac:dyDescent="0.35">
      <c r="C1145" s="109" t="s">
        <v>52</v>
      </c>
      <c r="D1145" s="1160"/>
      <c r="E1145" s="209">
        <v>0</v>
      </c>
      <c r="F1145" s="119">
        <v>25</v>
      </c>
      <c r="G1145" s="97">
        <f t="shared" si="140"/>
        <v>0</v>
      </c>
      <c r="H1145" s="161"/>
      <c r="I1145" s="98" t="s">
        <v>940</v>
      </c>
      <c r="J1145" s="98" t="str">
        <f>VLOOKUP(I1145,Presupuesto!$B$11:$C$566,2,0)</f>
        <v>UTILES DE ESCRITORIO, OFICINA Y ENSE¥ANZA</v>
      </c>
      <c r="K1145" s="98" t="str">
        <f t="shared" si="141"/>
        <v>Gestión Tecnologías de Información y Comunicación</v>
      </c>
      <c r="L1145" s="98" t="s">
        <v>410</v>
      </c>
    </row>
    <row r="1146" spans="3:12" ht="15" thickBot="1" x14ac:dyDescent="0.4">
      <c r="C1146" s="213" t="s">
        <v>428</v>
      </c>
      <c r="D1146" s="214">
        <v>0</v>
      </c>
      <c r="E1146" s="322">
        <v>0</v>
      </c>
      <c r="F1146" s="104">
        <f>HLOOKUP(C1146,$AH$2:$BU$3,2,0)</f>
        <v>1150</v>
      </c>
      <c r="G1146" s="105">
        <f>D1146*E1146*F1146</f>
        <v>0</v>
      </c>
      <c r="H1146" s="323"/>
      <c r="I1146" s="324" t="s">
        <v>299</v>
      </c>
      <c r="J1146" s="106" t="str">
        <f>VLOOKUP(I1146,Presupuesto!$B$11:$C$566,2,0)</f>
        <v>VIATICOS (26200-00)</v>
      </c>
      <c r="K1146" s="325" t="str">
        <f t="shared" si="141"/>
        <v>Gestión Tecnologías de Información y Comunicación</v>
      </c>
      <c r="L1146" s="325" t="s">
        <v>410</v>
      </c>
    </row>
    <row r="1147" spans="3:12" x14ac:dyDescent="0.35">
      <c r="C1147" s="437"/>
      <c r="D1147" s="437"/>
      <c r="E1147" s="437"/>
      <c r="F1147" s="437"/>
      <c r="G1147" s="437"/>
      <c r="H1147" s="424"/>
      <c r="I1147" s="437"/>
      <c r="J1147" s="437"/>
      <c r="K1147" s="437"/>
      <c r="L1147" s="437"/>
    </row>
    <row r="1149" spans="3:12" ht="15" thickBot="1" x14ac:dyDescent="0.4">
      <c r="C1149" s="437"/>
      <c r="D1149" s="437"/>
      <c r="E1149" s="437"/>
      <c r="F1149" s="437"/>
      <c r="G1149" s="437"/>
      <c r="H1149" s="424"/>
      <c r="I1149" s="437"/>
      <c r="J1149" s="437"/>
      <c r="K1149" s="437"/>
      <c r="L1149" s="437"/>
    </row>
    <row r="1150" spans="3:12" ht="15" thickBot="1" x14ac:dyDescent="0.4">
      <c r="C1150" s="29" t="s">
        <v>43</v>
      </c>
      <c r="D1150" s="30">
        <f>SUM(G1157:G1166)</f>
        <v>238000</v>
      </c>
      <c r="E1150" s="93"/>
      <c r="F1150" s="93"/>
      <c r="G1150" s="93"/>
      <c r="H1150" s="76"/>
      <c r="I1150" s="76"/>
      <c r="J1150" s="76"/>
      <c r="K1150" s="112"/>
      <c r="L1150" s="437"/>
    </row>
    <row r="1151" spans="3:12" x14ac:dyDescent="0.35">
      <c r="C1151" s="70"/>
      <c r="D1151" s="31"/>
      <c r="E1151" s="93"/>
      <c r="F1151" s="93"/>
      <c r="G1151" s="93"/>
      <c r="H1151" s="76"/>
      <c r="I1151" s="76"/>
      <c r="J1151" s="76"/>
      <c r="K1151" s="112"/>
      <c r="L1151" s="437"/>
    </row>
    <row r="1152" spans="3:12" x14ac:dyDescent="0.35">
      <c r="C1152" s="70"/>
      <c r="D1152" s="31"/>
      <c r="E1152" s="93"/>
      <c r="F1152" s="93"/>
      <c r="G1152" s="93"/>
      <c r="H1152" s="76"/>
      <c r="I1152" s="76"/>
      <c r="J1152" s="76"/>
      <c r="K1152" s="112"/>
      <c r="L1152" s="437"/>
    </row>
    <row r="1153" spans="3:12" ht="15.5" x14ac:dyDescent="0.35">
      <c r="C1153" s="202" t="s">
        <v>390</v>
      </c>
      <c r="D1153" s="351" t="s">
        <v>2924</v>
      </c>
      <c r="E1153" s="93"/>
      <c r="F1153" s="93"/>
      <c r="G1153" s="93"/>
      <c r="H1153" s="76"/>
      <c r="I1153" s="76"/>
      <c r="J1153" s="76"/>
      <c r="K1153" s="112"/>
      <c r="L1153" s="437"/>
    </row>
    <row r="1154" spans="3:12" ht="18.5" x14ac:dyDescent="0.35">
      <c r="C1154" s="207" t="str">
        <f>IFERROR(VLOOKUP(D1153,'1. Desarrollo e Innov. Curricu.'!$F:$G,2,FALSE),IFERROR(VLOOKUP(D1153,'2. Investigación Científica'!$F:$G,2,FALSE),IFERROR(VLOOKUP(D1153,'3. Vinculación Univ. Sociedad'!$F:$G,2,FALSE),IFERROR(VLOOKUP(D1153,'4. Docencia y Profesorado Univ.'!$F:$G,2,FALSE),IFERROR(VLOOKUP(D1153,'5. Estudiantes y Graduados'!$F:$G,2,FALSE),IFERROR(VLOOKUP(D1153,'11. Gestion Administrativa'!$F:$G,2,FALSE),IFERROR(VLOOKUP(D1153,'13. Gestión Académica'!$F:$G,2,FALSE),IFERROR(VLOOKUP(D1153,'9. Asegura. de la Calid. y M'!$F:$G,2,FALSE),IFERROR(VLOOKUP(D1153,'6. Gestión del Conocimiento'!$F:$G,2,FALSE),IFERROR(VLOOKUP(D1153,'15. Gobernabilidad y Proceso...'!$F:$G,2,FALSE),IFERROR(VLOOKUP(D1153,'12. Gestión del Talento Humano'!$F:$G,2,FALSE),IFERROR(VLOOKUP(D1153,'14. Internacional... de la E.S.'!$F:$G,2,FALSE),IFERROR(VLOOKUP(D1153,'10. Posgrado'!$F:$G,2,FALSE),IFERROR(VLOOKUP(D1153,'16. Gestión TIC'!$F:$G,2,FALSE),IFERROR(VLOOKUP(D1153,'16. Desa. del Sistema Educ.Sup.'!$F:$G,2,FALSE),IFERROR(VLOOKUP(D1153,'8. Cultura de Inno. Insti...'!$F:$G,2,FALSE),VLOOKUP(D1153,'7. Lo Esencial de la Reforma U.'!$F:$G,2,0)))))))))))))))))</f>
        <v>Desarrollar la Feria de desarrollo Local.</v>
      </c>
      <c r="D1154" s="31"/>
      <c r="E1154" s="93"/>
      <c r="F1154" s="93"/>
      <c r="G1154" s="93"/>
      <c r="H1154" s="76"/>
      <c r="I1154" s="76"/>
      <c r="J1154" s="76"/>
      <c r="K1154" s="112"/>
      <c r="L1154" s="437"/>
    </row>
    <row r="1155" spans="3:12" ht="15" thickBot="1" x14ac:dyDescent="0.4">
      <c r="C1155" s="70"/>
      <c r="D1155" s="31"/>
      <c r="E1155" s="93"/>
      <c r="F1155" s="93"/>
      <c r="G1155" s="93"/>
      <c r="H1155" s="76"/>
      <c r="I1155" s="76"/>
      <c r="J1155" s="76"/>
      <c r="K1155" s="112"/>
      <c r="L1155" s="437"/>
    </row>
    <row r="1156" spans="3:12" ht="15" thickBot="1" x14ac:dyDescent="0.4">
      <c r="C1156" s="126" t="s">
        <v>44</v>
      </c>
      <c r="D1156" s="129" t="s">
        <v>45</v>
      </c>
      <c r="E1156" s="128" t="s">
        <v>55</v>
      </c>
      <c r="F1156" s="128" t="s">
        <v>57</v>
      </c>
      <c r="G1156" s="127" t="s">
        <v>27</v>
      </c>
      <c r="H1156" s="133" t="s">
        <v>129</v>
      </c>
      <c r="I1156" s="128" t="s">
        <v>46</v>
      </c>
      <c r="J1156" s="128" t="s">
        <v>130</v>
      </c>
      <c r="K1156" s="128" t="s">
        <v>408</v>
      </c>
      <c r="L1156" s="128" t="s">
        <v>409</v>
      </c>
    </row>
    <row r="1157" spans="3:12" ht="15" thickBot="1" x14ac:dyDescent="0.4">
      <c r="C1157" s="317" t="s">
        <v>47</v>
      </c>
      <c r="D1157" s="1159"/>
      <c r="E1157" s="318">
        <v>2</v>
      </c>
      <c r="F1157" s="115">
        <v>30000</v>
      </c>
      <c r="G1157" s="319">
        <f t="shared" ref="G1157:G1165" si="142">E1157*F1157</f>
        <v>60000</v>
      </c>
      <c r="H1157" s="320" t="s">
        <v>127</v>
      </c>
      <c r="I1157" s="116" t="s">
        <v>697</v>
      </c>
      <c r="J1157" s="116" t="str">
        <f>VLOOKUP(I1157,Presupuesto!$B$11:$C$566,2,0)</f>
        <v>SERVICIOS DE CAPACITACION.</v>
      </c>
      <c r="K1157" s="321" t="s">
        <v>470</v>
      </c>
      <c r="L1157" s="116" t="s">
        <v>392</v>
      </c>
    </row>
    <row r="1158" spans="3:12" ht="15" thickBot="1" x14ac:dyDescent="0.4">
      <c r="C1158" s="99" t="s">
        <v>48</v>
      </c>
      <c r="D1158" s="1160"/>
      <c r="E1158" s="200">
        <v>300</v>
      </c>
      <c r="F1158" s="100">
        <v>50</v>
      </c>
      <c r="G1158" s="97">
        <f t="shared" si="142"/>
        <v>15000</v>
      </c>
      <c r="H1158" s="161" t="s">
        <v>127</v>
      </c>
      <c r="I1158" s="98" t="s">
        <v>715</v>
      </c>
      <c r="J1158" s="98" t="str">
        <f>VLOOKUP(I1158,Presupuesto!$B$11:$C$566,2,0)</f>
        <v>SERVICIOS DE IMPRENTA PUBLIC.Y REPRODUCCION</v>
      </c>
      <c r="K1158" s="321" t="s">
        <v>470</v>
      </c>
      <c r="L1158" s="98" t="s">
        <v>410</v>
      </c>
    </row>
    <row r="1159" spans="3:12" ht="15" thickBot="1" x14ac:dyDescent="0.4">
      <c r="C1159" s="99" t="s">
        <v>49</v>
      </c>
      <c r="D1159" s="1160"/>
      <c r="E1159" s="200">
        <v>300</v>
      </c>
      <c r="F1159" s="100">
        <v>150</v>
      </c>
      <c r="G1159" s="97">
        <f t="shared" si="142"/>
        <v>45000</v>
      </c>
      <c r="H1159" s="161" t="s">
        <v>127</v>
      </c>
      <c r="I1159" s="98" t="s">
        <v>790</v>
      </c>
      <c r="J1159" s="98" t="str">
        <f>VLOOKUP(I1159,Presupuesto!$B$11:$C$566,2,0)</f>
        <v>ALIMENTOS B EBIDAS PARA PERSONAS</v>
      </c>
      <c r="K1159" s="321" t="s">
        <v>470</v>
      </c>
      <c r="L1159" s="98" t="s">
        <v>394</v>
      </c>
    </row>
    <row r="1160" spans="3:12" ht="15" thickBot="1" x14ac:dyDescent="0.4">
      <c r="C1160" s="99" t="s">
        <v>50</v>
      </c>
      <c r="D1160" s="1160"/>
      <c r="E1160" s="151">
        <v>3</v>
      </c>
      <c r="F1160" s="118">
        <v>10000</v>
      </c>
      <c r="G1160" s="97">
        <f t="shared" si="142"/>
        <v>30000</v>
      </c>
      <c r="H1160" s="161" t="s">
        <v>127</v>
      </c>
      <c r="I1160" s="313" t="s">
        <v>747</v>
      </c>
      <c r="J1160" s="98" t="str">
        <f>VLOOKUP(I1160,Presupuesto!$B$11:$C$566,2,0)</f>
        <v>PASAJES NACIONALES</v>
      </c>
      <c r="K1160" s="321" t="s">
        <v>470</v>
      </c>
      <c r="L1160" s="98" t="s">
        <v>410</v>
      </c>
    </row>
    <row r="1161" spans="3:12" ht="15" thickBot="1" x14ac:dyDescent="0.4">
      <c r="C1161" s="99" t="s">
        <v>415</v>
      </c>
      <c r="D1161" s="1160"/>
      <c r="E1161" s="151">
        <v>250</v>
      </c>
      <c r="F1161" s="118">
        <v>250</v>
      </c>
      <c r="G1161" s="97">
        <f t="shared" si="142"/>
        <v>62500</v>
      </c>
      <c r="H1161" s="161" t="s">
        <v>127</v>
      </c>
      <c r="I1161" s="98" t="s">
        <v>819</v>
      </c>
      <c r="J1161" s="98" t="str">
        <f>VLOOKUP(I1161,Presupuesto!$B$11:$C$566,2,0)</f>
        <v>PRODUCTOS PAPEL Y CARTON</v>
      </c>
      <c r="K1161" s="321" t="s">
        <v>470</v>
      </c>
      <c r="L1161" s="98" t="s">
        <v>410</v>
      </c>
    </row>
    <row r="1162" spans="3:12" x14ac:dyDescent="0.35">
      <c r="C1162" s="99" t="s">
        <v>51</v>
      </c>
      <c r="D1162" s="1160"/>
      <c r="E1162" s="200">
        <v>300</v>
      </c>
      <c r="F1162" s="100">
        <v>85</v>
      </c>
      <c r="G1162" s="97">
        <f t="shared" si="142"/>
        <v>25500</v>
      </c>
      <c r="H1162" s="161" t="s">
        <v>127</v>
      </c>
      <c r="I1162" s="98" t="s">
        <v>819</v>
      </c>
      <c r="J1162" s="98" t="str">
        <f>VLOOKUP(I1162,Presupuesto!$B$11:$C$566,2,0)</f>
        <v>PRODUCTOS PAPEL Y CARTON</v>
      </c>
      <c r="K1162" s="321" t="s">
        <v>470</v>
      </c>
      <c r="L1162" s="98" t="s">
        <v>410</v>
      </c>
    </row>
    <row r="1163" spans="3:12" x14ac:dyDescent="0.35">
      <c r="C1163" s="99" t="s">
        <v>121</v>
      </c>
      <c r="D1163" s="1160"/>
      <c r="E1163" s="200">
        <f>D1157/12</f>
        <v>0</v>
      </c>
      <c r="F1163" s="100">
        <v>36</v>
      </c>
      <c r="G1163" s="97">
        <f t="shared" si="142"/>
        <v>0</v>
      </c>
      <c r="H1163" s="161"/>
      <c r="I1163" s="98" t="s">
        <v>940</v>
      </c>
      <c r="J1163" s="98" t="str">
        <f>VLOOKUP(I1163,Presupuesto!$B$11:$C$566,2,0)</f>
        <v>UTILES DE ESCRITORIO, OFICINA Y ENSE¥ANZA</v>
      </c>
      <c r="K1163" s="98" t="str">
        <f t="shared" ref="K1163:K1166" si="143">$K$194</f>
        <v>Gestión Tecnologías de Información y Comunicación</v>
      </c>
      <c r="L1163" s="98" t="s">
        <v>410</v>
      </c>
    </row>
    <row r="1164" spans="3:12" x14ac:dyDescent="0.35">
      <c r="C1164" s="99" t="s">
        <v>34</v>
      </c>
      <c r="D1164" s="1160"/>
      <c r="E1164" s="200">
        <f>D1157/12</f>
        <v>0</v>
      </c>
      <c r="F1164" s="100">
        <v>80</v>
      </c>
      <c r="G1164" s="97">
        <f t="shared" si="142"/>
        <v>0</v>
      </c>
      <c r="H1164" s="161"/>
      <c r="I1164" s="98" t="s">
        <v>940</v>
      </c>
      <c r="J1164" s="98" t="str">
        <f>VLOOKUP(I1164,Presupuesto!$B$11:$C$566,2,0)</f>
        <v>UTILES DE ESCRITORIO, OFICINA Y ENSE¥ANZA</v>
      </c>
      <c r="K1164" s="98" t="str">
        <f t="shared" si="143"/>
        <v>Gestión Tecnologías de Información y Comunicación</v>
      </c>
      <c r="L1164" s="98" t="s">
        <v>410</v>
      </c>
    </row>
    <row r="1165" spans="3:12" x14ac:dyDescent="0.35">
      <c r="C1165" s="109" t="s">
        <v>52</v>
      </c>
      <c r="D1165" s="1160"/>
      <c r="E1165" s="209">
        <v>0</v>
      </c>
      <c r="F1165" s="119">
        <v>25</v>
      </c>
      <c r="G1165" s="97">
        <f t="shared" si="142"/>
        <v>0</v>
      </c>
      <c r="H1165" s="161"/>
      <c r="I1165" s="98" t="s">
        <v>940</v>
      </c>
      <c r="J1165" s="98" t="str">
        <f>VLOOKUP(I1165,Presupuesto!$B$11:$C$566,2,0)</f>
        <v>UTILES DE ESCRITORIO, OFICINA Y ENSE¥ANZA</v>
      </c>
      <c r="K1165" s="98" t="str">
        <f t="shared" si="143"/>
        <v>Gestión Tecnologías de Información y Comunicación</v>
      </c>
      <c r="L1165" s="98" t="s">
        <v>410</v>
      </c>
    </row>
    <row r="1166" spans="3:12" ht="15" thickBot="1" x14ac:dyDescent="0.4">
      <c r="C1166" s="213" t="s">
        <v>428</v>
      </c>
      <c r="D1166" s="214">
        <v>0</v>
      </c>
      <c r="E1166" s="322">
        <v>0</v>
      </c>
      <c r="F1166" s="104">
        <f>HLOOKUP(C1166,$AH$2:$BU$3,2,0)</f>
        <v>1150</v>
      </c>
      <c r="G1166" s="105">
        <f>D1166*E1166*F1166</f>
        <v>0</v>
      </c>
      <c r="H1166" s="323"/>
      <c r="I1166" s="324" t="s">
        <v>299</v>
      </c>
      <c r="J1166" s="106" t="str">
        <f>VLOOKUP(I1166,Presupuesto!$B$11:$C$566,2,0)</f>
        <v>VIATICOS (26200-00)</v>
      </c>
      <c r="K1166" s="325" t="str">
        <f t="shared" si="143"/>
        <v>Gestión Tecnologías de Información y Comunicación</v>
      </c>
      <c r="L1166" s="325" t="s">
        <v>410</v>
      </c>
    </row>
    <row r="1167" spans="3:12" x14ac:dyDescent="0.35">
      <c r="C1167" s="437"/>
      <c r="D1167" s="437"/>
      <c r="E1167" s="437"/>
      <c r="F1167" s="437"/>
      <c r="G1167" s="437"/>
      <c r="H1167" s="424"/>
      <c r="I1167" s="437"/>
      <c r="J1167" s="437"/>
      <c r="K1167" s="437"/>
      <c r="L1167" s="437"/>
    </row>
    <row r="1168" spans="3:12" ht="15" thickBot="1" x14ac:dyDescent="0.4">
      <c r="C1168" s="437"/>
      <c r="D1168" s="437"/>
      <c r="E1168" s="437"/>
      <c r="F1168" s="437"/>
      <c r="G1168" s="437"/>
      <c r="H1168" s="424"/>
      <c r="I1168" s="437"/>
      <c r="J1168" s="437"/>
      <c r="K1168" s="437"/>
      <c r="L1168" s="437"/>
    </row>
    <row r="1169" spans="3:12" ht="15" thickBot="1" x14ac:dyDescent="0.4">
      <c r="C1169" s="29" t="s">
        <v>43</v>
      </c>
      <c r="D1169" s="30">
        <f>SUM(G1176:G1180)</f>
        <v>10000</v>
      </c>
      <c r="E1169" s="93"/>
      <c r="F1169" s="93"/>
      <c r="G1169" s="93"/>
      <c r="H1169" s="76"/>
      <c r="I1169" s="76"/>
      <c r="J1169" s="76"/>
      <c r="K1169" s="112"/>
      <c r="L1169" s="437"/>
    </row>
    <row r="1170" spans="3:12" x14ac:dyDescent="0.35">
      <c r="C1170" s="70"/>
      <c r="D1170" s="31"/>
      <c r="E1170" s="93"/>
      <c r="F1170" s="93"/>
      <c r="G1170" s="93"/>
      <c r="H1170" s="76"/>
      <c r="I1170" s="76"/>
      <c r="J1170" s="76"/>
      <c r="K1170" s="112"/>
      <c r="L1170" s="437"/>
    </row>
    <row r="1171" spans="3:12" x14ac:dyDescent="0.35">
      <c r="C1171" s="70"/>
      <c r="D1171" s="31"/>
      <c r="E1171" s="93"/>
      <c r="F1171" s="93"/>
      <c r="G1171" s="93"/>
      <c r="H1171" s="76"/>
      <c r="I1171" s="76"/>
      <c r="J1171" s="76"/>
      <c r="K1171" s="112"/>
      <c r="L1171" s="437"/>
    </row>
    <row r="1172" spans="3:12" ht="15.5" x14ac:dyDescent="0.35">
      <c r="C1172" s="202" t="s">
        <v>390</v>
      </c>
      <c r="D1172" s="351" t="s">
        <v>2483</v>
      </c>
      <c r="E1172" s="93"/>
      <c r="F1172" s="93"/>
      <c r="G1172" s="93"/>
      <c r="H1172" s="76"/>
      <c r="I1172" s="76"/>
      <c r="J1172" s="76"/>
      <c r="K1172" s="112"/>
      <c r="L1172" s="437"/>
    </row>
    <row r="1173" spans="3:12" ht="18.5" x14ac:dyDescent="0.35">
      <c r="C1173" s="207" t="str">
        <f>IFERROR(VLOOKUP(D1172,'1. Desarrollo e Innov. Curricu.'!$F:$G,2,FALSE),IFERROR(VLOOKUP(D1172,'2. Investigación Científica'!$F:$G,2,FALSE),IFERROR(VLOOKUP(D1172,'3. Vinculación Univ. Sociedad'!$F:$G,2,FALSE),IFERROR(VLOOKUP(D1172,'4. Docencia y Profesorado Univ.'!$F:$G,2,FALSE),IFERROR(VLOOKUP(D1172,'5. Estudiantes y Graduados'!$F:$G,2,FALSE),IFERROR(VLOOKUP(D1172,'11. Gestion Administrativa'!$F:$G,2,FALSE),IFERROR(VLOOKUP(D1172,'13. Gestión Académica'!$F:$G,2,FALSE),IFERROR(VLOOKUP(D1172,'9. Asegura. de la Calid. y M'!$F:$G,2,FALSE),IFERROR(VLOOKUP(D1172,'6. Gestión del Conocimiento'!$F:$G,2,FALSE),IFERROR(VLOOKUP(D1172,'15. Gobernabilidad y Proceso...'!$F:$G,2,FALSE),IFERROR(VLOOKUP(D1172,'12. Gestión del Talento Humano'!$F:$G,2,FALSE),IFERROR(VLOOKUP(D1172,'14. Internacional... de la E.S.'!$F:$G,2,FALSE),IFERROR(VLOOKUP(D1172,'10. Posgrado'!$F:$G,2,FALSE),IFERROR(VLOOKUP(D1172,'16. Gestión TIC'!$F:$G,2,FALSE),IFERROR(VLOOKUP(D1172,'16. Desa. del Sistema Educ.Sup.'!$F:$G,2,FALSE),IFERROR(VLOOKUP(D1172,'8. Cultura de Inno. Insti...'!$F:$G,2,FALSE),VLOOKUP(D1172,'7. Lo Esencial de la Reforma U.'!$F:$G,2,0)))))))))))))))))</f>
        <v xml:space="preserve">Desarrollar un conversatorio de docentes que imparten la asignatura de Estudios de la Mujer en UNAH </v>
      </c>
      <c r="D1173" s="31"/>
      <c r="E1173" s="93"/>
      <c r="F1173" s="93"/>
      <c r="G1173" s="93"/>
      <c r="H1173" s="76"/>
      <c r="I1173" s="76"/>
      <c r="J1173" s="76"/>
      <c r="K1173" s="112"/>
      <c r="L1173" s="437"/>
    </row>
    <row r="1174" spans="3:12" ht="15" thickBot="1" x14ac:dyDescent="0.4">
      <c r="C1174" s="70"/>
      <c r="D1174" s="31"/>
      <c r="E1174" s="93"/>
      <c r="F1174" s="93"/>
      <c r="G1174" s="93"/>
      <c r="H1174" s="76"/>
      <c r="I1174" s="76"/>
      <c r="J1174" s="76"/>
      <c r="K1174" s="112"/>
      <c r="L1174" s="437"/>
    </row>
    <row r="1175" spans="3:12" ht="15" thickBot="1" x14ac:dyDescent="0.4">
      <c r="C1175" s="126" t="s">
        <v>44</v>
      </c>
      <c r="D1175" s="129" t="s">
        <v>45</v>
      </c>
      <c r="E1175" s="128" t="s">
        <v>55</v>
      </c>
      <c r="F1175" s="128" t="s">
        <v>57</v>
      </c>
      <c r="G1175" s="127" t="s">
        <v>27</v>
      </c>
      <c r="H1175" s="133" t="s">
        <v>129</v>
      </c>
      <c r="I1175" s="128" t="s">
        <v>46</v>
      </c>
      <c r="J1175" s="128" t="s">
        <v>130</v>
      </c>
      <c r="K1175" s="128" t="s">
        <v>408</v>
      </c>
      <c r="L1175" s="128" t="s">
        <v>409</v>
      </c>
    </row>
    <row r="1176" spans="3:12" x14ac:dyDescent="0.35">
      <c r="C1176" s="317" t="s">
        <v>47</v>
      </c>
      <c r="D1176" s="1159"/>
      <c r="E1176" s="318"/>
      <c r="F1176" s="115">
        <v>30000</v>
      </c>
      <c r="G1176" s="319">
        <f t="shared" ref="G1176:G1179" si="144">E1176*F1176</f>
        <v>0</v>
      </c>
      <c r="H1176" s="320"/>
      <c r="I1176" s="116" t="s">
        <v>697</v>
      </c>
      <c r="J1176" s="116" t="str">
        <f>VLOOKUP(I1176,Presupuesto!$B$11:$C$566,2,0)</f>
        <v>SERVICIOS DE CAPACITACION.</v>
      </c>
      <c r="K1176" s="321" t="s">
        <v>1492</v>
      </c>
      <c r="L1176" s="116" t="s">
        <v>392</v>
      </c>
    </row>
    <row r="1177" spans="3:12" x14ac:dyDescent="0.35">
      <c r="C1177" s="99" t="s">
        <v>48</v>
      </c>
      <c r="D1177" s="1160"/>
      <c r="E1177" s="200">
        <f>D1176</f>
        <v>0</v>
      </c>
      <c r="F1177" s="100">
        <v>50</v>
      </c>
      <c r="G1177" s="97">
        <f t="shared" si="144"/>
        <v>0</v>
      </c>
      <c r="H1177" s="161"/>
      <c r="I1177" s="98" t="s">
        <v>715</v>
      </c>
      <c r="J1177" s="98" t="str">
        <f>VLOOKUP(I1177,Presupuesto!$B$11:$C$566,2,0)</f>
        <v>SERVICIOS DE IMPRENTA PUBLIC.Y REPRODUCCION</v>
      </c>
      <c r="K1177" s="98" t="str">
        <f>$K$194</f>
        <v>Gestión Tecnologías de Información y Comunicación</v>
      </c>
      <c r="L1177" s="98" t="s">
        <v>410</v>
      </c>
    </row>
    <row r="1178" spans="3:12" x14ac:dyDescent="0.35">
      <c r="C1178" s="99" t="s">
        <v>49</v>
      </c>
      <c r="D1178" s="1160"/>
      <c r="E1178" s="200">
        <v>100</v>
      </c>
      <c r="F1178" s="100">
        <v>100</v>
      </c>
      <c r="G1178" s="97">
        <f t="shared" si="144"/>
        <v>10000</v>
      </c>
      <c r="H1178" s="161" t="s">
        <v>127</v>
      </c>
      <c r="I1178" s="98" t="s">
        <v>790</v>
      </c>
      <c r="J1178" s="98" t="str">
        <f>VLOOKUP(I1178,Presupuesto!$B$11:$C$566,2,0)</f>
        <v>ALIMENTOS B EBIDAS PARA PERSONAS</v>
      </c>
      <c r="K1178" s="98" t="s">
        <v>470</v>
      </c>
      <c r="L1178" s="98" t="s">
        <v>394</v>
      </c>
    </row>
    <row r="1179" spans="3:12" x14ac:dyDescent="0.35">
      <c r="C1179" s="109" t="s">
        <v>52</v>
      </c>
      <c r="D1179" s="1160"/>
      <c r="E1179" s="209">
        <v>0</v>
      </c>
      <c r="F1179" s="119">
        <v>25</v>
      </c>
      <c r="G1179" s="97">
        <f t="shared" si="144"/>
        <v>0</v>
      </c>
      <c r="H1179" s="161"/>
      <c r="I1179" s="98" t="s">
        <v>940</v>
      </c>
      <c r="J1179" s="98" t="str">
        <f>VLOOKUP(I1179,Presupuesto!$B$11:$C$566,2,0)</f>
        <v>UTILES DE ESCRITORIO, OFICINA Y ENSE¥ANZA</v>
      </c>
      <c r="K1179" s="98" t="str">
        <f t="shared" ref="K1179:K1180" si="145">$K$194</f>
        <v>Gestión Tecnologías de Información y Comunicación</v>
      </c>
      <c r="L1179" s="98" t="s">
        <v>410</v>
      </c>
    </row>
    <row r="1180" spans="3:12" ht="15" thickBot="1" x14ac:dyDescent="0.4">
      <c r="C1180" s="213" t="s">
        <v>428</v>
      </c>
      <c r="D1180" s="214">
        <v>0</v>
      </c>
      <c r="E1180" s="322">
        <v>0</v>
      </c>
      <c r="F1180" s="104">
        <f>HLOOKUP(C1180,$AH$2:$BU$3,2,0)</f>
        <v>1150</v>
      </c>
      <c r="G1180" s="105">
        <f>D1180*E1180*F1180</f>
        <v>0</v>
      </c>
      <c r="H1180" s="323"/>
      <c r="I1180" s="324" t="s">
        <v>299</v>
      </c>
      <c r="J1180" s="106" t="str">
        <f>VLOOKUP(I1180,Presupuesto!$B$11:$C$566,2,0)</f>
        <v>VIATICOS (26200-00)</v>
      </c>
      <c r="K1180" s="325" t="str">
        <f t="shared" si="145"/>
        <v>Gestión Tecnologías de Información y Comunicación</v>
      </c>
      <c r="L1180" s="325" t="s">
        <v>410</v>
      </c>
    </row>
    <row r="1181" spans="3:12" x14ac:dyDescent="0.35">
      <c r="C1181" s="437"/>
      <c r="D1181" s="437"/>
      <c r="E1181" s="437"/>
      <c r="F1181" s="437"/>
      <c r="G1181" s="437"/>
      <c r="H1181" s="424"/>
      <c r="I1181" s="437"/>
      <c r="J1181" s="437"/>
      <c r="K1181" s="437"/>
      <c r="L1181" s="437"/>
    </row>
    <row r="1184" spans="3:12" ht="15" thickBot="1" x14ac:dyDescent="0.4">
      <c r="C1184" s="437"/>
      <c r="D1184" s="437"/>
      <c r="E1184" s="437"/>
      <c r="F1184" s="437"/>
      <c r="G1184" s="437"/>
      <c r="H1184" s="424"/>
      <c r="I1184" s="437"/>
      <c r="J1184" s="437"/>
      <c r="K1184" s="437"/>
      <c r="L1184" s="437"/>
    </row>
    <row r="1185" spans="3:12" ht="15" thickBot="1" x14ac:dyDescent="0.4">
      <c r="C1185" s="29" t="s">
        <v>43</v>
      </c>
      <c r="D1185" s="30">
        <f>SUM(G1192:G1195)</f>
        <v>80000</v>
      </c>
      <c r="E1185" s="93"/>
      <c r="F1185" s="93"/>
      <c r="G1185" s="93"/>
      <c r="H1185" s="76"/>
      <c r="I1185" s="76"/>
      <c r="J1185" s="76"/>
      <c r="K1185" s="112"/>
      <c r="L1185" s="437"/>
    </row>
    <row r="1186" spans="3:12" x14ac:dyDescent="0.35">
      <c r="C1186" s="70"/>
      <c r="D1186" s="31"/>
      <c r="E1186" s="93"/>
      <c r="F1186" s="93"/>
      <c r="G1186" s="93"/>
      <c r="H1186" s="76"/>
      <c r="I1186" s="76"/>
      <c r="J1186" s="76"/>
      <c r="K1186" s="112"/>
      <c r="L1186" s="437"/>
    </row>
    <row r="1187" spans="3:12" x14ac:dyDescent="0.35">
      <c r="C1187" s="70"/>
      <c r="D1187" s="31"/>
      <c r="E1187" s="93"/>
      <c r="F1187" s="93"/>
      <c r="G1187" s="93"/>
      <c r="H1187" s="76"/>
      <c r="I1187" s="76"/>
      <c r="J1187" s="76"/>
      <c r="K1187" s="112"/>
      <c r="L1187" s="437"/>
    </row>
    <row r="1188" spans="3:12" ht="15.5" x14ac:dyDescent="0.35">
      <c r="C1188" s="202" t="s">
        <v>390</v>
      </c>
      <c r="D1188" s="351" t="s">
        <v>2490</v>
      </c>
      <c r="E1188" s="93"/>
      <c r="F1188" s="93"/>
      <c r="G1188" s="93"/>
      <c r="H1188" s="76"/>
      <c r="I1188" s="76"/>
      <c r="J1188" s="76"/>
      <c r="K1188" s="112"/>
      <c r="L1188" s="437"/>
    </row>
    <row r="1189" spans="3:12" ht="18.5" x14ac:dyDescent="0.35">
      <c r="C1189" s="207" t="str">
        <f>IFERROR(VLOOKUP(D1188,'1. Desarrollo e Innov. Curricu.'!$F:$G,2,FALSE),IFERROR(VLOOKUP(D1188,'2. Investigación Científica'!$F:$G,2,FALSE),IFERROR(VLOOKUP(D1188,'3. Vinculación Univ. Sociedad'!$F:$G,2,FALSE),IFERROR(VLOOKUP(D1188,'4. Docencia y Profesorado Univ.'!$F:$G,2,FALSE),IFERROR(VLOOKUP(D1188,'5. Estudiantes y Graduados'!$F:$G,2,FALSE),IFERROR(VLOOKUP(D1188,'11. Gestion Administrativa'!$F:$G,2,FALSE),IFERROR(VLOOKUP(D1188,'13. Gestión Académica'!$F:$G,2,FALSE),IFERROR(VLOOKUP(D1188,'9. Asegura. de la Calid. y M'!$F:$G,2,FALSE),IFERROR(VLOOKUP(D1188,'6. Gestión del Conocimiento'!$F:$G,2,FALSE),IFERROR(VLOOKUP(D1188,'15. Gobernabilidad y Proceso...'!$F:$G,2,FALSE),IFERROR(VLOOKUP(D1188,'12. Gestión del Talento Humano'!$F:$G,2,FALSE),IFERROR(VLOOKUP(D1188,'14. Internacional... de la E.S.'!$F:$G,2,FALSE),IFERROR(VLOOKUP(D1188,'10. Posgrado'!$F:$G,2,FALSE),IFERROR(VLOOKUP(D1188,'16. Gestión TIC'!$F:$G,2,FALSE),IFERROR(VLOOKUP(D1188,'16. Desa. del Sistema Educ.Sup.'!$F:$G,2,FALSE),IFERROR(VLOOKUP(D1188,'8. Cultura de Inno. Insti...'!$F:$G,2,FALSE),VLOOKUP(D1188,'7. Lo Esencial de la Reforma U.'!$F:$G,2,0)))))))))))))))))</f>
        <v xml:space="preserve">Realizar tres foros con conversatorios sobre las tendencias y perspectivas del Desarrollo Local con los Centros Universitarios Reginales donde funciona la Carrera de Desarrollo y con las municipalidades. Un foro en Tegucigalap; Santa Rosa de Copan y otro en Tela.  </v>
      </c>
      <c r="D1189" s="31"/>
      <c r="E1189" s="93"/>
      <c r="F1189" s="93"/>
      <c r="G1189" s="93"/>
      <c r="H1189" s="76"/>
      <c r="I1189" s="76"/>
      <c r="J1189" s="76"/>
      <c r="K1189" s="112"/>
      <c r="L1189" s="437"/>
    </row>
    <row r="1190" spans="3:12" ht="15" thickBot="1" x14ac:dyDescent="0.4">
      <c r="C1190" s="70"/>
      <c r="D1190" s="31"/>
      <c r="E1190" s="93"/>
      <c r="F1190" s="93"/>
      <c r="G1190" s="93"/>
      <c r="H1190" s="76"/>
      <c r="I1190" s="76"/>
      <c r="J1190" s="76"/>
      <c r="K1190" s="112"/>
      <c r="L1190" s="437"/>
    </row>
    <row r="1191" spans="3:12" ht="15" thickBot="1" x14ac:dyDescent="0.4">
      <c r="C1191" s="126" t="s">
        <v>44</v>
      </c>
      <c r="D1191" s="129" t="s">
        <v>45</v>
      </c>
      <c r="E1191" s="128" t="s">
        <v>55</v>
      </c>
      <c r="F1191" s="128" t="s">
        <v>57</v>
      </c>
      <c r="G1191" s="127" t="s">
        <v>27</v>
      </c>
      <c r="H1191" s="133" t="s">
        <v>129</v>
      </c>
      <c r="I1191" s="128" t="s">
        <v>46</v>
      </c>
      <c r="J1191" s="128" t="s">
        <v>130</v>
      </c>
      <c r="K1191" s="128" t="s">
        <v>408</v>
      </c>
      <c r="L1191" s="128" t="s">
        <v>409</v>
      </c>
    </row>
    <row r="1192" spans="3:12" ht="15" thickBot="1" x14ac:dyDescent="0.4">
      <c r="C1192" s="317" t="s">
        <v>47</v>
      </c>
      <c r="D1192" s="1159"/>
      <c r="E1192" s="318">
        <v>2</v>
      </c>
      <c r="F1192" s="115">
        <v>30000</v>
      </c>
      <c r="G1192" s="319">
        <f t="shared" ref="G1192:G1194" si="146">E1192*F1192</f>
        <v>60000</v>
      </c>
      <c r="H1192" s="320" t="s">
        <v>127</v>
      </c>
      <c r="I1192" s="116" t="s">
        <v>697</v>
      </c>
      <c r="J1192" s="116" t="str">
        <f>VLOOKUP(I1192,Presupuesto!$B$11:$C$566,2,0)</f>
        <v>SERVICIOS DE CAPACITACION.</v>
      </c>
      <c r="K1192" s="321" t="s">
        <v>470</v>
      </c>
      <c r="L1192" s="116" t="s">
        <v>392</v>
      </c>
    </row>
    <row r="1193" spans="3:12" ht="15" thickBot="1" x14ac:dyDescent="0.4">
      <c r="C1193" s="99" t="s">
        <v>48</v>
      </c>
      <c r="D1193" s="1160"/>
      <c r="E1193" s="200">
        <v>100</v>
      </c>
      <c r="F1193" s="100">
        <v>50</v>
      </c>
      <c r="G1193" s="97">
        <f t="shared" si="146"/>
        <v>5000</v>
      </c>
      <c r="H1193" s="161" t="s">
        <v>127</v>
      </c>
      <c r="I1193" s="98" t="s">
        <v>715</v>
      </c>
      <c r="J1193" s="98" t="str">
        <f>VLOOKUP(I1193,Presupuesto!$B$11:$C$566,2,0)</f>
        <v>SERVICIOS DE IMPRENTA PUBLIC.Y REPRODUCCION</v>
      </c>
      <c r="K1193" s="321" t="s">
        <v>470</v>
      </c>
      <c r="L1193" s="98" t="s">
        <v>410</v>
      </c>
    </row>
    <row r="1194" spans="3:12" x14ac:dyDescent="0.35">
      <c r="C1194" s="99" t="s">
        <v>49</v>
      </c>
      <c r="D1194" s="1160"/>
      <c r="E1194" s="200">
        <v>100</v>
      </c>
      <c r="F1194" s="100">
        <v>150</v>
      </c>
      <c r="G1194" s="97">
        <f t="shared" si="146"/>
        <v>15000</v>
      </c>
      <c r="H1194" s="161" t="s">
        <v>127</v>
      </c>
      <c r="I1194" s="98" t="s">
        <v>790</v>
      </c>
      <c r="J1194" s="98" t="str">
        <f>VLOOKUP(I1194,Presupuesto!$B$11:$C$566,2,0)</f>
        <v>ALIMENTOS B EBIDAS PARA PERSONAS</v>
      </c>
      <c r="K1194" s="321" t="s">
        <v>470</v>
      </c>
      <c r="L1194" s="98" t="s">
        <v>394</v>
      </c>
    </row>
    <row r="1195" spans="3:12" ht="15" thickBot="1" x14ac:dyDescent="0.4">
      <c r="C1195" s="213" t="s">
        <v>428</v>
      </c>
      <c r="D1195" s="214">
        <v>0</v>
      </c>
      <c r="E1195" s="322">
        <v>0</v>
      </c>
      <c r="F1195" s="104">
        <f>HLOOKUP(C1195,$AH$2:$BU$3,2,0)</f>
        <v>1150</v>
      </c>
      <c r="G1195" s="105">
        <f>D1195*E1195*F1195</f>
        <v>0</v>
      </c>
      <c r="H1195" s="323"/>
      <c r="I1195" s="324" t="s">
        <v>299</v>
      </c>
      <c r="J1195" s="106" t="str">
        <f>VLOOKUP(I1195,Presupuesto!$B$11:$C$566,2,0)</f>
        <v>VIATICOS (26200-00)</v>
      </c>
      <c r="K1195" s="325" t="str">
        <f t="shared" ref="K1195" si="147">$K$194</f>
        <v>Gestión Tecnologías de Información y Comunicación</v>
      </c>
      <c r="L1195" s="325" t="s">
        <v>410</v>
      </c>
    </row>
    <row r="1196" spans="3:12" ht="15.5" customHeight="1" x14ac:dyDescent="0.35">
      <c r="C1196" s="437"/>
      <c r="D1196" s="437"/>
      <c r="E1196" s="437"/>
      <c r="F1196" s="437"/>
      <c r="G1196" s="437"/>
      <c r="H1196" s="424"/>
      <c r="I1196" s="437"/>
      <c r="J1196" s="437"/>
      <c r="K1196" s="437"/>
      <c r="L1196" s="437"/>
    </row>
    <row r="1197" spans="3:12" s="437" customFormat="1" ht="15.5" customHeight="1" thickBot="1" x14ac:dyDescent="0.4">
      <c r="H1197" s="424"/>
    </row>
    <row r="1198" spans="3:12" s="437" customFormat="1" ht="15.5" customHeight="1" thickBot="1" x14ac:dyDescent="0.4">
      <c r="C1198" s="29" t="s">
        <v>43</v>
      </c>
      <c r="D1198" s="30">
        <f>SUM(G1205:G1208)</f>
        <v>40000</v>
      </c>
      <c r="E1198" s="93"/>
      <c r="F1198" s="93"/>
      <c r="G1198" s="93"/>
      <c r="H1198" s="76"/>
      <c r="I1198" s="76"/>
      <c r="J1198" s="76"/>
      <c r="K1198" s="112"/>
    </row>
    <row r="1199" spans="3:12" s="437" customFormat="1" ht="15.5" customHeight="1" x14ac:dyDescent="0.35">
      <c r="C1199" s="70"/>
      <c r="D1199" s="31"/>
      <c r="E1199" s="93"/>
      <c r="F1199" s="93"/>
      <c r="G1199" s="93"/>
      <c r="H1199" s="76"/>
      <c r="I1199" s="76"/>
      <c r="J1199" s="76"/>
      <c r="K1199" s="112"/>
    </row>
    <row r="1200" spans="3:12" s="437" customFormat="1" ht="15.5" customHeight="1" x14ac:dyDescent="0.35">
      <c r="C1200" s="70"/>
      <c r="D1200" s="31"/>
      <c r="E1200" s="93"/>
      <c r="F1200" s="93"/>
      <c r="G1200" s="93"/>
      <c r="H1200" s="76"/>
      <c r="I1200" s="76"/>
      <c r="J1200" s="76"/>
      <c r="K1200" s="112"/>
    </row>
    <row r="1201" spans="3:13" s="437" customFormat="1" ht="15.5" customHeight="1" x14ac:dyDescent="0.35">
      <c r="C1201" s="202" t="s">
        <v>390</v>
      </c>
      <c r="D1201" s="351" t="s">
        <v>3054</v>
      </c>
      <c r="E1201" s="93"/>
      <c r="F1201" s="93"/>
      <c r="G1201" s="93"/>
      <c r="H1201" s="76"/>
      <c r="I1201" s="76"/>
      <c r="J1201" s="76"/>
      <c r="K1201" s="112"/>
    </row>
    <row r="1202" spans="3:13" s="437" customFormat="1" ht="15.5" customHeight="1" x14ac:dyDescent="0.35">
      <c r="C1202" s="207" t="str">
        <f>IFERROR(VLOOKUP(D1201,'1. Desarrollo e Innov. Curricu.'!$F:$G,2,FALSE),IFERROR(VLOOKUP(D1201,'2. Investigación Científica'!$F:$G,2,FALSE),IFERROR(VLOOKUP(D1201,'3. Vinculación Univ. Sociedad'!$F:$G,2,FALSE),IFERROR(VLOOKUP(D1201,'4. Docencia y Profesorado Univ.'!$F:$G,2,FALSE),IFERROR(VLOOKUP(D1201,'5. Estudiantes y Graduados'!$F:$G,2,FALSE),IFERROR(VLOOKUP(D1201,'11. Gestion Administrativa'!$F:$G,2,FALSE),IFERROR(VLOOKUP(D1201,'13. Gestión Académica'!$F:$G,2,FALSE),IFERROR(VLOOKUP(D1201,'9. Asegura. de la Calid. y M'!$F:$G,2,FALSE),IFERROR(VLOOKUP(D1201,'6. Gestión del Conocimiento'!$F:$G,2,FALSE),IFERROR(VLOOKUP(D1201,'15. Gobernabilidad y Proceso...'!$F:$G,2,FALSE),IFERROR(VLOOKUP(D1201,'12. Gestión del Talento Humano'!$F:$G,2,FALSE),IFERROR(VLOOKUP(D1201,'14. Internacional... de la E.S.'!$F:$G,2,FALSE),IFERROR(VLOOKUP(D1201,'10. Posgrado'!$F:$G,2,FALSE),IFERROR(VLOOKUP(D1201,'16. Gestión TIC'!$F:$G,2,FALSE),IFERROR(VLOOKUP(D1201,'16. Desa. del Sistema Educ.Sup.'!$F:$G,2,FALSE),IFERROR(VLOOKUP(D1201,'8. Cultura de Inno. Insti...'!$F:$G,2,FALSE),VLOOKUP(D1201,'7. Lo Esencial de la Reforma U.'!$F:$G,2,0)))))))))))))))))</f>
        <v xml:space="preserve">Desarrollar la Jornada sexta Jornada de Identidad e Identidades </v>
      </c>
      <c r="D1202" s="31"/>
      <c r="E1202" s="93"/>
      <c r="F1202" s="93"/>
      <c r="G1202" s="93"/>
      <c r="H1202" s="76"/>
      <c r="I1202" s="76"/>
      <c r="J1202" s="76"/>
      <c r="K1202" s="112"/>
    </row>
    <row r="1203" spans="3:13" s="437" customFormat="1" ht="15.5" customHeight="1" thickBot="1" x14ac:dyDescent="0.4">
      <c r="C1203" s="70"/>
      <c r="D1203" s="31"/>
      <c r="E1203" s="93"/>
      <c r="F1203" s="93"/>
      <c r="G1203" s="93"/>
      <c r="H1203" s="76"/>
      <c r="I1203" s="76"/>
      <c r="J1203" s="76"/>
      <c r="K1203" s="112"/>
    </row>
    <row r="1204" spans="3:13" s="437" customFormat="1" ht="15.5" customHeight="1" thickBot="1" x14ac:dyDescent="0.4">
      <c r="C1204" s="126" t="s">
        <v>44</v>
      </c>
      <c r="D1204" s="129" t="s">
        <v>45</v>
      </c>
      <c r="E1204" s="128" t="s">
        <v>55</v>
      </c>
      <c r="F1204" s="128" t="s">
        <v>57</v>
      </c>
      <c r="G1204" s="127" t="s">
        <v>27</v>
      </c>
      <c r="H1204" s="133" t="s">
        <v>129</v>
      </c>
      <c r="I1204" s="128" t="s">
        <v>46</v>
      </c>
      <c r="J1204" s="128" t="s">
        <v>130</v>
      </c>
      <c r="K1204" s="128" t="s">
        <v>408</v>
      </c>
      <c r="L1204" s="128" t="s">
        <v>409</v>
      </c>
    </row>
    <row r="1205" spans="3:13" s="437" customFormat="1" ht="15.5" customHeight="1" thickBot="1" x14ac:dyDescent="0.4">
      <c r="C1205" s="317" t="s">
        <v>47</v>
      </c>
      <c r="D1205" s="1159"/>
      <c r="E1205" s="318">
        <v>2</v>
      </c>
      <c r="F1205" s="115">
        <v>10000</v>
      </c>
      <c r="G1205" s="319">
        <f t="shared" ref="G1205:G1207" si="148">E1205*F1205</f>
        <v>20000</v>
      </c>
      <c r="H1205" s="320" t="s">
        <v>127</v>
      </c>
      <c r="I1205" s="116" t="s">
        <v>697</v>
      </c>
      <c r="J1205" s="116" t="str">
        <f>VLOOKUP(I1205,Presupuesto!$B$11:$C$566,2,0)</f>
        <v>SERVICIOS DE CAPACITACION.</v>
      </c>
      <c r="K1205" s="321" t="s">
        <v>470</v>
      </c>
      <c r="L1205" s="116" t="s">
        <v>392</v>
      </c>
    </row>
    <row r="1206" spans="3:13" s="437" customFormat="1" ht="15.5" customHeight="1" thickBot="1" x14ac:dyDescent="0.4">
      <c r="C1206" s="99" t="s">
        <v>48</v>
      </c>
      <c r="D1206" s="1160"/>
      <c r="E1206" s="200">
        <v>100</v>
      </c>
      <c r="F1206" s="100">
        <v>50</v>
      </c>
      <c r="G1206" s="97">
        <f t="shared" si="148"/>
        <v>5000</v>
      </c>
      <c r="H1206" s="161" t="s">
        <v>127</v>
      </c>
      <c r="I1206" s="98" t="s">
        <v>715</v>
      </c>
      <c r="J1206" s="98" t="str">
        <f>VLOOKUP(I1206,Presupuesto!$B$11:$C$566,2,0)</f>
        <v>SERVICIOS DE IMPRENTA PUBLIC.Y REPRODUCCION</v>
      </c>
      <c r="K1206" s="321" t="s">
        <v>470</v>
      </c>
      <c r="L1206" s="98" t="s">
        <v>410</v>
      </c>
    </row>
    <row r="1207" spans="3:13" s="437" customFormat="1" ht="15.5" customHeight="1" x14ac:dyDescent="0.35">
      <c r="C1207" s="99" t="s">
        <v>49</v>
      </c>
      <c r="D1207" s="1160"/>
      <c r="E1207" s="200">
        <v>100</v>
      </c>
      <c r="F1207" s="100">
        <v>150</v>
      </c>
      <c r="G1207" s="97">
        <f t="shared" si="148"/>
        <v>15000</v>
      </c>
      <c r="H1207" s="161" t="s">
        <v>127</v>
      </c>
      <c r="I1207" s="98" t="s">
        <v>790</v>
      </c>
      <c r="J1207" s="98" t="str">
        <f>VLOOKUP(I1207,Presupuesto!$B$11:$C$566,2,0)</f>
        <v>ALIMENTOS B EBIDAS PARA PERSONAS</v>
      </c>
      <c r="K1207" s="321" t="s">
        <v>470</v>
      </c>
      <c r="L1207" s="98" t="s">
        <v>394</v>
      </c>
    </row>
    <row r="1208" spans="3:13" ht="15" thickBot="1" x14ac:dyDescent="0.4">
      <c r="C1208" s="437"/>
      <c r="D1208" s="437"/>
      <c r="E1208" s="437"/>
      <c r="F1208" s="437"/>
      <c r="G1208" s="437"/>
      <c r="H1208" s="424"/>
      <c r="I1208" s="437"/>
      <c r="J1208" s="437"/>
      <c r="K1208" s="437"/>
      <c r="L1208" s="437"/>
      <c r="M1208" s="437"/>
    </row>
    <row r="1209" spans="3:13" ht="15" thickBot="1" x14ac:dyDescent="0.4">
      <c r="C1209" s="29" t="s">
        <v>43</v>
      </c>
      <c r="D1209" s="30">
        <f>SUM(G1216:G1225)</f>
        <v>53000</v>
      </c>
      <c r="E1209" s="93"/>
      <c r="F1209" s="93"/>
      <c r="G1209" s="93"/>
      <c r="H1209" s="76"/>
      <c r="I1209" s="76"/>
      <c r="J1209" s="76"/>
      <c r="K1209" s="112"/>
      <c r="L1209" s="437"/>
      <c r="M1209" s="437"/>
    </row>
    <row r="1210" spans="3:13" x14ac:dyDescent="0.35">
      <c r="C1210" s="70"/>
      <c r="D1210" s="31"/>
      <c r="E1210" s="93"/>
      <c r="F1210" s="93"/>
      <c r="G1210" s="93"/>
      <c r="H1210" s="76"/>
      <c r="I1210" s="76"/>
      <c r="J1210" s="76"/>
      <c r="K1210" s="112"/>
      <c r="L1210" s="437"/>
      <c r="M1210" s="437"/>
    </row>
    <row r="1211" spans="3:13" x14ac:dyDescent="0.35">
      <c r="C1211" s="70"/>
      <c r="D1211" s="31"/>
      <c r="E1211" s="93"/>
      <c r="F1211" s="93"/>
      <c r="G1211" s="93"/>
      <c r="H1211" s="76"/>
      <c r="I1211" s="76"/>
      <c r="J1211" s="76"/>
      <c r="K1211" s="112"/>
      <c r="L1211" s="437"/>
      <c r="M1211" s="437"/>
    </row>
    <row r="1212" spans="3:13" ht="15.5" x14ac:dyDescent="0.35">
      <c r="C1212" s="202" t="s">
        <v>390</v>
      </c>
      <c r="D1212" s="351" t="s">
        <v>2505</v>
      </c>
      <c r="E1212" s="93"/>
      <c r="F1212" s="93"/>
      <c r="G1212" s="93"/>
      <c r="H1212" s="76"/>
      <c r="I1212" s="76"/>
      <c r="J1212" s="76"/>
      <c r="K1212" s="112"/>
      <c r="L1212" s="437"/>
      <c r="M1212" s="437"/>
    </row>
    <row r="1213" spans="3:13" ht="18.5" x14ac:dyDescent="0.35">
      <c r="C1213" s="207" t="str">
        <f>IFERROR(VLOOKUP(D1212,'1. Desarrollo e Innov. Curricu.'!$F:$G,2,FALSE),IFERROR(VLOOKUP(D1212,'2. Investigación Científica'!$F:$G,2,FALSE),IFERROR(VLOOKUP(D1212,'3. Vinculación Univ. Sociedad'!$F:$G,2,FALSE),IFERROR(VLOOKUP(D1212,'4. Docencia y Profesorado Univ.'!$F:$G,2,FALSE),IFERROR(VLOOKUP(D1212,'5. Estudiantes y Graduados'!$F:$G,2,FALSE),IFERROR(VLOOKUP(D1212,'11. Gestion Administrativa'!$F:$G,2,FALSE),IFERROR(VLOOKUP(D1212,'13. Gestión Académica'!$F:$G,2,FALSE),IFERROR(VLOOKUP(D1212,'9. Asegura. de la Calid. y M'!$F:$G,2,FALSE),IFERROR(VLOOKUP(D1212,'6. Gestión del Conocimiento'!$F:$G,2,FALSE),IFERROR(VLOOKUP(D1212,'15. Gobernabilidad y Proceso...'!$F:$G,2,FALSE),IFERROR(VLOOKUP(D1212,'12. Gestión del Talento Humano'!$F:$G,2,FALSE),IFERROR(VLOOKUP(D1212,'14. Internacional... de la E.S.'!$F:$G,2,FALSE),IFERROR(VLOOKUP(D1212,'10. Posgrado'!$F:$G,2,FALSE),IFERROR(VLOOKUP(D1212,'16. Gestión TIC'!$F:$G,2,FALSE),IFERROR(VLOOKUP(D1212,'16. Desa. del Sistema Educ.Sup.'!$F:$G,2,FALSE),IFERROR(VLOOKUP(D1212,'8. Cultura de Inno. Insti...'!$F:$G,2,FALSE),VLOOKUP(D1212,'7. Lo Esencial de la Reforma U.'!$F:$G,2,0)))))))))))))))))</f>
        <v xml:space="preserve">Gestionar acercamientos entre las universidades de la región y representantes de colegios profesionales de trabajo social para para socializar planes de estudios idenficar espacios académicos de pasantías. </v>
      </c>
      <c r="D1213" s="31"/>
      <c r="E1213" s="93"/>
      <c r="F1213" s="93"/>
      <c r="G1213" s="93"/>
      <c r="H1213" s="76"/>
      <c r="I1213" s="76"/>
      <c r="J1213" s="76"/>
      <c r="K1213" s="112"/>
      <c r="L1213" s="437"/>
      <c r="M1213" s="437"/>
    </row>
    <row r="1214" spans="3:13" ht="15" thickBot="1" x14ac:dyDescent="0.4">
      <c r="C1214" s="70"/>
      <c r="D1214" s="31"/>
      <c r="E1214" s="93"/>
      <c r="F1214" s="93"/>
      <c r="G1214" s="93"/>
      <c r="H1214" s="76"/>
      <c r="I1214" s="76"/>
      <c r="J1214" s="76"/>
      <c r="K1214" s="112"/>
      <c r="L1214" s="437"/>
      <c r="M1214" s="437"/>
    </row>
    <row r="1215" spans="3:13" ht="15" thickBot="1" x14ac:dyDescent="0.4">
      <c r="C1215" s="126" t="s">
        <v>44</v>
      </c>
      <c r="D1215" s="129" t="s">
        <v>45</v>
      </c>
      <c r="E1215" s="128" t="s">
        <v>55</v>
      </c>
      <c r="F1215" s="128" t="s">
        <v>57</v>
      </c>
      <c r="G1215" s="127" t="s">
        <v>27</v>
      </c>
      <c r="H1215" s="133" t="s">
        <v>129</v>
      </c>
      <c r="I1215" s="128" t="s">
        <v>46</v>
      </c>
      <c r="J1215" s="128" t="s">
        <v>130</v>
      </c>
      <c r="K1215" s="128" t="s">
        <v>408</v>
      </c>
      <c r="L1215" s="128" t="s">
        <v>409</v>
      </c>
      <c r="M1215" s="437"/>
    </row>
    <row r="1216" spans="3:13" x14ac:dyDescent="0.35">
      <c r="C1216" s="317" t="s">
        <v>47</v>
      </c>
      <c r="D1216" s="1159"/>
      <c r="E1216" s="318"/>
      <c r="F1216" s="115">
        <v>30000</v>
      </c>
      <c r="G1216" s="319">
        <f t="shared" ref="G1216:G1224" si="149">E1216*F1216</f>
        <v>0</v>
      </c>
      <c r="H1216" s="320"/>
      <c r="I1216" s="116" t="s">
        <v>697</v>
      </c>
      <c r="J1216" s="116" t="str">
        <f>VLOOKUP(I1216,Presupuesto!$B$11:$C$566,2,0)</f>
        <v>SERVICIOS DE CAPACITACION.</v>
      </c>
      <c r="K1216" s="321" t="s">
        <v>1492</v>
      </c>
      <c r="L1216" s="116" t="s">
        <v>392</v>
      </c>
      <c r="M1216" s="437"/>
    </row>
    <row r="1217" spans="3:13" x14ac:dyDescent="0.35">
      <c r="C1217" s="99" t="s">
        <v>48</v>
      </c>
      <c r="D1217" s="1160"/>
      <c r="E1217" s="200">
        <f>D1216</f>
        <v>0</v>
      </c>
      <c r="F1217" s="100">
        <v>50</v>
      </c>
      <c r="G1217" s="97">
        <f t="shared" si="149"/>
        <v>0</v>
      </c>
      <c r="H1217" s="161"/>
      <c r="I1217" s="98" t="s">
        <v>715</v>
      </c>
      <c r="J1217" s="98" t="str">
        <f>VLOOKUP(I1217,Presupuesto!$B$11:$C$566,2,0)</f>
        <v>SERVICIOS DE IMPRENTA PUBLIC.Y REPRODUCCION</v>
      </c>
      <c r="K1217" s="98" t="str">
        <f>$K$194</f>
        <v>Gestión Tecnologías de Información y Comunicación</v>
      </c>
      <c r="L1217" s="98" t="s">
        <v>410</v>
      </c>
      <c r="M1217" s="437"/>
    </row>
    <row r="1218" spans="3:13" x14ac:dyDescent="0.35">
      <c r="C1218" s="99" t="s">
        <v>49</v>
      </c>
      <c r="D1218" s="1160"/>
      <c r="E1218" s="200">
        <f>D1216</f>
        <v>0</v>
      </c>
      <c r="F1218" s="100">
        <v>150</v>
      </c>
      <c r="G1218" s="97">
        <f t="shared" si="149"/>
        <v>0</v>
      </c>
      <c r="H1218" s="161"/>
      <c r="I1218" s="98" t="s">
        <v>790</v>
      </c>
      <c r="J1218" s="98" t="str">
        <f>VLOOKUP(I1218,Presupuesto!$B$11:$C$566,2,0)</f>
        <v>ALIMENTOS B EBIDAS PARA PERSONAS</v>
      </c>
      <c r="K1218" s="98" t="str">
        <f t="shared" ref="K1218:K1224" si="150">$K$194</f>
        <v>Gestión Tecnologías de Información y Comunicación</v>
      </c>
      <c r="L1218" s="98" t="s">
        <v>394</v>
      </c>
      <c r="M1218" s="437"/>
    </row>
    <row r="1219" spans="3:13" x14ac:dyDescent="0.35">
      <c r="C1219" s="99" t="s">
        <v>50</v>
      </c>
      <c r="D1219" s="1160"/>
      <c r="E1219" s="151">
        <v>3</v>
      </c>
      <c r="F1219" s="118">
        <v>10000</v>
      </c>
      <c r="G1219" s="97">
        <f t="shared" si="149"/>
        <v>30000</v>
      </c>
      <c r="H1219" s="161" t="s">
        <v>127</v>
      </c>
      <c r="I1219" s="313" t="s">
        <v>747</v>
      </c>
      <c r="J1219" s="98" t="str">
        <f>VLOOKUP(I1219,Presupuesto!$B$11:$C$566,2,0)</f>
        <v>PASAJES NACIONALES</v>
      </c>
      <c r="K1219" s="98" t="s">
        <v>470</v>
      </c>
      <c r="L1219" s="98" t="s">
        <v>410</v>
      </c>
      <c r="M1219" s="437"/>
    </row>
    <row r="1220" spans="3:13" x14ac:dyDescent="0.35">
      <c r="C1220" s="99" t="s">
        <v>415</v>
      </c>
      <c r="D1220" s="1160"/>
      <c r="E1220" s="151">
        <v>0</v>
      </c>
      <c r="F1220" s="118">
        <v>250</v>
      </c>
      <c r="G1220" s="97">
        <f t="shared" si="149"/>
        <v>0</v>
      </c>
      <c r="H1220" s="161"/>
      <c r="I1220" s="98" t="s">
        <v>819</v>
      </c>
      <c r="J1220" s="98" t="str">
        <f>VLOOKUP(I1220,Presupuesto!$B$11:$C$566,2,0)</f>
        <v>PRODUCTOS PAPEL Y CARTON</v>
      </c>
      <c r="K1220" s="98" t="str">
        <f t="shared" si="150"/>
        <v>Gestión Tecnologías de Información y Comunicación</v>
      </c>
      <c r="L1220" s="98" t="s">
        <v>410</v>
      </c>
      <c r="M1220" s="437"/>
    </row>
    <row r="1221" spans="3:13" x14ac:dyDescent="0.35">
      <c r="C1221" s="99" t="s">
        <v>51</v>
      </c>
      <c r="D1221" s="1160"/>
      <c r="E1221" s="200">
        <f>(D1216*25)/500</f>
        <v>0</v>
      </c>
      <c r="F1221" s="100">
        <v>85</v>
      </c>
      <c r="G1221" s="97">
        <f t="shared" si="149"/>
        <v>0</v>
      </c>
      <c r="H1221" s="161"/>
      <c r="I1221" s="98" t="s">
        <v>819</v>
      </c>
      <c r="J1221" s="98" t="str">
        <f>VLOOKUP(I1221,Presupuesto!$B$11:$C$566,2,0)</f>
        <v>PRODUCTOS PAPEL Y CARTON</v>
      </c>
      <c r="K1221" s="98" t="str">
        <f t="shared" si="150"/>
        <v>Gestión Tecnologías de Información y Comunicación</v>
      </c>
      <c r="L1221" s="98" t="s">
        <v>410</v>
      </c>
      <c r="M1221" s="437"/>
    </row>
    <row r="1222" spans="3:13" x14ac:dyDescent="0.35">
      <c r="C1222" s="99" t="s">
        <v>121</v>
      </c>
      <c r="D1222" s="1160"/>
      <c r="E1222" s="200">
        <f>D1216/12</f>
        <v>0</v>
      </c>
      <c r="F1222" s="100">
        <v>36</v>
      </c>
      <c r="G1222" s="97">
        <f t="shared" si="149"/>
        <v>0</v>
      </c>
      <c r="H1222" s="161"/>
      <c r="I1222" s="98" t="s">
        <v>940</v>
      </c>
      <c r="J1222" s="98" t="str">
        <f>VLOOKUP(I1222,Presupuesto!$B$11:$C$566,2,0)</f>
        <v>UTILES DE ESCRITORIO, OFICINA Y ENSE¥ANZA</v>
      </c>
      <c r="K1222" s="98" t="str">
        <f t="shared" si="150"/>
        <v>Gestión Tecnologías de Información y Comunicación</v>
      </c>
      <c r="L1222" s="98" t="s">
        <v>410</v>
      </c>
      <c r="M1222" s="437"/>
    </row>
    <row r="1223" spans="3:13" x14ac:dyDescent="0.35">
      <c r="C1223" s="99" t="s">
        <v>34</v>
      </c>
      <c r="D1223" s="1160"/>
      <c r="E1223" s="200">
        <f>D1216/12</f>
        <v>0</v>
      </c>
      <c r="F1223" s="100">
        <v>80</v>
      </c>
      <c r="G1223" s="97">
        <f t="shared" si="149"/>
        <v>0</v>
      </c>
      <c r="H1223" s="161"/>
      <c r="I1223" s="98" t="s">
        <v>940</v>
      </c>
      <c r="J1223" s="98" t="str">
        <f>VLOOKUP(I1223,Presupuesto!$B$11:$C$566,2,0)</f>
        <v>UTILES DE ESCRITORIO, OFICINA Y ENSE¥ANZA</v>
      </c>
      <c r="K1223" s="98" t="str">
        <f t="shared" si="150"/>
        <v>Gestión Tecnologías de Información y Comunicación</v>
      </c>
      <c r="L1223" s="98" t="s">
        <v>410</v>
      </c>
      <c r="M1223" s="437"/>
    </row>
    <row r="1224" spans="3:13" x14ac:dyDescent="0.35">
      <c r="C1224" s="109" t="s">
        <v>52</v>
      </c>
      <c r="D1224" s="1160"/>
      <c r="E1224" s="209">
        <v>0</v>
      </c>
      <c r="F1224" s="119">
        <v>25</v>
      </c>
      <c r="G1224" s="97">
        <f t="shared" si="149"/>
        <v>0</v>
      </c>
      <c r="H1224" s="161"/>
      <c r="I1224" s="98" t="s">
        <v>940</v>
      </c>
      <c r="J1224" s="98" t="str">
        <f>VLOOKUP(I1224,Presupuesto!$B$11:$C$566,2,0)</f>
        <v>UTILES DE ESCRITORIO, OFICINA Y ENSE¥ANZA</v>
      </c>
      <c r="K1224" s="98" t="str">
        <f t="shared" si="150"/>
        <v>Gestión Tecnologías de Información y Comunicación</v>
      </c>
      <c r="L1224" s="98" t="s">
        <v>410</v>
      </c>
      <c r="M1224" s="437"/>
    </row>
    <row r="1225" spans="3:13" ht="15" thickBot="1" x14ac:dyDescent="0.4">
      <c r="C1225" s="213" t="s">
        <v>428</v>
      </c>
      <c r="D1225" s="214">
        <v>4</v>
      </c>
      <c r="E1225" s="322">
        <v>5</v>
      </c>
      <c r="F1225" s="104">
        <f>HLOOKUP(C1225,$AH$2:$BU$3,2,0)</f>
        <v>1150</v>
      </c>
      <c r="G1225" s="105">
        <f>D1225*E1225*F1225</f>
        <v>23000</v>
      </c>
      <c r="H1225" s="323" t="s">
        <v>127</v>
      </c>
      <c r="I1225" s="324" t="s">
        <v>759</v>
      </c>
      <c r="J1225" s="106" t="str">
        <f>VLOOKUP(I1225,Presupuesto!$B$11:$C$566,2,0)</f>
        <v>VIATICOS NACIONALES</v>
      </c>
      <c r="K1225" s="98" t="s">
        <v>470</v>
      </c>
      <c r="L1225" s="325" t="s">
        <v>410</v>
      </c>
      <c r="M1225" s="437"/>
    </row>
    <row r="1226" spans="3:13" x14ac:dyDescent="0.35">
      <c r="C1226" s="437"/>
      <c r="D1226" s="437"/>
      <c r="E1226" s="437"/>
      <c r="F1226" s="437"/>
      <c r="G1226" s="437"/>
      <c r="H1226" s="424"/>
      <c r="I1226" s="437"/>
      <c r="J1226" s="437"/>
      <c r="K1226" s="437"/>
      <c r="L1226" s="437"/>
      <c r="M1226" s="437"/>
    </row>
    <row r="1229" spans="3:13" x14ac:dyDescent="0.35">
      <c r="C1229" s="437"/>
      <c r="D1229" s="437"/>
      <c r="E1229" s="437"/>
      <c r="F1229" s="437"/>
      <c r="G1229" s="437"/>
      <c r="H1229" s="424"/>
      <c r="I1229" s="437"/>
      <c r="J1229" s="437"/>
      <c r="K1229" s="437"/>
      <c r="L1229" s="437"/>
      <c r="M1229" s="437"/>
    </row>
    <row r="1230" spans="3:13" ht="15" thickBot="1" x14ac:dyDescent="0.4">
      <c r="C1230" s="437"/>
      <c r="D1230" s="437"/>
      <c r="E1230" s="437"/>
      <c r="F1230" s="437"/>
      <c r="G1230" s="437"/>
      <c r="H1230" s="424"/>
      <c r="I1230" s="437"/>
      <c r="J1230" s="437"/>
      <c r="K1230" s="437"/>
      <c r="L1230" s="437"/>
      <c r="M1230" s="437"/>
    </row>
    <row r="1231" spans="3:13" ht="15" thickBot="1" x14ac:dyDescent="0.4">
      <c r="C1231" s="29" t="s">
        <v>43</v>
      </c>
      <c r="D1231" s="968">
        <f>SUM(G1238:G1247)</f>
        <v>150101</v>
      </c>
      <c r="E1231" s="93"/>
      <c r="F1231" s="93"/>
      <c r="G1231" s="93"/>
      <c r="H1231" s="76"/>
      <c r="I1231" s="76"/>
      <c r="J1231" s="76"/>
      <c r="K1231" s="112"/>
      <c r="L1231" s="437"/>
      <c r="M1231" s="437"/>
    </row>
    <row r="1232" spans="3:13" x14ac:dyDescent="0.35">
      <c r="C1232" s="70"/>
      <c r="D1232" s="31"/>
      <c r="E1232" s="93"/>
      <c r="F1232" s="93"/>
      <c r="G1232" s="93"/>
      <c r="H1232" s="76"/>
      <c r="I1232" s="76"/>
      <c r="J1232" s="76"/>
      <c r="K1232" s="112"/>
      <c r="L1232" s="437"/>
      <c r="M1232" s="437"/>
    </row>
    <row r="1233" spans="3:13" x14ac:dyDescent="0.35">
      <c r="C1233" s="70"/>
      <c r="D1233" s="31"/>
      <c r="E1233" s="93"/>
      <c r="F1233" s="93"/>
      <c r="G1233" s="93"/>
      <c r="H1233" s="76"/>
      <c r="I1233" s="76"/>
      <c r="J1233" s="76"/>
      <c r="K1233" s="112"/>
      <c r="L1233" s="437"/>
      <c r="M1233" s="437"/>
    </row>
    <row r="1234" spans="3:13" ht="15.5" x14ac:dyDescent="0.35">
      <c r="C1234" s="202" t="s">
        <v>390</v>
      </c>
      <c r="D1234" s="351" t="s">
        <v>3055</v>
      </c>
      <c r="E1234" s="93"/>
      <c r="F1234" s="93"/>
      <c r="G1234" s="93"/>
      <c r="H1234" s="76"/>
      <c r="I1234" s="76"/>
      <c r="J1234" s="76"/>
      <c r="K1234" s="112"/>
      <c r="L1234" s="437"/>
      <c r="M1234" s="437"/>
    </row>
    <row r="1235" spans="3:13" ht="18.5" x14ac:dyDescent="0.35">
      <c r="C1235" s="207" t="str">
        <f>IFERROR(VLOOKUP(D1234,'1. Desarrollo e Innov. Curricu.'!$F:$G,2,FALSE),IFERROR(VLOOKUP(D1234,'2. Investigación Científica'!$F:$G,2,FALSE),IFERROR(VLOOKUP(D1234,'3. Vinculación Univ. Sociedad'!$F:$G,2,FALSE),IFERROR(VLOOKUP(D1234,'4. Docencia y Profesorado Univ.'!$F:$G,2,FALSE),IFERROR(VLOOKUP(D1234,'5. Estudiantes y Graduados'!$F:$G,2,FALSE),IFERROR(VLOOKUP(D1234,'11. Gestion Administrativa'!$F:$G,2,FALSE),IFERROR(VLOOKUP(D1234,'13. Gestión Académica'!$F:$G,2,FALSE),IFERROR(VLOOKUP(D1234,'9. Asegura. de la Calid. y M'!$F:$G,2,FALSE),IFERROR(VLOOKUP(D1234,'6. Gestión del Conocimiento'!$F:$G,2,FALSE),IFERROR(VLOOKUP(D1234,'15. Gobernabilidad y Proceso...'!$F:$G,2,FALSE),IFERROR(VLOOKUP(D1234,'12. Gestión del Talento Humano'!$F:$G,2,FALSE),IFERROR(VLOOKUP(D1234,'14. Internacional... de la E.S.'!$F:$G,2,FALSE),IFERROR(VLOOKUP(D1234,'10. Posgrado'!$F:$G,2,FALSE),IFERROR(VLOOKUP(D1234,'16. Gestión TIC'!$F:$G,2,FALSE),IFERROR(VLOOKUP(D1234,'16. Desa. del Sistema Educ.Sup.'!$F:$G,2,FALSE),IFERROR(VLOOKUP(D1234,'8. Cultura de Inno. Insti...'!$F:$G,2,FALSE),VLOOKUP(D1234,'7. Lo Esencial de la Reforma U.'!$F:$G,2,0)))))))))))))))))</f>
        <v>Gestionar un convenio con al menos una universidad internacional para participar en pasantías</v>
      </c>
      <c r="D1235" s="31"/>
      <c r="E1235" s="93"/>
      <c r="F1235" s="93"/>
      <c r="G1235" s="93"/>
      <c r="H1235" s="76"/>
      <c r="I1235" s="76"/>
      <c r="J1235" s="76"/>
      <c r="K1235" s="112"/>
      <c r="L1235" s="437"/>
      <c r="M1235" s="437"/>
    </row>
    <row r="1236" spans="3:13" ht="15" thickBot="1" x14ac:dyDescent="0.4">
      <c r="C1236" s="70"/>
      <c r="D1236" s="31"/>
      <c r="E1236" s="93"/>
      <c r="F1236" s="93"/>
      <c r="G1236" s="93"/>
      <c r="H1236" s="76"/>
      <c r="I1236" s="76"/>
      <c r="J1236" s="76"/>
      <c r="K1236" s="112"/>
      <c r="L1236" s="437"/>
      <c r="M1236" s="437"/>
    </row>
    <row r="1237" spans="3:13" ht="15" thickBot="1" x14ac:dyDescent="0.4">
      <c r="C1237" s="126" t="s">
        <v>44</v>
      </c>
      <c r="D1237" s="129" t="s">
        <v>45</v>
      </c>
      <c r="E1237" s="128" t="s">
        <v>55</v>
      </c>
      <c r="F1237" s="128" t="s">
        <v>57</v>
      </c>
      <c r="G1237" s="127" t="s">
        <v>27</v>
      </c>
      <c r="H1237" s="133" t="s">
        <v>129</v>
      </c>
      <c r="I1237" s="128" t="s">
        <v>46</v>
      </c>
      <c r="J1237" s="128" t="s">
        <v>130</v>
      </c>
      <c r="K1237" s="128" t="s">
        <v>408</v>
      </c>
      <c r="L1237" s="128" t="s">
        <v>409</v>
      </c>
      <c r="M1237" s="437"/>
    </row>
    <row r="1238" spans="3:13" x14ac:dyDescent="0.35">
      <c r="C1238" s="317" t="s">
        <v>47</v>
      </c>
      <c r="D1238" s="1159"/>
      <c r="E1238" s="318"/>
      <c r="F1238" s="115">
        <v>30000</v>
      </c>
      <c r="G1238" s="319">
        <f t="shared" ref="G1238:G1246" si="151">E1238*F1238</f>
        <v>0</v>
      </c>
      <c r="H1238" s="320"/>
      <c r="I1238" s="116" t="s">
        <v>697</v>
      </c>
      <c r="J1238" s="116" t="str">
        <f>VLOOKUP(I1238,Presupuesto!$B$11:$C$566,2,0)</f>
        <v>SERVICIOS DE CAPACITACION.</v>
      </c>
      <c r="K1238" s="321" t="s">
        <v>1492</v>
      </c>
      <c r="L1238" s="116" t="s">
        <v>392</v>
      </c>
      <c r="M1238" s="437"/>
    </row>
    <row r="1239" spans="3:13" x14ac:dyDescent="0.35">
      <c r="C1239" s="99" t="s">
        <v>48</v>
      </c>
      <c r="D1239" s="1160"/>
      <c r="E1239" s="200">
        <f>D1238</f>
        <v>0</v>
      </c>
      <c r="F1239" s="100">
        <v>50</v>
      </c>
      <c r="G1239" s="97">
        <f t="shared" si="151"/>
        <v>0</v>
      </c>
      <c r="H1239" s="161"/>
      <c r="I1239" s="98" t="s">
        <v>715</v>
      </c>
      <c r="J1239" s="98" t="str">
        <f>VLOOKUP(I1239,Presupuesto!$B$11:$C$566,2,0)</f>
        <v>SERVICIOS DE IMPRENTA PUBLIC.Y REPRODUCCION</v>
      </c>
      <c r="K1239" s="98" t="str">
        <f>$K$194</f>
        <v>Gestión Tecnologías de Información y Comunicación</v>
      </c>
      <c r="L1239" s="98" t="s">
        <v>410</v>
      </c>
      <c r="M1239" s="437"/>
    </row>
    <row r="1240" spans="3:13" x14ac:dyDescent="0.35">
      <c r="C1240" s="99" t="s">
        <v>49</v>
      </c>
      <c r="D1240" s="1160"/>
      <c r="E1240" s="200">
        <f>D1238</f>
        <v>0</v>
      </c>
      <c r="F1240" s="100">
        <v>150</v>
      </c>
      <c r="G1240" s="97">
        <f t="shared" si="151"/>
        <v>0</v>
      </c>
      <c r="H1240" s="161"/>
      <c r="I1240" s="98" t="s">
        <v>790</v>
      </c>
      <c r="J1240" s="98" t="str">
        <f>VLOOKUP(I1240,Presupuesto!$B$11:$C$566,2,0)</f>
        <v>ALIMENTOS B EBIDAS PARA PERSONAS</v>
      </c>
      <c r="K1240" s="98" t="str">
        <f t="shared" ref="K1240:K1246" si="152">$K$194</f>
        <v>Gestión Tecnologías de Información y Comunicación</v>
      </c>
      <c r="L1240" s="98" t="s">
        <v>394</v>
      </c>
      <c r="M1240" s="437"/>
    </row>
    <row r="1241" spans="3:13" x14ac:dyDescent="0.35">
      <c r="C1241" s="99" t="s">
        <v>50</v>
      </c>
      <c r="D1241" s="1160"/>
      <c r="E1241" s="151">
        <v>2</v>
      </c>
      <c r="F1241" s="118">
        <v>20000</v>
      </c>
      <c r="G1241" s="97">
        <f t="shared" si="151"/>
        <v>40000</v>
      </c>
      <c r="H1241" s="161" t="s">
        <v>127</v>
      </c>
      <c r="I1241" s="313" t="s">
        <v>747</v>
      </c>
      <c r="J1241" s="98" t="str">
        <f>VLOOKUP(I1241,Presupuesto!$B$11:$C$566,2,0)</f>
        <v>PASAJES NACIONALES</v>
      </c>
      <c r="K1241" s="98" t="s">
        <v>470</v>
      </c>
      <c r="L1241" s="98" t="s">
        <v>410</v>
      </c>
      <c r="M1241" s="437"/>
    </row>
    <row r="1242" spans="3:13" x14ac:dyDescent="0.35">
      <c r="C1242" s="99" t="s">
        <v>415</v>
      </c>
      <c r="D1242" s="1160"/>
      <c r="E1242" s="151">
        <v>0</v>
      </c>
      <c r="F1242" s="118">
        <v>250</v>
      </c>
      <c r="G1242" s="97">
        <f t="shared" si="151"/>
        <v>0</v>
      </c>
      <c r="H1242" s="161"/>
      <c r="I1242" s="98" t="s">
        <v>819</v>
      </c>
      <c r="J1242" s="98" t="str">
        <f>VLOOKUP(I1242,Presupuesto!$B$11:$C$566,2,0)</f>
        <v>PRODUCTOS PAPEL Y CARTON</v>
      </c>
      <c r="K1242" s="98" t="str">
        <f t="shared" si="152"/>
        <v>Gestión Tecnologías de Información y Comunicación</v>
      </c>
      <c r="L1242" s="98" t="s">
        <v>410</v>
      </c>
      <c r="M1242" s="437"/>
    </row>
    <row r="1243" spans="3:13" x14ac:dyDescent="0.35">
      <c r="C1243" s="99" t="s">
        <v>51</v>
      </c>
      <c r="D1243" s="1160"/>
      <c r="E1243" s="200">
        <f>(D1238*25)/500</f>
        <v>0</v>
      </c>
      <c r="F1243" s="100">
        <v>85</v>
      </c>
      <c r="G1243" s="97">
        <f t="shared" si="151"/>
        <v>0</v>
      </c>
      <c r="H1243" s="161"/>
      <c r="I1243" s="98" t="s">
        <v>819</v>
      </c>
      <c r="J1243" s="98" t="str">
        <f>VLOOKUP(I1243,Presupuesto!$B$11:$C$566,2,0)</f>
        <v>PRODUCTOS PAPEL Y CARTON</v>
      </c>
      <c r="K1243" s="98" t="str">
        <f t="shared" si="152"/>
        <v>Gestión Tecnologías de Información y Comunicación</v>
      </c>
      <c r="L1243" s="98" t="s">
        <v>410</v>
      </c>
      <c r="M1243" s="437"/>
    </row>
    <row r="1244" spans="3:13" x14ac:dyDescent="0.35">
      <c r="C1244" s="99" t="s">
        <v>121</v>
      </c>
      <c r="D1244" s="1160"/>
      <c r="E1244" s="200">
        <f>D1238/12</f>
        <v>0</v>
      </c>
      <c r="F1244" s="100">
        <v>36</v>
      </c>
      <c r="G1244" s="97">
        <f t="shared" si="151"/>
        <v>0</v>
      </c>
      <c r="H1244" s="161"/>
      <c r="I1244" s="98" t="s">
        <v>940</v>
      </c>
      <c r="J1244" s="98" t="str">
        <f>VLOOKUP(I1244,Presupuesto!$B$11:$C$566,2,0)</f>
        <v>UTILES DE ESCRITORIO, OFICINA Y ENSE¥ANZA</v>
      </c>
      <c r="K1244" s="98" t="str">
        <f t="shared" si="152"/>
        <v>Gestión Tecnologías de Información y Comunicación</v>
      </c>
      <c r="L1244" s="98" t="s">
        <v>410</v>
      </c>
      <c r="M1244" s="437"/>
    </row>
    <row r="1245" spans="3:13" x14ac:dyDescent="0.35">
      <c r="C1245" s="99" t="s">
        <v>34</v>
      </c>
      <c r="D1245" s="1160"/>
      <c r="E1245" s="200">
        <f>D1238/12</f>
        <v>0</v>
      </c>
      <c r="F1245" s="100">
        <v>80</v>
      </c>
      <c r="G1245" s="97">
        <f t="shared" si="151"/>
        <v>0</v>
      </c>
      <c r="H1245" s="161"/>
      <c r="I1245" s="98" t="s">
        <v>940</v>
      </c>
      <c r="J1245" s="98" t="str">
        <f>VLOOKUP(I1245,Presupuesto!$B$11:$C$566,2,0)</f>
        <v>UTILES DE ESCRITORIO, OFICINA Y ENSE¥ANZA</v>
      </c>
      <c r="K1245" s="98" t="str">
        <f t="shared" si="152"/>
        <v>Gestión Tecnologías de Información y Comunicación</v>
      </c>
      <c r="L1245" s="98" t="s">
        <v>410</v>
      </c>
      <c r="M1245" s="437"/>
    </row>
    <row r="1246" spans="3:13" x14ac:dyDescent="0.35">
      <c r="C1246" s="109" t="s">
        <v>52</v>
      </c>
      <c r="D1246" s="1160"/>
      <c r="E1246" s="209">
        <v>0</v>
      </c>
      <c r="F1246" s="119">
        <v>25</v>
      </c>
      <c r="G1246" s="97">
        <f t="shared" si="151"/>
        <v>0</v>
      </c>
      <c r="H1246" s="161"/>
      <c r="I1246" s="98" t="s">
        <v>940</v>
      </c>
      <c r="J1246" s="98" t="str">
        <f>VLOOKUP(I1246,Presupuesto!$B$11:$C$566,2,0)</f>
        <v>UTILES DE ESCRITORIO, OFICINA Y ENSE¥ANZA</v>
      </c>
      <c r="K1246" s="98" t="str">
        <f t="shared" si="152"/>
        <v>Gestión Tecnologías de Información y Comunicación</v>
      </c>
      <c r="L1246" s="98" t="s">
        <v>410</v>
      </c>
      <c r="M1246" s="437"/>
    </row>
    <row r="1247" spans="3:13" ht="15" thickBot="1" x14ac:dyDescent="0.4">
      <c r="C1247" s="213" t="s">
        <v>446</v>
      </c>
      <c r="D1247" s="214">
        <v>5</v>
      </c>
      <c r="E1247" s="322">
        <v>5</v>
      </c>
      <c r="F1247" s="104">
        <f>HLOOKUP(C1247,$AH$2:$BU$3,2,0)</f>
        <v>4404.0555000000004</v>
      </c>
      <c r="G1247" s="105">
        <v>110101</v>
      </c>
      <c r="H1247" s="323" t="s">
        <v>127</v>
      </c>
      <c r="I1247" s="324" t="s">
        <v>765</v>
      </c>
      <c r="J1247" s="98" t="str">
        <f>VLOOKUP(I1247,Presupuesto!$B$11:$C$566,2,0)</f>
        <v>VIATICOS AL EXTERIOR</v>
      </c>
      <c r="K1247" s="325" t="s">
        <v>470</v>
      </c>
      <c r="L1247" s="325" t="s">
        <v>410</v>
      </c>
      <c r="M1247" s="437"/>
    </row>
    <row r="1248" spans="3:13" x14ac:dyDescent="0.35">
      <c r="C1248" s="437"/>
      <c r="D1248" s="437"/>
      <c r="E1248" s="437"/>
      <c r="F1248" s="437"/>
      <c r="G1248" s="437"/>
      <c r="H1248" s="424"/>
      <c r="I1248" s="437"/>
      <c r="J1248" s="437"/>
      <c r="K1248" s="437"/>
      <c r="L1248" s="437"/>
      <c r="M1248" s="437"/>
    </row>
    <row r="1250" spans="3:13" ht="15" thickBot="1" x14ac:dyDescent="0.4">
      <c r="C1250" s="437"/>
      <c r="D1250" s="437"/>
      <c r="E1250" s="437"/>
      <c r="F1250" s="437"/>
      <c r="G1250" s="437"/>
      <c r="H1250" s="424"/>
      <c r="I1250" s="437"/>
      <c r="J1250" s="437"/>
      <c r="K1250" s="437"/>
      <c r="L1250" s="437"/>
      <c r="M1250" s="437"/>
    </row>
    <row r="1251" spans="3:13" ht="15" thickBot="1" x14ac:dyDescent="0.4">
      <c r="C1251" s="29" t="s">
        <v>43</v>
      </c>
      <c r="D1251" s="30">
        <f>SUM(G1258:G1262)</f>
        <v>15000</v>
      </c>
      <c r="E1251" s="93"/>
      <c r="F1251" s="93"/>
      <c r="G1251" s="93"/>
      <c r="H1251" s="76"/>
      <c r="I1251" s="76"/>
      <c r="J1251" s="76"/>
      <c r="K1251" s="112"/>
      <c r="L1251" s="437"/>
      <c r="M1251" s="437"/>
    </row>
    <row r="1252" spans="3:13" x14ac:dyDescent="0.35">
      <c r="C1252" s="70"/>
      <c r="D1252" s="31"/>
      <c r="E1252" s="93"/>
      <c r="F1252" s="93"/>
      <c r="G1252" s="93"/>
      <c r="H1252" s="76"/>
      <c r="I1252" s="76"/>
      <c r="J1252" s="76"/>
      <c r="K1252" s="112"/>
      <c r="L1252" s="437"/>
      <c r="M1252" s="437"/>
    </row>
    <row r="1253" spans="3:13" x14ac:dyDescent="0.35">
      <c r="C1253" s="70"/>
      <c r="D1253" s="31"/>
      <c r="E1253" s="93"/>
      <c r="F1253" s="93"/>
      <c r="G1253" s="93"/>
      <c r="H1253" s="76"/>
      <c r="I1253" s="76"/>
      <c r="J1253" s="76"/>
      <c r="K1253" s="112"/>
      <c r="L1253" s="437"/>
      <c r="M1253" s="437"/>
    </row>
    <row r="1254" spans="3:13" ht="15.5" x14ac:dyDescent="0.35">
      <c r="C1254" s="202" t="s">
        <v>390</v>
      </c>
      <c r="D1254" s="351" t="s">
        <v>2517</v>
      </c>
      <c r="E1254" s="93"/>
      <c r="F1254" s="93"/>
      <c r="G1254" s="93"/>
      <c r="H1254" s="76"/>
      <c r="I1254" s="76"/>
      <c r="J1254" s="76"/>
      <c r="K1254" s="112"/>
      <c r="L1254" s="437"/>
      <c r="M1254" s="437"/>
    </row>
    <row r="1255" spans="3:13" ht="18.5" x14ac:dyDescent="0.35">
      <c r="C1255" s="207" t="str">
        <f>IFERROR(VLOOKUP(D1254,'1. Desarrollo e Innov. Curricu.'!$F:$G,2,FALSE),IFERROR(VLOOKUP(D1254,'2. Investigación Científica'!$F:$G,2,FALSE),IFERROR(VLOOKUP(D1254,'3. Vinculación Univ. Sociedad'!$F:$G,2,FALSE),IFERROR(VLOOKUP(D1254,'4. Docencia y Profesorado Univ.'!$F:$G,2,FALSE),IFERROR(VLOOKUP(D1254,'5. Estudiantes y Graduados'!$F:$G,2,FALSE),IFERROR(VLOOKUP(D1254,'11. Gestion Administrativa'!$F:$G,2,FALSE),IFERROR(VLOOKUP(D1254,'13. Gestión Académica'!$F:$G,2,FALSE),IFERROR(VLOOKUP(D1254,'9. Asegura. de la Calid. y M'!$F:$G,2,FALSE),IFERROR(VLOOKUP(D1254,'6. Gestión del Conocimiento'!$F:$G,2,FALSE),IFERROR(VLOOKUP(D1254,'15. Gobernabilidad y Proceso...'!$F:$G,2,FALSE),IFERROR(VLOOKUP(D1254,'12. Gestión del Talento Humano'!$F:$G,2,FALSE),IFERROR(VLOOKUP(D1254,'14. Internacional... de la E.S.'!$F:$G,2,FALSE),IFERROR(VLOOKUP(D1254,'10. Posgrado'!$F:$G,2,FALSE),IFERROR(VLOOKUP(D1254,'16. Gestión TIC'!$F:$G,2,FALSE),IFERROR(VLOOKUP(D1254,'16. Desa. del Sistema Educ.Sup.'!$F:$G,2,FALSE),IFERROR(VLOOKUP(D1254,'8. Cultura de Inno. Insti...'!$F:$G,2,FALSE),VLOOKUP(D1254,'7. Lo Esencial de la Reforma U.'!$F:$G,2,0)))))))))))))))))</f>
        <v>Realizar un Foro que ilustre la sistematización de las experiencias pedagógicas de las distintas áreas (clinica, social, industrial, educativa.</v>
      </c>
      <c r="D1255" s="31"/>
      <c r="E1255" s="93"/>
      <c r="F1255" s="93"/>
      <c r="G1255" s="93"/>
      <c r="H1255" s="76"/>
      <c r="I1255" s="76"/>
      <c r="J1255" s="76"/>
      <c r="K1255" s="112"/>
      <c r="L1255" s="437"/>
      <c r="M1255" s="437"/>
    </row>
    <row r="1256" spans="3:13" ht="15" thickBot="1" x14ac:dyDescent="0.4">
      <c r="C1256" s="70"/>
      <c r="D1256" s="31"/>
      <c r="E1256" s="93"/>
      <c r="F1256" s="93"/>
      <c r="G1256" s="93"/>
      <c r="H1256" s="76"/>
      <c r="I1256" s="76"/>
      <c r="J1256" s="76"/>
      <c r="K1256" s="112"/>
      <c r="L1256" s="437"/>
      <c r="M1256" s="437"/>
    </row>
    <row r="1257" spans="3:13" ht="15" thickBot="1" x14ac:dyDescent="0.4">
      <c r="C1257" s="126" t="s">
        <v>44</v>
      </c>
      <c r="D1257" s="129" t="s">
        <v>45</v>
      </c>
      <c r="E1257" s="128" t="s">
        <v>55</v>
      </c>
      <c r="F1257" s="128" t="s">
        <v>57</v>
      </c>
      <c r="G1257" s="127" t="s">
        <v>27</v>
      </c>
      <c r="H1257" s="133" t="s">
        <v>129</v>
      </c>
      <c r="I1257" s="128" t="s">
        <v>46</v>
      </c>
      <c r="J1257" s="128" t="s">
        <v>130</v>
      </c>
      <c r="K1257" s="128" t="s">
        <v>408</v>
      </c>
      <c r="L1257" s="128" t="s">
        <v>409</v>
      </c>
      <c r="M1257" s="437"/>
    </row>
    <row r="1258" spans="3:13" x14ac:dyDescent="0.35">
      <c r="C1258" s="317" t="s">
        <v>47</v>
      </c>
      <c r="D1258" s="1159"/>
      <c r="E1258" s="318"/>
      <c r="F1258" s="115">
        <v>30000</v>
      </c>
      <c r="G1258" s="319">
        <f t="shared" ref="G1258:G1261" si="153">E1258*F1258</f>
        <v>0</v>
      </c>
      <c r="H1258" s="320"/>
      <c r="I1258" s="116" t="s">
        <v>697</v>
      </c>
      <c r="J1258" s="116" t="str">
        <f>VLOOKUP(I1258,Presupuesto!$B$11:$C$566,2,0)</f>
        <v>SERVICIOS DE CAPACITACION.</v>
      </c>
      <c r="K1258" s="321" t="s">
        <v>1492</v>
      </c>
      <c r="L1258" s="116" t="s">
        <v>392</v>
      </c>
      <c r="M1258" s="437"/>
    </row>
    <row r="1259" spans="3:13" x14ac:dyDescent="0.35">
      <c r="C1259" s="99" t="s">
        <v>48</v>
      </c>
      <c r="D1259" s="1160"/>
      <c r="E1259" s="200">
        <f>D1258</f>
        <v>0</v>
      </c>
      <c r="F1259" s="100">
        <v>50</v>
      </c>
      <c r="G1259" s="97">
        <f t="shared" si="153"/>
        <v>0</v>
      </c>
      <c r="H1259" s="161"/>
      <c r="I1259" s="98" t="s">
        <v>715</v>
      </c>
      <c r="J1259" s="98" t="str">
        <f>VLOOKUP(I1259,Presupuesto!$B$11:$C$566,2,0)</f>
        <v>SERVICIOS DE IMPRENTA PUBLIC.Y REPRODUCCION</v>
      </c>
      <c r="K1259" s="98" t="str">
        <f>$K$194</f>
        <v>Gestión Tecnologías de Información y Comunicación</v>
      </c>
      <c r="L1259" s="98" t="s">
        <v>410</v>
      </c>
      <c r="M1259" s="437"/>
    </row>
    <row r="1260" spans="3:13" x14ac:dyDescent="0.35">
      <c r="C1260" s="99" t="s">
        <v>49</v>
      </c>
      <c r="D1260" s="1160"/>
      <c r="E1260" s="200">
        <v>100</v>
      </c>
      <c r="F1260" s="100">
        <v>150</v>
      </c>
      <c r="G1260" s="97">
        <f t="shared" si="153"/>
        <v>15000</v>
      </c>
      <c r="H1260" s="161" t="s">
        <v>127</v>
      </c>
      <c r="I1260" s="98" t="s">
        <v>790</v>
      </c>
      <c r="J1260" s="98" t="str">
        <f>VLOOKUP(I1260,Presupuesto!$B$11:$C$566,2,0)</f>
        <v>ALIMENTOS B EBIDAS PARA PERSONAS</v>
      </c>
      <c r="K1260" s="98" t="s">
        <v>470</v>
      </c>
      <c r="L1260" s="98" t="s">
        <v>394</v>
      </c>
      <c r="M1260" s="437"/>
    </row>
    <row r="1261" spans="3:13" x14ac:dyDescent="0.35">
      <c r="C1261" s="109" t="s">
        <v>52</v>
      </c>
      <c r="D1261" s="1160"/>
      <c r="E1261" s="209">
        <v>0</v>
      </c>
      <c r="F1261" s="119">
        <v>25</v>
      </c>
      <c r="G1261" s="97">
        <f t="shared" si="153"/>
        <v>0</v>
      </c>
      <c r="H1261" s="161"/>
      <c r="I1261" s="98" t="s">
        <v>940</v>
      </c>
      <c r="J1261" s="98" t="str">
        <f>VLOOKUP(I1261,Presupuesto!$B$11:$C$566,2,0)</f>
        <v>UTILES DE ESCRITORIO, OFICINA Y ENSE¥ANZA</v>
      </c>
      <c r="K1261" s="98" t="str">
        <f t="shared" ref="K1261:K1262" si="154">$K$194</f>
        <v>Gestión Tecnologías de Información y Comunicación</v>
      </c>
      <c r="L1261" s="98" t="s">
        <v>410</v>
      </c>
      <c r="M1261" s="437"/>
    </row>
    <row r="1262" spans="3:13" ht="15" thickBot="1" x14ac:dyDescent="0.4">
      <c r="C1262" s="213" t="s">
        <v>428</v>
      </c>
      <c r="D1262" s="214">
        <v>0</v>
      </c>
      <c r="E1262" s="322">
        <v>0</v>
      </c>
      <c r="F1262" s="104">
        <f>HLOOKUP(C1262,$AH$2:$BU$3,2,0)</f>
        <v>1150</v>
      </c>
      <c r="G1262" s="105">
        <f>D1262*E1262*F1262</f>
        <v>0</v>
      </c>
      <c r="H1262" s="323"/>
      <c r="I1262" s="324" t="s">
        <v>299</v>
      </c>
      <c r="J1262" s="106" t="str">
        <f>VLOOKUP(I1262,Presupuesto!$B$11:$C$566,2,0)</f>
        <v>VIATICOS (26200-00)</v>
      </c>
      <c r="K1262" s="325" t="str">
        <f t="shared" si="154"/>
        <v>Gestión Tecnologías de Información y Comunicación</v>
      </c>
      <c r="L1262" s="325" t="s">
        <v>410</v>
      </c>
      <c r="M1262" s="437"/>
    </row>
    <row r="1263" spans="3:13" x14ac:dyDescent="0.35">
      <c r="C1263" s="437"/>
      <c r="D1263" s="437"/>
      <c r="E1263" s="437"/>
      <c r="F1263" s="437"/>
      <c r="G1263" s="437"/>
      <c r="H1263" s="424"/>
      <c r="I1263" s="437"/>
      <c r="J1263" s="437"/>
      <c r="K1263" s="437"/>
      <c r="L1263" s="437"/>
      <c r="M1263" s="437"/>
    </row>
    <row r="1264" spans="3:13" x14ac:dyDescent="0.35">
      <c r="C1264" s="437"/>
      <c r="D1264" s="437"/>
      <c r="E1264" s="437"/>
      <c r="F1264" s="437"/>
      <c r="G1264" s="437"/>
      <c r="H1264" s="424"/>
      <c r="I1264" s="437"/>
      <c r="J1264" s="437"/>
      <c r="K1264" s="437"/>
      <c r="L1264" s="437"/>
      <c r="M1264" s="437"/>
    </row>
    <row r="1265" spans="3:13" ht="15" thickBot="1" x14ac:dyDescent="0.4">
      <c r="C1265" s="437"/>
      <c r="D1265" s="437"/>
      <c r="E1265" s="437"/>
      <c r="F1265" s="437"/>
      <c r="G1265" s="437"/>
      <c r="H1265" s="424"/>
      <c r="I1265" s="437"/>
      <c r="J1265" s="437"/>
      <c r="K1265" s="437"/>
      <c r="L1265" s="437"/>
      <c r="M1265" s="437"/>
    </row>
    <row r="1266" spans="3:13" ht="15" thickBot="1" x14ac:dyDescent="0.4">
      <c r="C1266" s="29" t="s">
        <v>43</v>
      </c>
      <c r="D1266" s="968">
        <f>SUM(G1273:G1282)</f>
        <v>190750</v>
      </c>
      <c r="E1266" s="93"/>
      <c r="F1266" s="93"/>
      <c r="G1266" s="93"/>
      <c r="H1266" s="76"/>
      <c r="I1266" s="76"/>
      <c r="J1266" s="76"/>
      <c r="K1266" s="112"/>
      <c r="L1266" s="437"/>
      <c r="M1266" s="437"/>
    </row>
    <row r="1267" spans="3:13" x14ac:dyDescent="0.35">
      <c r="C1267" s="70"/>
      <c r="D1267" s="31"/>
      <c r="E1267" s="93"/>
      <c r="F1267" s="93"/>
      <c r="G1267" s="93"/>
      <c r="H1267" s="76"/>
      <c r="I1267" s="76"/>
      <c r="J1267" s="76"/>
      <c r="K1267" s="112"/>
      <c r="L1267" s="437"/>
      <c r="M1267" s="437"/>
    </row>
    <row r="1268" spans="3:13" x14ac:dyDescent="0.35">
      <c r="C1268" s="70"/>
      <c r="D1268" s="31"/>
      <c r="E1268" s="93"/>
      <c r="F1268" s="93"/>
      <c r="G1268" s="93"/>
      <c r="H1268" s="76"/>
      <c r="I1268" s="76"/>
      <c r="J1268" s="76"/>
      <c r="K1268" s="112"/>
      <c r="L1268" s="437"/>
      <c r="M1268" s="437"/>
    </row>
    <row r="1269" spans="3:13" ht="15.5" x14ac:dyDescent="0.35">
      <c r="C1269" s="202" t="s">
        <v>390</v>
      </c>
      <c r="D1269" s="351" t="s">
        <v>3056</v>
      </c>
      <c r="E1269" s="93"/>
      <c r="F1269" s="93"/>
      <c r="G1269" s="93"/>
      <c r="H1269" s="76"/>
      <c r="I1269" s="76"/>
      <c r="J1269" s="76"/>
      <c r="K1269" s="112"/>
      <c r="L1269" s="437"/>
      <c r="M1269" s="437"/>
    </row>
    <row r="1270" spans="3:13" ht="18.5" x14ac:dyDescent="0.35">
      <c r="C1270" s="207" t="str">
        <f>IFERROR(VLOOKUP(D1269,'1. Desarrollo e Innov. Curricu.'!$F:$G,2,FALSE),IFERROR(VLOOKUP(D1269,'2. Investigación Científica'!$F:$G,2,FALSE),IFERROR(VLOOKUP(D1269,'3. Vinculación Univ. Sociedad'!$F:$G,2,FALSE),IFERROR(VLOOKUP(D1269,'4. Docencia y Profesorado Univ.'!$F:$G,2,FALSE),IFERROR(VLOOKUP(D1269,'5. Estudiantes y Graduados'!$F:$G,2,FALSE),IFERROR(VLOOKUP(D1269,'11. Gestion Administrativa'!$F:$G,2,FALSE),IFERROR(VLOOKUP(D1269,'13. Gestión Académica'!$F:$G,2,FALSE),IFERROR(VLOOKUP(D1269,'9. Asegura. de la Calid. y M'!$F:$G,2,FALSE),IFERROR(VLOOKUP(D1269,'6. Gestión del Conocimiento'!$F:$G,2,FALSE),IFERROR(VLOOKUP(D1269,'15. Gobernabilidad y Proceso...'!$F:$G,2,FALSE),IFERROR(VLOOKUP(D1269,'12. Gestión del Talento Humano'!$F:$G,2,FALSE),IFERROR(VLOOKUP(D1269,'14. Internacional... de la E.S.'!$F:$G,2,FALSE),IFERROR(VLOOKUP(D1269,'10. Posgrado'!$F:$G,2,FALSE),IFERROR(VLOOKUP(D1269,'16. Gestión TIC'!$F:$G,2,FALSE),IFERROR(VLOOKUP(D1269,'16. Desa. del Sistema Educ.Sup.'!$F:$G,2,FALSE),IFERROR(VLOOKUP(D1269,'8. Cultura de Inno. Insti...'!$F:$G,2,FALSE),VLOOKUP(D1269,'7. Lo Esencial de la Reforma U.'!$F:$G,2,0)))))))))))))))))</f>
        <v xml:space="preserve">Participar en un Congreso Científico nacional o internacional. </v>
      </c>
      <c r="D1270" s="31"/>
      <c r="E1270" s="93"/>
      <c r="F1270" s="93"/>
      <c r="G1270" s="93"/>
      <c r="H1270" s="76"/>
      <c r="I1270" s="76"/>
      <c r="J1270" s="76"/>
      <c r="K1270" s="112"/>
      <c r="L1270" s="437"/>
      <c r="M1270" s="437"/>
    </row>
    <row r="1271" spans="3:13" ht="15" thickBot="1" x14ac:dyDescent="0.4">
      <c r="C1271" s="70"/>
      <c r="D1271" s="31"/>
      <c r="E1271" s="93"/>
      <c r="F1271" s="93"/>
      <c r="G1271" s="93"/>
      <c r="H1271" s="76"/>
      <c r="I1271" s="76"/>
      <c r="J1271" s="76"/>
      <c r="K1271" s="112"/>
      <c r="L1271" s="437"/>
      <c r="M1271" s="437"/>
    </row>
    <row r="1272" spans="3:13" ht="15" thickBot="1" x14ac:dyDescent="0.4">
      <c r="C1272" s="126" t="s">
        <v>44</v>
      </c>
      <c r="D1272" s="129" t="s">
        <v>45</v>
      </c>
      <c r="E1272" s="128" t="s">
        <v>55</v>
      </c>
      <c r="F1272" s="128" t="s">
        <v>57</v>
      </c>
      <c r="G1272" s="127" t="s">
        <v>27</v>
      </c>
      <c r="H1272" s="133" t="s">
        <v>129</v>
      </c>
      <c r="I1272" s="128" t="s">
        <v>46</v>
      </c>
      <c r="J1272" s="128" t="s">
        <v>130</v>
      </c>
      <c r="K1272" s="128" t="s">
        <v>408</v>
      </c>
      <c r="L1272" s="128" t="s">
        <v>409</v>
      </c>
      <c r="M1272" s="437"/>
    </row>
    <row r="1273" spans="3:13" x14ac:dyDescent="0.35">
      <c r="C1273" s="317" t="s">
        <v>47</v>
      </c>
      <c r="D1273" s="1159"/>
      <c r="E1273" s="318"/>
      <c r="F1273" s="115">
        <v>30000</v>
      </c>
      <c r="G1273" s="319">
        <f t="shared" ref="G1273:G1281" si="155">E1273*F1273</f>
        <v>0</v>
      </c>
      <c r="H1273" s="320"/>
      <c r="I1273" s="116" t="s">
        <v>697</v>
      </c>
      <c r="J1273" s="116" t="str">
        <f>VLOOKUP(I1273,Presupuesto!$B$11:$C$566,2,0)</f>
        <v>SERVICIOS DE CAPACITACION.</v>
      </c>
      <c r="K1273" s="321" t="s">
        <v>1492</v>
      </c>
      <c r="L1273" s="116" t="s">
        <v>392</v>
      </c>
      <c r="M1273" s="437"/>
    </row>
    <row r="1274" spans="3:13" x14ac:dyDescent="0.35">
      <c r="C1274" s="99" t="s">
        <v>48</v>
      </c>
      <c r="D1274" s="1160"/>
      <c r="E1274" s="200">
        <f>D1273</f>
        <v>0</v>
      </c>
      <c r="F1274" s="100">
        <v>50</v>
      </c>
      <c r="G1274" s="97">
        <f t="shared" si="155"/>
        <v>0</v>
      </c>
      <c r="H1274" s="161"/>
      <c r="I1274" s="98" t="s">
        <v>715</v>
      </c>
      <c r="J1274" s="98" t="str">
        <f>VLOOKUP(I1274,Presupuesto!$B$11:$C$566,2,0)</f>
        <v>SERVICIOS DE IMPRENTA PUBLIC.Y REPRODUCCION</v>
      </c>
      <c r="K1274" s="98" t="str">
        <f>$K$194</f>
        <v>Gestión Tecnologías de Información y Comunicación</v>
      </c>
      <c r="L1274" s="98" t="s">
        <v>410</v>
      </c>
      <c r="M1274" s="437"/>
    </row>
    <row r="1275" spans="3:13" x14ac:dyDescent="0.35">
      <c r="C1275" s="99" t="s">
        <v>49</v>
      </c>
      <c r="D1275" s="1160"/>
      <c r="E1275" s="200">
        <f>D1273</f>
        <v>0</v>
      </c>
      <c r="F1275" s="100">
        <v>150</v>
      </c>
      <c r="G1275" s="97">
        <f t="shared" si="155"/>
        <v>0</v>
      </c>
      <c r="H1275" s="161"/>
      <c r="I1275" s="98" t="s">
        <v>790</v>
      </c>
      <c r="J1275" s="98" t="str">
        <f>VLOOKUP(I1275,Presupuesto!$B$11:$C$566,2,0)</f>
        <v>ALIMENTOS B EBIDAS PARA PERSONAS</v>
      </c>
      <c r="K1275" s="98" t="str">
        <f t="shared" ref="K1275:K1281" si="156">$K$194</f>
        <v>Gestión Tecnologías de Información y Comunicación</v>
      </c>
      <c r="L1275" s="98" t="s">
        <v>394</v>
      </c>
      <c r="M1275" s="437"/>
    </row>
    <row r="1276" spans="3:13" x14ac:dyDescent="0.35">
      <c r="C1276" s="99" t="s">
        <v>50</v>
      </c>
      <c r="D1276" s="1160"/>
      <c r="E1276" s="151">
        <v>3</v>
      </c>
      <c r="F1276" s="118">
        <v>25000</v>
      </c>
      <c r="G1276" s="97">
        <f t="shared" si="155"/>
        <v>75000</v>
      </c>
      <c r="H1276" s="161" t="s">
        <v>127</v>
      </c>
      <c r="I1276" s="313" t="s">
        <v>747</v>
      </c>
      <c r="J1276" s="98" t="str">
        <f>VLOOKUP(I1276,Presupuesto!$B$11:$C$566,2,0)</f>
        <v>PASAJES NACIONALES</v>
      </c>
      <c r="K1276" s="98" t="s">
        <v>470</v>
      </c>
      <c r="L1276" s="98" t="s">
        <v>410</v>
      </c>
      <c r="M1276" s="437"/>
    </row>
    <row r="1277" spans="3:13" x14ac:dyDescent="0.35">
      <c r="C1277" s="99" t="s">
        <v>415</v>
      </c>
      <c r="D1277" s="1160"/>
      <c r="E1277" s="151">
        <v>0</v>
      </c>
      <c r="F1277" s="118">
        <v>250</v>
      </c>
      <c r="G1277" s="97">
        <f t="shared" si="155"/>
        <v>0</v>
      </c>
      <c r="H1277" s="161"/>
      <c r="I1277" s="98" t="s">
        <v>819</v>
      </c>
      <c r="J1277" s="98" t="str">
        <f>VLOOKUP(I1277,Presupuesto!$B$11:$C$566,2,0)</f>
        <v>PRODUCTOS PAPEL Y CARTON</v>
      </c>
      <c r="K1277" s="98" t="str">
        <f t="shared" si="156"/>
        <v>Gestión Tecnologías de Información y Comunicación</v>
      </c>
      <c r="L1277" s="98" t="s">
        <v>410</v>
      </c>
      <c r="M1277" s="437"/>
    </row>
    <row r="1278" spans="3:13" x14ac:dyDescent="0.35">
      <c r="C1278" s="99" t="s">
        <v>51</v>
      </c>
      <c r="D1278" s="1160"/>
      <c r="E1278" s="200">
        <f>(D1273*25)/500</f>
        <v>0</v>
      </c>
      <c r="F1278" s="100">
        <v>85</v>
      </c>
      <c r="G1278" s="97">
        <f t="shared" si="155"/>
        <v>0</v>
      </c>
      <c r="H1278" s="161"/>
      <c r="I1278" s="98" t="s">
        <v>819</v>
      </c>
      <c r="J1278" s="98" t="str">
        <f>VLOOKUP(I1278,Presupuesto!$B$11:$C$566,2,0)</f>
        <v>PRODUCTOS PAPEL Y CARTON</v>
      </c>
      <c r="K1278" s="98" t="str">
        <f t="shared" si="156"/>
        <v>Gestión Tecnologías de Información y Comunicación</v>
      </c>
      <c r="L1278" s="98" t="s">
        <v>410</v>
      </c>
      <c r="M1278" s="437"/>
    </row>
    <row r="1279" spans="3:13" x14ac:dyDescent="0.35">
      <c r="C1279" s="99" t="s">
        <v>121</v>
      </c>
      <c r="D1279" s="1160"/>
      <c r="E1279" s="200">
        <f>D1273/12</f>
        <v>0</v>
      </c>
      <c r="F1279" s="100">
        <v>36</v>
      </c>
      <c r="G1279" s="97">
        <f t="shared" si="155"/>
        <v>0</v>
      </c>
      <c r="H1279" s="161"/>
      <c r="I1279" s="98" t="s">
        <v>940</v>
      </c>
      <c r="J1279" s="98" t="str">
        <f>VLOOKUP(I1279,Presupuesto!$B$11:$C$566,2,0)</f>
        <v>UTILES DE ESCRITORIO, OFICINA Y ENSE¥ANZA</v>
      </c>
      <c r="K1279" s="98" t="str">
        <f t="shared" si="156"/>
        <v>Gestión Tecnologías de Información y Comunicación</v>
      </c>
      <c r="L1279" s="98" t="s">
        <v>410</v>
      </c>
      <c r="M1279" s="437"/>
    </row>
    <row r="1280" spans="3:13" x14ac:dyDescent="0.35">
      <c r="C1280" s="99" t="s">
        <v>34</v>
      </c>
      <c r="D1280" s="1160"/>
      <c r="E1280" s="200">
        <f>D1273/12</f>
        <v>0</v>
      </c>
      <c r="F1280" s="100">
        <v>80</v>
      </c>
      <c r="G1280" s="97">
        <f t="shared" si="155"/>
        <v>0</v>
      </c>
      <c r="H1280" s="161"/>
      <c r="I1280" s="98" t="s">
        <v>940</v>
      </c>
      <c r="J1280" s="98" t="str">
        <f>VLOOKUP(I1280,Presupuesto!$B$11:$C$566,2,0)</f>
        <v>UTILES DE ESCRITORIO, OFICINA Y ENSE¥ANZA</v>
      </c>
      <c r="K1280" s="98" t="str">
        <f t="shared" si="156"/>
        <v>Gestión Tecnologías de Información y Comunicación</v>
      </c>
      <c r="L1280" s="98" t="s">
        <v>410</v>
      </c>
      <c r="M1280" s="437"/>
    </row>
    <row r="1281" spans="3:13" x14ac:dyDescent="0.35">
      <c r="C1281" s="109" t="s">
        <v>52</v>
      </c>
      <c r="D1281" s="1160"/>
      <c r="E1281" s="209">
        <v>0</v>
      </c>
      <c r="F1281" s="119">
        <v>25</v>
      </c>
      <c r="G1281" s="97">
        <f t="shared" si="155"/>
        <v>0</v>
      </c>
      <c r="H1281" s="161"/>
      <c r="I1281" s="98" t="s">
        <v>940</v>
      </c>
      <c r="J1281" s="98" t="str">
        <f>VLOOKUP(I1281,Presupuesto!$B$11:$C$566,2,0)</f>
        <v>UTILES DE ESCRITORIO, OFICINA Y ENSE¥ANZA</v>
      </c>
      <c r="K1281" s="98" t="str">
        <f t="shared" si="156"/>
        <v>Gestión Tecnologías de Información y Comunicación</v>
      </c>
      <c r="L1281" s="98" t="s">
        <v>410</v>
      </c>
      <c r="M1281" s="437"/>
    </row>
    <row r="1282" spans="3:13" ht="15" thickBot="1" x14ac:dyDescent="0.4">
      <c r="C1282" s="213" t="s">
        <v>443</v>
      </c>
      <c r="D1282" s="214">
        <v>5</v>
      </c>
      <c r="E1282" s="322">
        <v>5</v>
      </c>
      <c r="F1282" s="104">
        <f>HLOOKUP(C1282,$AH$2:$BU$3,2,0)</f>
        <v>4629.9045000000006</v>
      </c>
      <c r="G1282" s="105">
        <v>115750</v>
      </c>
      <c r="H1282" s="323" t="s">
        <v>127</v>
      </c>
      <c r="I1282" s="324" t="s">
        <v>765</v>
      </c>
      <c r="J1282" s="106" t="str">
        <f>VLOOKUP(I1282,Presupuesto!$B$11:$C$566,2,0)</f>
        <v>VIATICOS AL EXTERIOR</v>
      </c>
      <c r="K1282" s="325" t="s">
        <v>470</v>
      </c>
      <c r="L1282" s="325" t="s">
        <v>410</v>
      </c>
      <c r="M1282" s="437"/>
    </row>
    <row r="1283" spans="3:13" x14ac:dyDescent="0.35">
      <c r="C1283" s="437"/>
      <c r="D1283" s="437"/>
      <c r="E1283" s="437"/>
      <c r="F1283" s="437"/>
      <c r="G1283" s="437"/>
      <c r="H1283" s="424"/>
      <c r="I1283" s="437"/>
      <c r="J1283" s="437"/>
      <c r="K1283" s="437"/>
      <c r="L1283" s="437"/>
      <c r="M1283" s="437"/>
    </row>
    <row r="1284" spans="3:13" x14ac:dyDescent="0.35">
      <c r="C1284" s="437"/>
      <c r="D1284" s="437"/>
      <c r="E1284" s="437"/>
      <c r="F1284" s="437"/>
      <c r="G1284" s="437"/>
      <c r="H1284" s="424"/>
      <c r="I1284" s="437"/>
      <c r="J1284" s="437"/>
      <c r="K1284" s="437"/>
      <c r="L1284" s="437"/>
      <c r="M1284" s="437"/>
    </row>
    <row r="1285" spans="3:13" ht="15" thickBot="1" x14ac:dyDescent="0.4">
      <c r="C1285" s="437"/>
      <c r="D1285" s="437"/>
      <c r="E1285" s="437"/>
      <c r="F1285" s="437"/>
      <c r="G1285" s="437"/>
      <c r="H1285" s="424"/>
      <c r="I1285" s="437"/>
      <c r="J1285" s="437"/>
      <c r="K1285" s="437"/>
      <c r="L1285" s="437"/>
      <c r="M1285" s="437"/>
    </row>
    <row r="1286" spans="3:13" ht="15" thickBot="1" x14ac:dyDescent="0.4">
      <c r="C1286" s="29" t="s">
        <v>43</v>
      </c>
      <c r="D1286" s="30">
        <f>SUM(G1293:G1297)</f>
        <v>20000</v>
      </c>
      <c r="E1286" s="93"/>
      <c r="F1286" s="93"/>
      <c r="G1286" s="93"/>
      <c r="H1286" s="76"/>
      <c r="I1286" s="76"/>
      <c r="J1286" s="76"/>
      <c r="K1286" s="112"/>
      <c r="L1286" s="437"/>
      <c r="M1286" s="437"/>
    </row>
    <row r="1287" spans="3:13" x14ac:dyDescent="0.35">
      <c r="C1287" s="70"/>
      <c r="D1287" s="31"/>
      <c r="E1287" s="93"/>
      <c r="F1287" s="93"/>
      <c r="G1287" s="93"/>
      <c r="H1287" s="76"/>
      <c r="I1287" s="76"/>
      <c r="J1287" s="76"/>
      <c r="K1287" s="112"/>
      <c r="L1287" s="437"/>
      <c r="M1287" s="437"/>
    </row>
    <row r="1288" spans="3:13" x14ac:dyDescent="0.35">
      <c r="C1288" s="70"/>
      <c r="D1288" s="31"/>
      <c r="E1288" s="93"/>
      <c r="F1288" s="93"/>
      <c r="G1288" s="93"/>
      <c r="H1288" s="76"/>
      <c r="I1288" s="76"/>
      <c r="J1288" s="76"/>
      <c r="K1288" s="112"/>
      <c r="L1288" s="437"/>
      <c r="M1288" s="437"/>
    </row>
    <row r="1289" spans="3:13" ht="15.5" x14ac:dyDescent="0.35">
      <c r="C1289" s="202" t="s">
        <v>390</v>
      </c>
      <c r="D1289" s="351" t="s">
        <v>2531</v>
      </c>
      <c r="E1289" s="93"/>
      <c r="F1289" s="93"/>
      <c r="G1289" s="93"/>
      <c r="H1289" s="76"/>
      <c r="I1289" s="76"/>
      <c r="J1289" s="76"/>
      <c r="K1289" s="112"/>
      <c r="L1289" s="437"/>
      <c r="M1289" s="437"/>
    </row>
    <row r="1290" spans="3:13" ht="18.5" x14ac:dyDescent="0.35">
      <c r="C1290" s="207" t="str">
        <f>IFERROR(VLOOKUP(D1289,'1. Desarrollo e Innov. Curricu.'!$F:$G,2,FALSE),IFERROR(VLOOKUP(D1289,'2. Investigación Científica'!$F:$G,2,FALSE),IFERROR(VLOOKUP(D1289,'3. Vinculación Univ. Sociedad'!$F:$G,2,FALSE),IFERROR(VLOOKUP(D1289,'4. Docencia y Profesorado Univ.'!$F:$G,2,FALSE),IFERROR(VLOOKUP(D1289,'5. Estudiantes y Graduados'!$F:$G,2,FALSE),IFERROR(VLOOKUP(D1289,'11. Gestion Administrativa'!$F:$G,2,FALSE),IFERROR(VLOOKUP(D1289,'13. Gestión Académica'!$F:$G,2,FALSE),IFERROR(VLOOKUP(D1289,'9. Asegura. de la Calid. y M'!$F:$G,2,FALSE),IFERROR(VLOOKUP(D1289,'6. Gestión del Conocimiento'!$F:$G,2,FALSE),IFERROR(VLOOKUP(D1289,'15. Gobernabilidad y Proceso...'!$F:$G,2,FALSE),IFERROR(VLOOKUP(D1289,'12. Gestión del Talento Humano'!$F:$G,2,FALSE),IFERROR(VLOOKUP(D1289,'14. Internacional... de la E.S.'!$F:$G,2,FALSE),IFERROR(VLOOKUP(D1289,'10. Posgrado'!$F:$G,2,FALSE),IFERROR(VLOOKUP(D1289,'16. Gestión TIC'!$F:$G,2,FALSE),IFERROR(VLOOKUP(D1289,'16. Desa. del Sistema Educ.Sup.'!$F:$G,2,FALSE),IFERROR(VLOOKUP(D1289,'8. Cultura de Inno. Insti...'!$F:$G,2,FALSE),VLOOKUP(D1289,'7. Lo Esencial de la Reforma U.'!$F:$G,2,0)))))))))))))))))</f>
        <v xml:space="preserve">Realizar la celebración del día internacional de las Etnias </v>
      </c>
      <c r="D1290" s="31"/>
      <c r="E1290" s="93"/>
      <c r="F1290" s="93"/>
      <c r="G1290" s="93"/>
      <c r="H1290" s="76"/>
      <c r="I1290" s="76"/>
      <c r="J1290" s="76"/>
      <c r="K1290" s="112"/>
      <c r="L1290" s="437"/>
      <c r="M1290" s="437"/>
    </row>
    <row r="1291" spans="3:13" ht="15" thickBot="1" x14ac:dyDescent="0.4">
      <c r="C1291" s="70"/>
      <c r="D1291" s="31"/>
      <c r="E1291" s="93"/>
      <c r="F1291" s="93"/>
      <c r="G1291" s="93"/>
      <c r="H1291" s="76"/>
      <c r="I1291" s="76"/>
      <c r="J1291" s="76"/>
      <c r="K1291" s="112"/>
      <c r="L1291" s="437"/>
      <c r="M1291" s="437"/>
    </row>
    <row r="1292" spans="3:13" ht="15" thickBot="1" x14ac:dyDescent="0.4">
      <c r="C1292" s="126" t="s">
        <v>44</v>
      </c>
      <c r="D1292" s="129" t="s">
        <v>45</v>
      </c>
      <c r="E1292" s="128" t="s">
        <v>55</v>
      </c>
      <c r="F1292" s="128" t="s">
        <v>57</v>
      </c>
      <c r="G1292" s="127" t="s">
        <v>27</v>
      </c>
      <c r="H1292" s="133" t="s">
        <v>129</v>
      </c>
      <c r="I1292" s="128" t="s">
        <v>46</v>
      </c>
      <c r="J1292" s="128" t="s">
        <v>130</v>
      </c>
      <c r="K1292" s="128" t="s">
        <v>408</v>
      </c>
      <c r="L1292" s="128" t="s">
        <v>409</v>
      </c>
      <c r="M1292" s="437"/>
    </row>
    <row r="1293" spans="3:13" x14ac:dyDescent="0.35">
      <c r="C1293" s="317" t="s">
        <v>47</v>
      </c>
      <c r="D1293" s="1159"/>
      <c r="E1293" s="318"/>
      <c r="F1293" s="115">
        <v>30000</v>
      </c>
      <c r="G1293" s="319">
        <f t="shared" ref="G1293:G1296" si="157">E1293*F1293</f>
        <v>0</v>
      </c>
      <c r="H1293" s="320"/>
      <c r="I1293" s="116" t="s">
        <v>697</v>
      </c>
      <c r="J1293" s="116" t="str">
        <f>VLOOKUP(I1293,Presupuesto!$B$11:$C$566,2,0)</f>
        <v>SERVICIOS DE CAPACITACION.</v>
      </c>
      <c r="K1293" s="321" t="s">
        <v>1492</v>
      </c>
      <c r="L1293" s="116" t="s">
        <v>392</v>
      </c>
      <c r="M1293" s="437"/>
    </row>
    <row r="1294" spans="3:13" x14ac:dyDescent="0.35">
      <c r="C1294" s="99" t="s">
        <v>48</v>
      </c>
      <c r="D1294" s="1160"/>
      <c r="E1294" s="200">
        <v>100</v>
      </c>
      <c r="F1294" s="100">
        <v>50</v>
      </c>
      <c r="G1294" s="97">
        <f t="shared" si="157"/>
        <v>5000</v>
      </c>
      <c r="H1294" s="161" t="s">
        <v>127</v>
      </c>
      <c r="I1294" s="98" t="s">
        <v>715</v>
      </c>
      <c r="J1294" s="98" t="str">
        <f>VLOOKUP(I1294,Presupuesto!$B$11:$C$566,2,0)</f>
        <v>SERVICIOS DE IMPRENTA PUBLIC.Y REPRODUCCION</v>
      </c>
      <c r="K1294" s="98" t="s">
        <v>470</v>
      </c>
      <c r="L1294" s="98" t="s">
        <v>410</v>
      </c>
      <c r="M1294" s="437"/>
    </row>
    <row r="1295" spans="3:13" x14ac:dyDescent="0.35">
      <c r="C1295" s="99" t="s">
        <v>49</v>
      </c>
      <c r="D1295" s="1160"/>
      <c r="E1295" s="200">
        <v>100</v>
      </c>
      <c r="F1295" s="100">
        <v>150</v>
      </c>
      <c r="G1295" s="97">
        <f t="shared" si="157"/>
        <v>15000</v>
      </c>
      <c r="H1295" s="161" t="s">
        <v>127</v>
      </c>
      <c r="I1295" s="98" t="s">
        <v>790</v>
      </c>
      <c r="J1295" s="98" t="str">
        <f>VLOOKUP(I1295,Presupuesto!$B$11:$C$566,2,0)</f>
        <v>ALIMENTOS B EBIDAS PARA PERSONAS</v>
      </c>
      <c r="K1295" s="98" t="s">
        <v>470</v>
      </c>
      <c r="L1295" s="98" t="s">
        <v>394</v>
      </c>
      <c r="M1295" s="437"/>
    </row>
    <row r="1296" spans="3:13" x14ac:dyDescent="0.35">
      <c r="C1296" s="109" t="s">
        <v>52</v>
      </c>
      <c r="D1296" s="1160"/>
      <c r="E1296" s="209">
        <v>0</v>
      </c>
      <c r="F1296" s="119">
        <v>25</v>
      </c>
      <c r="G1296" s="97">
        <f t="shared" si="157"/>
        <v>0</v>
      </c>
      <c r="H1296" s="161"/>
      <c r="I1296" s="98" t="s">
        <v>940</v>
      </c>
      <c r="J1296" s="98" t="str">
        <f>VLOOKUP(I1296,Presupuesto!$B$11:$C$566,2,0)</f>
        <v>UTILES DE ESCRITORIO, OFICINA Y ENSE¥ANZA</v>
      </c>
      <c r="K1296" s="98" t="str">
        <f t="shared" ref="K1296:K1297" si="158">$K$194</f>
        <v>Gestión Tecnologías de Información y Comunicación</v>
      </c>
      <c r="L1296" s="98" t="s">
        <v>410</v>
      </c>
      <c r="M1296" s="437"/>
    </row>
    <row r="1297" spans="3:13" ht="15" thickBot="1" x14ac:dyDescent="0.4">
      <c r="C1297" s="213" t="s">
        <v>428</v>
      </c>
      <c r="D1297" s="214">
        <v>0</v>
      </c>
      <c r="E1297" s="322">
        <v>0</v>
      </c>
      <c r="F1297" s="104">
        <f>HLOOKUP(C1297,$AH$2:$BU$3,2,0)</f>
        <v>1150</v>
      </c>
      <c r="G1297" s="105">
        <f>D1297*E1297*F1297</f>
        <v>0</v>
      </c>
      <c r="H1297" s="323"/>
      <c r="I1297" s="324" t="s">
        <v>299</v>
      </c>
      <c r="J1297" s="106" t="str">
        <f>VLOOKUP(I1297,Presupuesto!$B$11:$C$566,2,0)</f>
        <v>VIATICOS (26200-00)</v>
      </c>
      <c r="K1297" s="325" t="str">
        <f t="shared" si="158"/>
        <v>Gestión Tecnologías de Información y Comunicación</v>
      </c>
      <c r="L1297" s="325" t="s">
        <v>410</v>
      </c>
      <c r="M1297" s="437"/>
    </row>
    <row r="1298" spans="3:13" x14ac:dyDescent="0.35">
      <c r="C1298" s="437"/>
      <c r="D1298" s="437"/>
      <c r="E1298" s="437"/>
      <c r="F1298" s="437"/>
      <c r="G1298" s="437"/>
      <c r="H1298" s="424"/>
      <c r="I1298" s="437"/>
      <c r="J1298" s="437"/>
      <c r="K1298" s="437"/>
      <c r="L1298" s="437"/>
      <c r="M1298" s="437"/>
    </row>
    <row r="1299" spans="3:13" ht="15" thickBot="1" x14ac:dyDescent="0.4">
      <c r="C1299" s="437"/>
      <c r="D1299" s="437"/>
      <c r="E1299" s="437"/>
      <c r="F1299" s="437"/>
      <c r="G1299" s="437"/>
      <c r="H1299" s="424"/>
      <c r="I1299" s="437"/>
      <c r="J1299" s="437"/>
      <c r="K1299" s="437"/>
      <c r="L1299" s="437"/>
      <c r="M1299" s="437"/>
    </row>
    <row r="1300" spans="3:13" ht="15" thickBot="1" x14ac:dyDescent="0.4">
      <c r="C1300" s="29" t="s">
        <v>43</v>
      </c>
      <c r="D1300" s="30">
        <f>SUM(G1307:G1313)</f>
        <v>50000</v>
      </c>
      <c r="E1300" s="93"/>
      <c r="F1300" s="93"/>
      <c r="G1300" s="93"/>
      <c r="H1300" s="76"/>
      <c r="I1300" s="76"/>
      <c r="J1300" s="76"/>
      <c r="K1300" s="112"/>
      <c r="L1300" s="437"/>
      <c r="M1300" s="437"/>
    </row>
    <row r="1301" spans="3:13" x14ac:dyDescent="0.35">
      <c r="C1301" s="70"/>
      <c r="D1301" s="31"/>
      <c r="E1301" s="93"/>
      <c r="F1301" s="93"/>
      <c r="G1301" s="93"/>
      <c r="H1301" s="76"/>
      <c r="I1301" s="76"/>
      <c r="J1301" s="76"/>
      <c r="K1301" s="112"/>
      <c r="L1301" s="437"/>
      <c r="M1301" s="437"/>
    </row>
    <row r="1302" spans="3:13" x14ac:dyDescent="0.35">
      <c r="C1302" s="70"/>
      <c r="D1302" s="31"/>
      <c r="E1302" s="93"/>
      <c r="F1302" s="93"/>
      <c r="G1302" s="93"/>
      <c r="H1302" s="76"/>
      <c r="I1302" s="76"/>
      <c r="J1302" s="76"/>
      <c r="K1302" s="112"/>
      <c r="L1302" s="437"/>
      <c r="M1302" s="437"/>
    </row>
    <row r="1303" spans="3:13" ht="15.5" x14ac:dyDescent="0.35">
      <c r="C1303" s="202" t="s">
        <v>390</v>
      </c>
      <c r="D1303" s="351" t="s">
        <v>2539</v>
      </c>
      <c r="E1303" s="93"/>
      <c r="F1303" s="93"/>
      <c r="G1303" s="93"/>
      <c r="H1303" s="76"/>
      <c r="I1303" s="76"/>
      <c r="J1303" s="76"/>
      <c r="K1303" s="112"/>
      <c r="L1303" s="437"/>
      <c r="M1303" s="437"/>
    </row>
    <row r="1304" spans="3:13" ht="18.5" x14ac:dyDescent="0.35">
      <c r="C1304" s="207" t="str">
        <f>IFERROR(VLOOKUP(D1303,'1. Desarrollo e Innov. Curricu.'!$F:$G,2,FALSE),IFERROR(VLOOKUP(D1303,'2. Investigación Científica'!$F:$G,2,FALSE),IFERROR(VLOOKUP(D1303,'3. Vinculación Univ. Sociedad'!$F:$G,2,FALSE),IFERROR(VLOOKUP(D1303,'4. Docencia y Profesorado Univ.'!$F:$G,2,FALSE),IFERROR(VLOOKUP(D1303,'5. Estudiantes y Graduados'!$F:$G,2,FALSE),IFERROR(VLOOKUP(D1303,'11. Gestion Administrativa'!$F:$G,2,FALSE),IFERROR(VLOOKUP(D1303,'13. Gestión Académica'!$F:$G,2,FALSE),IFERROR(VLOOKUP(D1303,'9. Asegura. de la Calid. y M'!$F:$G,2,FALSE),IFERROR(VLOOKUP(D1303,'6. Gestión del Conocimiento'!$F:$G,2,FALSE),IFERROR(VLOOKUP(D1303,'15. Gobernabilidad y Proceso...'!$F:$G,2,FALSE),IFERROR(VLOOKUP(D1303,'12. Gestión del Talento Humano'!$F:$G,2,FALSE),IFERROR(VLOOKUP(D1303,'14. Internacional... de la E.S.'!$F:$G,2,FALSE),IFERROR(VLOOKUP(D1303,'10. Posgrado'!$F:$G,2,FALSE),IFERROR(VLOOKUP(D1303,'16. Gestión TIC'!$F:$G,2,FALSE),IFERROR(VLOOKUP(D1303,'16. Desa. del Sistema Educ.Sup.'!$F:$G,2,FALSE),IFERROR(VLOOKUP(D1303,'8. Cultura de Inno. Insti...'!$F:$G,2,FALSE),VLOOKUP(D1303,'7. Lo Esencial de la Reforma U.'!$F:$G,2,0)))))))))))))))))</f>
        <v>Diseñar un manual de ciencias políticas y derechos humanos .</v>
      </c>
      <c r="D1304" s="31"/>
      <c r="E1304" s="93"/>
      <c r="F1304" s="93"/>
      <c r="G1304" s="93"/>
      <c r="H1304" s="76"/>
      <c r="I1304" s="76"/>
      <c r="J1304" s="76"/>
      <c r="K1304" s="112"/>
      <c r="L1304" s="437"/>
      <c r="M1304" s="437"/>
    </row>
    <row r="1305" spans="3:13" ht="15" thickBot="1" x14ac:dyDescent="0.4">
      <c r="C1305" s="70"/>
      <c r="D1305" s="31"/>
      <c r="E1305" s="93"/>
      <c r="F1305" s="93"/>
      <c r="G1305" s="93"/>
      <c r="H1305" s="76"/>
      <c r="I1305" s="76"/>
      <c r="J1305" s="76"/>
      <c r="K1305" s="112"/>
      <c r="L1305" s="437"/>
      <c r="M1305" s="437"/>
    </row>
    <row r="1306" spans="3:13" ht="15" thickBot="1" x14ac:dyDescent="0.4">
      <c r="C1306" s="126" t="s">
        <v>44</v>
      </c>
      <c r="D1306" s="129" t="s">
        <v>45</v>
      </c>
      <c r="E1306" s="128" t="s">
        <v>55</v>
      </c>
      <c r="F1306" s="128" t="s">
        <v>57</v>
      </c>
      <c r="G1306" s="127" t="s">
        <v>27</v>
      </c>
      <c r="H1306" s="133" t="s">
        <v>129</v>
      </c>
      <c r="I1306" s="128" t="s">
        <v>46</v>
      </c>
      <c r="J1306" s="128" t="s">
        <v>130</v>
      </c>
      <c r="K1306" s="128" t="s">
        <v>408</v>
      </c>
      <c r="L1306" s="128" t="s">
        <v>409</v>
      </c>
      <c r="M1306" s="437"/>
    </row>
    <row r="1307" spans="3:13" x14ac:dyDescent="0.35">
      <c r="C1307" s="317" t="s">
        <v>47</v>
      </c>
      <c r="D1307" s="1159"/>
      <c r="E1307" s="318"/>
      <c r="F1307" s="115">
        <v>30000</v>
      </c>
      <c r="G1307" s="319">
        <f t="shared" ref="G1307:G1312" si="159">E1307*F1307</f>
        <v>0</v>
      </c>
      <c r="H1307" s="320"/>
      <c r="I1307" s="116" t="s">
        <v>697</v>
      </c>
      <c r="J1307" s="116" t="str">
        <f>VLOOKUP(I1307,Presupuesto!$B$11:$C$566,2,0)</f>
        <v>SERVICIOS DE CAPACITACION.</v>
      </c>
      <c r="K1307" s="321" t="s">
        <v>1492</v>
      </c>
      <c r="L1307" s="116" t="s">
        <v>392</v>
      </c>
      <c r="M1307" s="437"/>
    </row>
    <row r="1308" spans="3:13" x14ac:dyDescent="0.35">
      <c r="C1308" s="99" t="s">
        <v>48</v>
      </c>
      <c r="D1308" s="1160"/>
      <c r="E1308" s="200">
        <v>100</v>
      </c>
      <c r="F1308" s="100">
        <v>50</v>
      </c>
      <c r="G1308" s="97">
        <f t="shared" si="159"/>
        <v>5000</v>
      </c>
      <c r="H1308" s="161" t="s">
        <v>127</v>
      </c>
      <c r="I1308" s="98" t="s">
        <v>715</v>
      </c>
      <c r="J1308" s="98" t="str">
        <f>VLOOKUP(I1308,Presupuesto!$B$11:$C$566,2,0)</f>
        <v>SERVICIOS DE IMPRENTA PUBLIC.Y REPRODUCCION</v>
      </c>
      <c r="K1308" s="98" t="s">
        <v>470</v>
      </c>
      <c r="L1308" s="98" t="s">
        <v>410</v>
      </c>
      <c r="M1308" s="437"/>
    </row>
    <row r="1309" spans="3:13" x14ac:dyDescent="0.35">
      <c r="C1309" s="99" t="s">
        <v>49</v>
      </c>
      <c r="D1309" s="1160"/>
      <c r="E1309" s="200">
        <v>100</v>
      </c>
      <c r="F1309" s="100">
        <v>150</v>
      </c>
      <c r="G1309" s="97">
        <f t="shared" si="159"/>
        <v>15000</v>
      </c>
      <c r="H1309" s="161" t="s">
        <v>127</v>
      </c>
      <c r="I1309" s="98" t="s">
        <v>790</v>
      </c>
      <c r="J1309" s="98" t="str">
        <f>VLOOKUP(I1309,Presupuesto!$B$11:$C$566,2,0)</f>
        <v>ALIMENTOS B EBIDAS PARA PERSONAS</v>
      </c>
      <c r="K1309" s="98" t="s">
        <v>470</v>
      </c>
      <c r="L1309" s="98" t="s">
        <v>394</v>
      </c>
      <c r="M1309" s="437"/>
    </row>
    <row r="1310" spans="3:13" x14ac:dyDescent="0.35">
      <c r="C1310" s="99" t="s">
        <v>50</v>
      </c>
      <c r="D1310" s="1160"/>
      <c r="E1310" s="151">
        <v>0</v>
      </c>
      <c r="F1310" s="118">
        <v>10000</v>
      </c>
      <c r="G1310" s="97">
        <f t="shared" si="159"/>
        <v>0</v>
      </c>
      <c r="H1310" s="161"/>
      <c r="I1310" s="313" t="s">
        <v>298</v>
      </c>
      <c r="J1310" s="98" t="str">
        <f>VLOOKUP(I1310,Presupuesto!$B$11:$C$566,2,0)</f>
        <v>PASAJES (26100-00)</v>
      </c>
      <c r="K1310" s="98" t="s">
        <v>470</v>
      </c>
      <c r="L1310" s="98" t="s">
        <v>410</v>
      </c>
      <c r="M1310" s="437"/>
    </row>
    <row r="1311" spans="3:13" x14ac:dyDescent="0.35">
      <c r="C1311" s="99" t="s">
        <v>415</v>
      </c>
      <c r="D1311" s="1160"/>
      <c r="E1311" s="151">
        <v>120</v>
      </c>
      <c r="F1311" s="118">
        <v>250</v>
      </c>
      <c r="G1311" s="97">
        <f t="shared" si="159"/>
        <v>30000</v>
      </c>
      <c r="H1311" s="161" t="s">
        <v>127</v>
      </c>
      <c r="I1311" s="98" t="s">
        <v>819</v>
      </c>
      <c r="J1311" s="98" t="str">
        <f>VLOOKUP(I1311,Presupuesto!$B$11:$C$566,2,0)</f>
        <v>PRODUCTOS PAPEL Y CARTON</v>
      </c>
      <c r="K1311" s="98" t="s">
        <v>470</v>
      </c>
      <c r="L1311" s="98" t="s">
        <v>410</v>
      </c>
      <c r="M1311" s="437"/>
    </row>
    <row r="1312" spans="3:13" x14ac:dyDescent="0.35">
      <c r="C1312" s="109" t="s">
        <v>52</v>
      </c>
      <c r="D1312" s="1160"/>
      <c r="E1312" s="209">
        <v>0</v>
      </c>
      <c r="F1312" s="119">
        <v>25</v>
      </c>
      <c r="G1312" s="97">
        <f t="shared" si="159"/>
        <v>0</v>
      </c>
      <c r="H1312" s="161"/>
      <c r="I1312" s="98" t="s">
        <v>940</v>
      </c>
      <c r="J1312" s="98" t="str">
        <f>VLOOKUP(I1312,Presupuesto!$B$11:$C$566,2,0)</f>
        <v>UTILES DE ESCRITORIO, OFICINA Y ENSE¥ANZA</v>
      </c>
      <c r="K1312" s="98" t="s">
        <v>470</v>
      </c>
      <c r="L1312" s="98" t="s">
        <v>410</v>
      </c>
      <c r="M1312" s="437"/>
    </row>
    <row r="1313" spans="3:13" ht="15" thickBot="1" x14ac:dyDescent="0.4">
      <c r="C1313" s="213" t="s">
        <v>428</v>
      </c>
      <c r="D1313" s="214">
        <v>0</v>
      </c>
      <c r="E1313" s="322">
        <v>0</v>
      </c>
      <c r="F1313" s="104">
        <f>HLOOKUP(C1313,$AH$2:$BU$3,2,0)</f>
        <v>1150</v>
      </c>
      <c r="G1313" s="105">
        <f>D1313*E1313*F1313</f>
        <v>0</v>
      </c>
      <c r="H1313" s="323"/>
      <c r="I1313" s="324" t="s">
        <v>299</v>
      </c>
      <c r="J1313" s="106" t="str">
        <f>VLOOKUP(I1313,Presupuesto!$B$11:$C$566,2,0)</f>
        <v>VIATICOS (26200-00)</v>
      </c>
      <c r="K1313" s="98" t="s">
        <v>470</v>
      </c>
      <c r="L1313" s="325" t="s">
        <v>410</v>
      </c>
      <c r="M1313" s="437"/>
    </row>
    <row r="1314" spans="3:13" x14ac:dyDescent="0.35">
      <c r="C1314" s="437"/>
      <c r="D1314" s="437"/>
      <c r="E1314" s="437"/>
      <c r="F1314" s="437"/>
      <c r="G1314" s="437"/>
      <c r="H1314" s="424"/>
      <c r="I1314" s="437"/>
      <c r="J1314" s="437"/>
      <c r="K1314" s="98" t="s">
        <v>470</v>
      </c>
      <c r="L1314" s="437"/>
      <c r="M1314" s="437"/>
    </row>
    <row r="1315" spans="3:13" ht="15" thickBot="1" x14ac:dyDescent="0.4">
      <c r="C1315" s="437"/>
      <c r="D1315" s="437"/>
      <c r="E1315" s="437"/>
      <c r="F1315" s="437"/>
      <c r="G1315" s="437"/>
      <c r="H1315" s="424"/>
      <c r="I1315" s="437"/>
      <c r="J1315" s="437"/>
      <c r="K1315" s="437"/>
      <c r="L1315" s="437"/>
      <c r="M1315" s="437"/>
    </row>
    <row r="1316" spans="3:13" ht="15" thickBot="1" x14ac:dyDescent="0.4">
      <c r="C1316" s="29" t="s">
        <v>43</v>
      </c>
      <c r="D1316" s="30">
        <f>SUM(G1323:G1328)</f>
        <v>50000</v>
      </c>
      <c r="E1316" s="93"/>
      <c r="F1316" s="93"/>
      <c r="G1316" s="93"/>
      <c r="H1316" s="76"/>
      <c r="I1316" s="76"/>
      <c r="J1316" s="76"/>
      <c r="K1316" s="112"/>
      <c r="L1316" s="437"/>
      <c r="M1316" s="437"/>
    </row>
    <row r="1317" spans="3:13" x14ac:dyDescent="0.35">
      <c r="C1317" s="70"/>
      <c r="D1317" s="31"/>
      <c r="E1317" s="93"/>
      <c r="F1317" s="93"/>
      <c r="G1317" s="93"/>
      <c r="H1317" s="76"/>
      <c r="I1317" s="76"/>
      <c r="J1317" s="76"/>
      <c r="K1317" s="112"/>
      <c r="L1317" s="437"/>
      <c r="M1317" s="437"/>
    </row>
    <row r="1318" spans="3:13" x14ac:dyDescent="0.35">
      <c r="C1318" s="70"/>
      <c r="D1318" s="31"/>
      <c r="E1318" s="93"/>
      <c r="F1318" s="93"/>
      <c r="G1318" s="93"/>
      <c r="H1318" s="76"/>
      <c r="I1318" s="76"/>
      <c r="J1318" s="76"/>
      <c r="K1318" s="112"/>
      <c r="L1318" s="437"/>
      <c r="M1318" s="437"/>
    </row>
    <row r="1319" spans="3:13" ht="15.5" x14ac:dyDescent="0.35">
      <c r="C1319" s="202" t="s">
        <v>390</v>
      </c>
      <c r="D1319" s="351" t="s">
        <v>3057</v>
      </c>
      <c r="E1319" s="93"/>
      <c r="F1319" s="93"/>
      <c r="G1319" s="93"/>
      <c r="H1319" s="76"/>
      <c r="I1319" s="76"/>
      <c r="J1319" s="76"/>
      <c r="K1319" s="112"/>
      <c r="L1319" s="437"/>
      <c r="M1319" s="437"/>
    </row>
    <row r="1320" spans="3:13" ht="18.5" x14ac:dyDescent="0.35">
      <c r="C1320" s="207" t="str">
        <f>IFERROR(VLOOKUP(D1319,'1. Desarrollo e Innov. Curricu.'!$F:$G,2,FALSE),IFERROR(VLOOKUP(D1319,'2. Investigación Científica'!$F:$G,2,FALSE),IFERROR(VLOOKUP(D1319,'3. Vinculación Univ. Sociedad'!$F:$G,2,FALSE),IFERROR(VLOOKUP(D1319,'4. Docencia y Profesorado Univ.'!$F:$G,2,FALSE),IFERROR(VLOOKUP(D1319,'5. Estudiantes y Graduados'!$F:$G,2,FALSE),IFERROR(VLOOKUP(D1319,'11. Gestion Administrativa'!$F:$G,2,FALSE),IFERROR(VLOOKUP(D1319,'13. Gestión Académica'!$F:$G,2,FALSE),IFERROR(VLOOKUP(D1319,'9. Asegura. de la Calid. y M'!$F:$G,2,FALSE),IFERROR(VLOOKUP(D1319,'6. Gestión del Conocimiento'!$F:$G,2,FALSE),IFERROR(VLOOKUP(D1319,'15. Gobernabilidad y Proceso...'!$F:$G,2,FALSE),IFERROR(VLOOKUP(D1319,'12. Gestión del Talento Humano'!$F:$G,2,FALSE),IFERROR(VLOOKUP(D1319,'14. Internacional... de la E.S.'!$F:$G,2,FALSE),IFERROR(VLOOKUP(D1319,'10. Posgrado'!$F:$G,2,FALSE),IFERROR(VLOOKUP(D1319,'16. Gestión TIC'!$F:$G,2,FALSE),IFERROR(VLOOKUP(D1319,'16. Desa. del Sistema Educ.Sup.'!$F:$G,2,FALSE),IFERROR(VLOOKUP(D1319,'8. Cultura de Inno. Insti...'!$F:$G,2,FALSE),VLOOKUP(D1319,'7. Lo Esencial de la Reforma U.'!$F:$G,2,0)))))))))))))))))</f>
        <v xml:space="preserve">Realizar tres coloquios sobre la liga de debates del genio emprendedor y del buen gusto. </v>
      </c>
      <c r="D1320" s="31"/>
      <c r="E1320" s="93"/>
      <c r="F1320" s="93"/>
      <c r="G1320" s="93"/>
      <c r="H1320" s="76"/>
      <c r="I1320" s="76"/>
      <c r="J1320" s="76"/>
      <c r="K1320" s="112"/>
      <c r="L1320" s="437"/>
      <c r="M1320" s="437"/>
    </row>
    <row r="1321" spans="3:13" ht="15" thickBot="1" x14ac:dyDescent="0.4">
      <c r="C1321" s="70"/>
      <c r="D1321" s="31"/>
      <c r="E1321" s="93"/>
      <c r="F1321" s="93"/>
      <c r="G1321" s="93"/>
      <c r="H1321" s="76"/>
      <c r="I1321" s="76"/>
      <c r="J1321" s="76"/>
      <c r="K1321" s="112"/>
      <c r="L1321" s="437"/>
      <c r="M1321" s="437"/>
    </row>
    <row r="1322" spans="3:13" ht="15" thickBot="1" x14ac:dyDescent="0.4">
      <c r="C1322" s="126" t="s">
        <v>44</v>
      </c>
      <c r="D1322" s="129" t="s">
        <v>45</v>
      </c>
      <c r="E1322" s="128" t="s">
        <v>55</v>
      </c>
      <c r="F1322" s="128" t="s">
        <v>57</v>
      </c>
      <c r="G1322" s="127" t="s">
        <v>27</v>
      </c>
      <c r="H1322" s="133" t="s">
        <v>129</v>
      </c>
      <c r="I1322" s="128" t="s">
        <v>46</v>
      </c>
      <c r="J1322" s="128" t="s">
        <v>130</v>
      </c>
      <c r="K1322" s="128" t="s">
        <v>408</v>
      </c>
      <c r="L1322" s="128" t="s">
        <v>409</v>
      </c>
      <c r="M1322" s="437"/>
    </row>
    <row r="1323" spans="3:13" x14ac:dyDescent="0.35">
      <c r="C1323" s="317" t="s">
        <v>47</v>
      </c>
      <c r="D1323" s="1159"/>
      <c r="E1323" s="318">
        <v>0</v>
      </c>
      <c r="F1323" s="115">
        <v>30000</v>
      </c>
      <c r="G1323" s="319">
        <f t="shared" ref="G1323:G1327" si="160">E1323*F1323</f>
        <v>0</v>
      </c>
      <c r="H1323" s="320" t="s">
        <v>1660</v>
      </c>
      <c r="I1323" s="116" t="s">
        <v>697</v>
      </c>
      <c r="J1323" s="116" t="str">
        <f>VLOOKUP(I1323,Presupuesto!$B$11:$C$566,2,0)</f>
        <v>SERVICIOS DE CAPACITACION.</v>
      </c>
      <c r="K1323" s="321" t="s">
        <v>470</v>
      </c>
      <c r="L1323" s="116" t="s">
        <v>392</v>
      </c>
      <c r="M1323" s="437"/>
    </row>
    <row r="1324" spans="3:13" x14ac:dyDescent="0.35">
      <c r="C1324" s="99" t="s">
        <v>48</v>
      </c>
      <c r="D1324" s="1160"/>
      <c r="E1324" s="200">
        <v>200</v>
      </c>
      <c r="F1324" s="100">
        <v>50</v>
      </c>
      <c r="G1324" s="97">
        <f t="shared" si="160"/>
        <v>10000</v>
      </c>
      <c r="H1324" s="161" t="s">
        <v>1660</v>
      </c>
      <c r="I1324" s="98" t="s">
        <v>715</v>
      </c>
      <c r="J1324" s="98" t="str">
        <f>VLOOKUP(I1324,Presupuesto!$B$11:$C$566,2,0)</f>
        <v>SERVICIOS DE IMPRENTA PUBLIC.Y REPRODUCCION</v>
      </c>
      <c r="K1324" s="98" t="s">
        <v>470</v>
      </c>
      <c r="L1324" s="98" t="s">
        <v>410</v>
      </c>
      <c r="M1324" s="437"/>
    </row>
    <row r="1325" spans="3:13" x14ac:dyDescent="0.35">
      <c r="C1325" s="99" t="s">
        <v>49</v>
      </c>
      <c r="D1325" s="1160"/>
      <c r="E1325" s="200">
        <v>200</v>
      </c>
      <c r="F1325" s="100">
        <v>150</v>
      </c>
      <c r="G1325" s="97">
        <f t="shared" si="160"/>
        <v>30000</v>
      </c>
      <c r="H1325" s="161" t="s">
        <v>1660</v>
      </c>
      <c r="I1325" s="98" t="s">
        <v>790</v>
      </c>
      <c r="J1325" s="98" t="str">
        <f>VLOOKUP(I1325,Presupuesto!$B$11:$C$566,2,0)</f>
        <v>ALIMENTOS B EBIDAS PARA PERSONAS</v>
      </c>
      <c r="K1325" s="98" t="s">
        <v>470</v>
      </c>
      <c r="L1325" s="98" t="s">
        <v>394</v>
      </c>
      <c r="M1325" s="437"/>
    </row>
    <row r="1326" spans="3:13" x14ac:dyDescent="0.35">
      <c r="C1326" s="99" t="s">
        <v>50</v>
      </c>
      <c r="D1326" s="1160"/>
      <c r="E1326" s="151">
        <v>0</v>
      </c>
      <c r="F1326" s="118">
        <v>10000</v>
      </c>
      <c r="G1326" s="97">
        <f t="shared" si="160"/>
        <v>0</v>
      </c>
      <c r="H1326" s="161"/>
      <c r="I1326" s="313" t="s">
        <v>298</v>
      </c>
      <c r="J1326" s="98" t="str">
        <f>VLOOKUP(I1326,Presupuesto!$B$11:$C$566,2,0)</f>
        <v>PASAJES (26100-00)</v>
      </c>
      <c r="K1326" s="98" t="str">
        <f t="shared" ref="K1326:K1328" si="161">$K$194</f>
        <v>Gestión Tecnologías de Información y Comunicación</v>
      </c>
      <c r="L1326" s="98" t="s">
        <v>410</v>
      </c>
      <c r="M1326" s="437"/>
    </row>
    <row r="1327" spans="3:13" x14ac:dyDescent="0.35">
      <c r="C1327" s="99" t="s">
        <v>415</v>
      </c>
      <c r="D1327" s="1160"/>
      <c r="E1327" s="151">
        <v>100</v>
      </c>
      <c r="F1327" s="118">
        <v>100</v>
      </c>
      <c r="G1327" s="97">
        <f t="shared" si="160"/>
        <v>10000</v>
      </c>
      <c r="H1327" s="161" t="s">
        <v>1660</v>
      </c>
      <c r="I1327" s="98" t="s">
        <v>819</v>
      </c>
      <c r="J1327" s="98" t="str">
        <f>VLOOKUP(I1327,Presupuesto!$B$11:$C$566,2,0)</f>
        <v>PRODUCTOS PAPEL Y CARTON</v>
      </c>
      <c r="K1327" s="98" t="s">
        <v>470</v>
      </c>
      <c r="L1327" s="98" t="s">
        <v>410</v>
      </c>
      <c r="M1327" s="437"/>
    </row>
    <row r="1328" spans="3:13" ht="15" thickBot="1" x14ac:dyDescent="0.4">
      <c r="C1328" s="213" t="s">
        <v>428</v>
      </c>
      <c r="D1328" s="214">
        <v>0</v>
      </c>
      <c r="E1328" s="322">
        <v>0</v>
      </c>
      <c r="F1328" s="104">
        <f>HLOOKUP(C1328,$AH$2:$BU$3,2,0)</f>
        <v>1150</v>
      </c>
      <c r="G1328" s="105">
        <f>D1328*E1328*F1328</f>
        <v>0</v>
      </c>
      <c r="H1328" s="323"/>
      <c r="I1328" s="324" t="s">
        <v>299</v>
      </c>
      <c r="J1328" s="106" t="str">
        <f>VLOOKUP(I1328,Presupuesto!$B$11:$C$566,2,0)</f>
        <v>VIATICOS (26200-00)</v>
      </c>
      <c r="K1328" s="325" t="str">
        <f t="shared" si="161"/>
        <v>Gestión Tecnologías de Información y Comunicación</v>
      </c>
      <c r="L1328" s="325" t="s">
        <v>410</v>
      </c>
      <c r="M1328" s="437"/>
    </row>
    <row r="1329" spans="3:13" s="437" customFormat="1" x14ac:dyDescent="0.35">
      <c r="C1329" s="1077"/>
      <c r="D1329" s="1078"/>
      <c r="E1329" s="1079"/>
      <c r="F1329" s="965"/>
      <c r="G1329" s="965"/>
      <c r="H1329" s="964"/>
      <c r="I1329" s="966"/>
      <c r="J1329" s="966"/>
      <c r="K1329" s="966"/>
      <c r="L1329" s="966"/>
    </row>
    <row r="1330" spans="3:13" s="437" customFormat="1" x14ac:dyDescent="0.35">
      <c r="C1330" s="1077"/>
      <c r="D1330" s="1078"/>
      <c r="E1330" s="1079"/>
      <c r="F1330" s="965"/>
      <c r="G1330" s="965"/>
      <c r="H1330" s="964"/>
      <c r="I1330" s="966"/>
      <c r="J1330" s="966"/>
      <c r="K1330" s="966"/>
      <c r="L1330" s="966"/>
    </row>
    <row r="1331" spans="3:13" s="437" customFormat="1" x14ac:dyDescent="0.35">
      <c r="C1331" s="1077"/>
      <c r="D1331" s="1078"/>
      <c r="E1331" s="1079"/>
      <c r="F1331" s="965"/>
      <c r="G1331" s="965"/>
      <c r="H1331" s="964"/>
      <c r="I1331" s="966"/>
      <c r="J1331" s="966"/>
      <c r="K1331" s="966"/>
      <c r="L1331" s="966"/>
    </row>
    <row r="1332" spans="3:13" s="437" customFormat="1" x14ac:dyDescent="0.35">
      <c r="C1332" s="1077"/>
      <c r="D1332" s="1078"/>
      <c r="E1332" s="1079"/>
      <c r="F1332" s="965"/>
      <c r="G1332" s="965"/>
      <c r="H1332" s="964"/>
      <c r="I1332" s="966"/>
      <c r="J1332" s="966"/>
      <c r="K1332" s="966"/>
      <c r="L1332" s="966"/>
    </row>
    <row r="1333" spans="3:13" s="437" customFormat="1" ht="15" thickBot="1" x14ac:dyDescent="0.4">
      <c r="C1333" s="93"/>
      <c r="E1333" s="112"/>
      <c r="F1333" s="112"/>
      <c r="G1333" s="112"/>
      <c r="H1333" s="174"/>
      <c r="I1333" s="112"/>
      <c r="J1333" s="112"/>
      <c r="K1333" s="112"/>
    </row>
    <row r="1334" spans="3:13" s="437" customFormat="1" ht="15" thickBot="1" x14ac:dyDescent="0.4">
      <c r="C1334" s="29" t="s">
        <v>43</v>
      </c>
      <c r="D1334" s="30">
        <f>SUM(G1340+G1341+G1342)</f>
        <v>140000</v>
      </c>
      <c r="E1334" s="112"/>
      <c r="F1334" s="112"/>
      <c r="G1334" s="112"/>
      <c r="H1334" s="174"/>
      <c r="I1334" s="112"/>
      <c r="J1334" s="112"/>
      <c r="K1334" s="112"/>
    </row>
    <row r="1335" spans="3:13" s="437" customFormat="1" x14ac:dyDescent="0.35">
      <c r="C1335" s="70"/>
      <c r="D1335" s="31"/>
      <c r="E1335" s="93"/>
      <c r="F1335" s="93"/>
      <c r="G1335" s="93"/>
      <c r="H1335" s="76"/>
      <c r="I1335" s="76"/>
      <c r="J1335" s="76"/>
      <c r="K1335" s="112"/>
    </row>
    <row r="1336" spans="3:13" s="437" customFormat="1" ht="15.5" x14ac:dyDescent="0.35">
      <c r="C1336" s="202" t="s">
        <v>390</v>
      </c>
      <c r="D1336" s="351" t="s">
        <v>3058</v>
      </c>
      <c r="E1336" s="93"/>
      <c r="F1336" s="93"/>
      <c r="G1336" s="93"/>
      <c r="H1336" s="76"/>
      <c r="I1336" s="76"/>
      <c r="J1336" s="76"/>
      <c r="K1336" s="112"/>
    </row>
    <row r="1337" spans="3:13" s="437" customFormat="1" ht="18.5" x14ac:dyDescent="0.35">
      <c r="C1337" s="207" t="str">
        <f>IFERROR(VLOOKUP(D1336,'1. Desarrollo e Innov. Curricu.'!$F:$G,2,FALSE),IFERROR(VLOOKUP(D1336,'2. Investigación Científica'!$F:$G,2,FALSE),IFERROR(VLOOKUP(D1336,'3. Vinculación Univ. Sociedad'!$F:$G,2,FALSE),IFERROR(VLOOKUP(D1336,'4. Docencia y Profesorado Univ.'!$F:$G,2,FALSE),IFERROR(VLOOKUP(D1336,'5. Estudiantes y Graduados'!$F:$G,2,FALSE),IFERROR(VLOOKUP(D1336,'11. Gestion Administrativa'!$F:$G,2,FALSE),IFERROR(VLOOKUP(D1336,'13. Gestión Académica'!$F:$G,2,FALSE),IFERROR(VLOOKUP(D1336,'9. Asegura. de la Calid. y M'!$F:$G,2,FALSE),IFERROR(VLOOKUP(D1336,'6. Gestión del Conocimiento'!$F:$G,2,FALSE),IFERROR(VLOOKUP(D1336,'15. Gobernabilidad y Proceso...'!$F:$G,2,FALSE),IFERROR(VLOOKUP(D1336,'12. Gestión del Talento Humano'!$F:$G,2,FALSE),IFERROR(VLOOKUP(D1336,'14. Internacional... de la E.S.'!$F:$G,2,FALSE),IFERROR(VLOOKUP(D1336,'10. Posgrado'!$F:$G,2,FALSE),IFERROR(VLOOKUP(D1336,'16. Gestión TIC'!$F:$G,2,FALSE),IFERROR(VLOOKUP(D1336,'16. Desa. del Sistema Educ.Sup.'!$F:$G,2,FALSE),IFERROR(VLOOKUP(D1336,'8. Cultura de Inno. Insti...'!$F:$G,2,FALSE),VLOOKUP(D1336,'7. Lo Esencial de la Reforma U.'!$F:$G,2,0)))))))))))))))))</f>
        <v xml:space="preserve">Desarrollar el sexto encuentro de historiadores. </v>
      </c>
      <c r="D1337" s="31"/>
      <c r="E1337" s="93"/>
      <c r="F1337" s="93"/>
      <c r="G1337" s="93"/>
      <c r="H1337" s="76"/>
      <c r="I1337" s="76"/>
      <c r="J1337" s="76"/>
      <c r="K1337" s="112"/>
    </row>
    <row r="1338" spans="3:13" s="437" customFormat="1" ht="15" thickBot="1" x14ac:dyDescent="0.4">
      <c r="C1338" s="70"/>
      <c r="D1338" s="31"/>
      <c r="E1338" s="93"/>
      <c r="F1338" s="93"/>
      <c r="G1338" s="93"/>
      <c r="H1338" s="76"/>
      <c r="I1338" s="76"/>
      <c r="J1338" s="76"/>
      <c r="K1338" s="112"/>
    </row>
    <row r="1339" spans="3:13" s="437" customFormat="1" ht="15" thickBot="1" x14ac:dyDescent="0.4">
      <c r="C1339" s="126" t="s">
        <v>44</v>
      </c>
      <c r="D1339" s="129" t="s">
        <v>45</v>
      </c>
      <c r="E1339" s="128" t="s">
        <v>55</v>
      </c>
      <c r="F1339" s="128" t="s">
        <v>57</v>
      </c>
      <c r="G1339" s="127" t="s">
        <v>27</v>
      </c>
      <c r="H1339" s="133" t="s">
        <v>129</v>
      </c>
      <c r="I1339" s="128" t="s">
        <v>46</v>
      </c>
      <c r="J1339" s="128" t="s">
        <v>130</v>
      </c>
      <c r="K1339" s="128" t="s">
        <v>408</v>
      </c>
      <c r="L1339" s="128" t="s">
        <v>409</v>
      </c>
    </row>
    <row r="1340" spans="3:13" s="437" customFormat="1" x14ac:dyDescent="0.35">
      <c r="C1340" s="940" t="s">
        <v>3099</v>
      </c>
      <c r="D1340" s="1129">
        <v>1</v>
      </c>
      <c r="E1340" s="946">
        <v>2</v>
      </c>
      <c r="F1340" s="943">
        <v>40000</v>
      </c>
      <c r="G1340" s="943">
        <f>E1340*F1340</f>
        <v>80000</v>
      </c>
      <c r="H1340" s="165" t="s">
        <v>1660</v>
      </c>
      <c r="I1340" s="944" t="s">
        <v>697</v>
      </c>
      <c r="J1340" s="944" t="str">
        <f>VLOOKUP(I1340,Presupuesto!$B$11:$C$566,2,0)</f>
        <v>SERVICIOS DE CAPACITACION.</v>
      </c>
      <c r="K1340" s="944" t="s">
        <v>470</v>
      </c>
      <c r="L1340" s="944" t="s">
        <v>398</v>
      </c>
    </row>
    <row r="1341" spans="3:13" s="437" customFormat="1" x14ac:dyDescent="0.35">
      <c r="C1341" s="940" t="s">
        <v>3096</v>
      </c>
      <c r="D1341" s="1129"/>
      <c r="E1341" s="946">
        <v>200</v>
      </c>
      <c r="F1341" s="943">
        <v>150</v>
      </c>
      <c r="G1341" s="943">
        <f t="shared" ref="G1341:G1342" si="162">E1341*F1341</f>
        <v>30000</v>
      </c>
      <c r="H1341" s="165" t="s">
        <v>1660</v>
      </c>
      <c r="I1341" s="944" t="s">
        <v>309</v>
      </c>
      <c r="J1341" s="944" t="str">
        <f>VLOOKUP(I1341,Presupuesto!$B$11:$C$566,2,0)</f>
        <v>ALIMENTOS Y BEBIDAS PARA PERSONAS (31100-00)</v>
      </c>
      <c r="K1341" s="944" t="s">
        <v>470</v>
      </c>
      <c r="L1341" s="944" t="s">
        <v>398</v>
      </c>
    </row>
    <row r="1342" spans="3:13" s="437" customFormat="1" x14ac:dyDescent="0.35">
      <c r="C1342" s="940" t="s">
        <v>48</v>
      </c>
      <c r="D1342" s="1129"/>
      <c r="E1342" s="946">
        <v>200</v>
      </c>
      <c r="F1342" s="943">
        <v>150</v>
      </c>
      <c r="G1342" s="943">
        <f t="shared" si="162"/>
        <v>30000</v>
      </c>
      <c r="H1342" s="165" t="s">
        <v>1660</v>
      </c>
      <c r="I1342" s="944" t="s">
        <v>715</v>
      </c>
      <c r="J1342" s="944" t="str">
        <f>VLOOKUP(I1342,Presupuesto!$B$11:$C$566,2,0)</f>
        <v>SERVICIOS DE IMPRENTA PUBLIC.Y REPRODUCCION</v>
      </c>
      <c r="K1342" s="944" t="s">
        <v>470</v>
      </c>
      <c r="L1342" s="944" t="s">
        <v>398</v>
      </c>
    </row>
    <row r="1343" spans="3:13" x14ac:dyDescent="0.35">
      <c r="C1343" s="93"/>
      <c r="D1343" s="437"/>
      <c r="E1343" s="112"/>
      <c r="F1343" s="112"/>
      <c r="G1343" s="112"/>
      <c r="H1343" s="174"/>
      <c r="I1343" s="112"/>
      <c r="J1343" s="112"/>
      <c r="K1343" s="112"/>
      <c r="L1343" s="437"/>
      <c r="M1343" s="437"/>
    </row>
    <row r="1344" spans="3:13" x14ac:dyDescent="0.35">
      <c r="C1344" s="991"/>
      <c r="D1344" s="991"/>
      <c r="E1344" s="991"/>
      <c r="F1344" s="991"/>
      <c r="G1344" s="991"/>
      <c r="H1344" s="993"/>
      <c r="I1344" s="991"/>
      <c r="J1344" s="991"/>
    </row>
    <row r="1345" spans="3:13" x14ac:dyDescent="0.35">
      <c r="C1345" s="437"/>
      <c r="D1345" s="437"/>
      <c r="E1345" s="437"/>
      <c r="F1345" s="437"/>
      <c r="G1345" s="437"/>
      <c r="H1345" s="424"/>
      <c r="I1345" s="437"/>
      <c r="J1345" s="437"/>
      <c r="K1345" s="437"/>
      <c r="L1345" s="437"/>
      <c r="M1345" s="437"/>
    </row>
    <row r="1346" spans="3:13" ht="15" thickBot="1" x14ac:dyDescent="0.4">
      <c r="C1346" s="437"/>
      <c r="D1346" s="437"/>
      <c r="E1346" s="437"/>
      <c r="F1346" s="437"/>
      <c r="G1346" s="437"/>
      <c r="H1346" s="424"/>
      <c r="I1346" s="437"/>
      <c r="J1346" s="437"/>
      <c r="K1346" s="437"/>
      <c r="L1346" s="437"/>
      <c r="M1346" s="437"/>
    </row>
    <row r="1347" spans="3:13" ht="15" thickBot="1" x14ac:dyDescent="0.4">
      <c r="C1347" s="29" t="s">
        <v>43</v>
      </c>
      <c r="D1347" s="968">
        <f>SUM(G1354:G1363)</f>
        <v>151450</v>
      </c>
      <c r="E1347" s="93"/>
      <c r="F1347" s="93"/>
      <c r="G1347" s="93"/>
      <c r="H1347" s="76"/>
      <c r="I1347" s="76"/>
      <c r="J1347" s="76"/>
      <c r="K1347" s="112"/>
      <c r="L1347" s="437"/>
      <c r="M1347" s="437"/>
    </row>
    <row r="1348" spans="3:13" x14ac:dyDescent="0.35">
      <c r="C1348" s="70"/>
      <c r="D1348" s="31"/>
      <c r="E1348" s="93"/>
      <c r="F1348" s="93"/>
      <c r="G1348" s="93"/>
      <c r="H1348" s="76"/>
      <c r="I1348" s="76"/>
      <c r="J1348" s="76"/>
      <c r="K1348" s="112"/>
      <c r="L1348" s="437"/>
      <c r="M1348" s="437"/>
    </row>
    <row r="1349" spans="3:13" x14ac:dyDescent="0.35">
      <c r="C1349" s="70"/>
      <c r="D1349" s="31"/>
      <c r="E1349" s="93"/>
      <c r="F1349" s="93"/>
      <c r="G1349" s="93"/>
      <c r="H1349" s="76"/>
      <c r="I1349" s="76"/>
      <c r="J1349" s="76"/>
      <c r="K1349" s="112"/>
      <c r="L1349" s="437"/>
      <c r="M1349" s="437"/>
    </row>
    <row r="1350" spans="3:13" ht="15.5" x14ac:dyDescent="0.35">
      <c r="C1350" s="202" t="s">
        <v>390</v>
      </c>
      <c r="D1350" s="351" t="s">
        <v>3059</v>
      </c>
      <c r="E1350" s="93"/>
      <c r="F1350" s="93"/>
      <c r="G1350" s="93"/>
      <c r="H1350" s="76"/>
      <c r="I1350" s="76"/>
      <c r="J1350" s="76"/>
      <c r="K1350" s="112"/>
      <c r="L1350" s="437"/>
      <c r="M1350" s="437"/>
    </row>
    <row r="1351" spans="3:13" ht="18.5" x14ac:dyDescent="0.35">
      <c r="C1351" s="207" t="str">
        <f>IFERROR(VLOOKUP(D1350,'1. Desarrollo e Innov. Curricu.'!$F:$G,2,FALSE),IFERROR(VLOOKUP(D1350,'2. Investigación Científica'!$F:$G,2,FALSE),IFERROR(VLOOKUP(D1350,'3. Vinculación Univ. Sociedad'!$F:$G,2,FALSE),IFERROR(VLOOKUP(D1350,'4. Docencia y Profesorado Univ.'!$F:$G,2,FALSE),IFERROR(VLOOKUP(D1350,'5. Estudiantes y Graduados'!$F:$G,2,FALSE),IFERROR(VLOOKUP(D1350,'11. Gestion Administrativa'!$F:$G,2,FALSE),IFERROR(VLOOKUP(D1350,'13. Gestión Académica'!$F:$G,2,FALSE),IFERROR(VLOOKUP(D1350,'9. Asegura. de la Calid. y M'!$F:$G,2,FALSE),IFERROR(VLOOKUP(D1350,'6. Gestión del Conocimiento'!$F:$G,2,FALSE),IFERROR(VLOOKUP(D1350,'15. Gobernabilidad y Proceso...'!$F:$G,2,FALSE),IFERROR(VLOOKUP(D1350,'12. Gestión del Talento Humano'!$F:$G,2,FALSE),IFERROR(VLOOKUP(D1350,'14. Internacional... de la E.S.'!$F:$G,2,FALSE),IFERROR(VLOOKUP(D1350,'10. Posgrado'!$F:$G,2,FALSE),IFERROR(VLOOKUP(D1350,'16. Gestión TIC'!$F:$G,2,FALSE),IFERROR(VLOOKUP(D1350,'16. Desa. del Sistema Educ.Sup.'!$F:$G,2,FALSE),IFERROR(VLOOKUP(D1350,'8. Cultura de Inno. Insti...'!$F:$G,2,FALSE),VLOOKUP(D1350,'7. Lo Esencial de la Reforma U.'!$F:$G,2,0)))))))))))))))))</f>
        <v>Participar en congresos internacionales.</v>
      </c>
      <c r="D1351" s="31"/>
      <c r="E1351" s="93"/>
      <c r="F1351" s="93"/>
      <c r="G1351" s="93"/>
      <c r="H1351" s="76"/>
      <c r="I1351" s="76"/>
      <c r="J1351" s="76"/>
      <c r="K1351" s="112"/>
      <c r="L1351" s="437"/>
      <c r="M1351" s="437"/>
    </row>
    <row r="1352" spans="3:13" ht="15" thickBot="1" x14ac:dyDescent="0.4">
      <c r="C1352" s="70"/>
      <c r="D1352" s="31"/>
      <c r="E1352" s="93"/>
      <c r="F1352" s="93"/>
      <c r="G1352" s="93"/>
      <c r="H1352" s="76"/>
      <c r="I1352" s="76"/>
      <c r="J1352" s="76"/>
      <c r="K1352" s="112"/>
      <c r="L1352" s="437"/>
      <c r="M1352" s="437"/>
    </row>
    <row r="1353" spans="3:13" ht="15" thickBot="1" x14ac:dyDescent="0.4">
      <c r="C1353" s="126" t="s">
        <v>44</v>
      </c>
      <c r="D1353" s="129" t="s">
        <v>45</v>
      </c>
      <c r="E1353" s="128" t="s">
        <v>55</v>
      </c>
      <c r="F1353" s="128" t="s">
        <v>57</v>
      </c>
      <c r="G1353" s="127" t="s">
        <v>27</v>
      </c>
      <c r="H1353" s="133" t="s">
        <v>129</v>
      </c>
      <c r="I1353" s="128" t="s">
        <v>46</v>
      </c>
      <c r="J1353" s="128" t="s">
        <v>130</v>
      </c>
      <c r="K1353" s="128" t="s">
        <v>408</v>
      </c>
      <c r="L1353" s="128" t="s">
        <v>409</v>
      </c>
      <c r="M1353" s="437"/>
    </row>
    <row r="1354" spans="3:13" x14ac:dyDescent="0.35">
      <c r="C1354" s="317" t="s">
        <v>47</v>
      </c>
      <c r="D1354" s="1159"/>
      <c r="E1354" s="318"/>
      <c r="F1354" s="115">
        <v>30000</v>
      </c>
      <c r="G1354" s="319">
        <f t="shared" ref="G1354:G1362" si="163">E1354*F1354</f>
        <v>0</v>
      </c>
      <c r="H1354" s="320"/>
      <c r="I1354" s="116" t="s">
        <v>697</v>
      </c>
      <c r="J1354" s="116" t="str">
        <f>VLOOKUP(I1354,Presupuesto!$B$11:$C$566,2,0)</f>
        <v>SERVICIOS DE CAPACITACION.</v>
      </c>
      <c r="K1354" s="321" t="s">
        <v>1492</v>
      </c>
      <c r="L1354" s="116" t="s">
        <v>392</v>
      </c>
      <c r="M1354" s="437"/>
    </row>
    <row r="1355" spans="3:13" x14ac:dyDescent="0.35">
      <c r="C1355" s="99" t="s">
        <v>48</v>
      </c>
      <c r="D1355" s="1160"/>
      <c r="E1355" s="200">
        <f>D1354</f>
        <v>0</v>
      </c>
      <c r="F1355" s="100">
        <v>50</v>
      </c>
      <c r="G1355" s="97">
        <f t="shared" si="163"/>
        <v>0</v>
      </c>
      <c r="H1355" s="161"/>
      <c r="I1355" s="98" t="s">
        <v>715</v>
      </c>
      <c r="J1355" s="98" t="str">
        <f>VLOOKUP(I1355,Presupuesto!$B$11:$C$566,2,0)</f>
        <v>SERVICIOS DE IMPRENTA PUBLIC.Y REPRODUCCION</v>
      </c>
      <c r="K1355" s="98" t="str">
        <f>$K$194</f>
        <v>Gestión Tecnologías de Información y Comunicación</v>
      </c>
      <c r="L1355" s="98" t="s">
        <v>410</v>
      </c>
      <c r="M1355" s="437"/>
    </row>
    <row r="1356" spans="3:13" x14ac:dyDescent="0.35">
      <c r="C1356" s="99" t="s">
        <v>49</v>
      </c>
      <c r="D1356" s="1160"/>
      <c r="E1356" s="200">
        <f>D1354</f>
        <v>0</v>
      </c>
      <c r="F1356" s="100">
        <v>150</v>
      </c>
      <c r="G1356" s="97">
        <f t="shared" si="163"/>
        <v>0</v>
      </c>
      <c r="H1356" s="161"/>
      <c r="I1356" s="98" t="s">
        <v>790</v>
      </c>
      <c r="J1356" s="98" t="str">
        <f>VLOOKUP(I1356,Presupuesto!$B$11:$C$566,2,0)</f>
        <v>ALIMENTOS B EBIDAS PARA PERSONAS</v>
      </c>
      <c r="K1356" s="98" t="str">
        <f t="shared" ref="K1356" si="164">$K$194</f>
        <v>Gestión Tecnologías de Información y Comunicación</v>
      </c>
      <c r="L1356" s="98" t="s">
        <v>394</v>
      </c>
      <c r="M1356" s="437"/>
    </row>
    <row r="1357" spans="3:13" x14ac:dyDescent="0.35">
      <c r="C1357" s="99" t="s">
        <v>50</v>
      </c>
      <c r="D1357" s="1160"/>
      <c r="E1357" s="151">
        <v>3</v>
      </c>
      <c r="F1357" s="118">
        <v>20000</v>
      </c>
      <c r="G1357" s="97">
        <f t="shared" si="163"/>
        <v>60000</v>
      </c>
      <c r="H1357" s="161" t="s">
        <v>127</v>
      </c>
      <c r="I1357" s="313" t="s">
        <v>749</v>
      </c>
      <c r="J1357" s="98" t="str">
        <f>VLOOKUP(I1357,Presupuesto!$B$11:$C$566,2,0)</f>
        <v>PASAJES NACIONALES PROYECTO VINCULACION UNAH SOCIEDAD</v>
      </c>
      <c r="K1357" s="98" t="s">
        <v>470</v>
      </c>
      <c r="L1357" s="98" t="s">
        <v>410</v>
      </c>
      <c r="M1357" s="437"/>
    </row>
    <row r="1358" spans="3:13" x14ac:dyDescent="0.35">
      <c r="C1358" s="99" t="s">
        <v>415</v>
      </c>
      <c r="D1358" s="1160"/>
      <c r="E1358" s="151">
        <v>0</v>
      </c>
      <c r="F1358" s="118">
        <v>250</v>
      </c>
      <c r="G1358" s="97">
        <f t="shared" si="163"/>
        <v>0</v>
      </c>
      <c r="H1358" s="161"/>
      <c r="I1358" s="98" t="s">
        <v>819</v>
      </c>
      <c r="J1358" s="98" t="str">
        <f>VLOOKUP(I1358,Presupuesto!$B$11:$C$566,2,0)</f>
        <v>PRODUCTOS PAPEL Y CARTON</v>
      </c>
      <c r="K1358" s="98" t="s">
        <v>470</v>
      </c>
      <c r="L1358" s="98" t="s">
        <v>410</v>
      </c>
      <c r="M1358" s="437"/>
    </row>
    <row r="1359" spans="3:13" x14ac:dyDescent="0.35">
      <c r="C1359" s="99" t="s">
        <v>51</v>
      </c>
      <c r="D1359" s="1160"/>
      <c r="E1359" s="200">
        <f>(D1354*25)/500</f>
        <v>0</v>
      </c>
      <c r="F1359" s="100">
        <v>85</v>
      </c>
      <c r="G1359" s="97">
        <f t="shared" si="163"/>
        <v>0</v>
      </c>
      <c r="H1359" s="161"/>
      <c r="I1359" s="98" t="s">
        <v>819</v>
      </c>
      <c r="J1359" s="98" t="str">
        <f>VLOOKUP(I1359,Presupuesto!$B$11:$C$566,2,0)</f>
        <v>PRODUCTOS PAPEL Y CARTON</v>
      </c>
      <c r="K1359" s="98" t="s">
        <v>470</v>
      </c>
      <c r="L1359" s="98" t="s">
        <v>410</v>
      </c>
      <c r="M1359" s="437"/>
    </row>
    <row r="1360" spans="3:13" x14ac:dyDescent="0.35">
      <c r="C1360" s="99" t="s">
        <v>121</v>
      </c>
      <c r="D1360" s="1160"/>
      <c r="E1360" s="200">
        <f>D1354/12</f>
        <v>0</v>
      </c>
      <c r="F1360" s="100">
        <v>36</v>
      </c>
      <c r="G1360" s="97">
        <f t="shared" si="163"/>
        <v>0</v>
      </c>
      <c r="H1360" s="161"/>
      <c r="I1360" s="98" t="s">
        <v>940</v>
      </c>
      <c r="J1360" s="98" t="str">
        <f>VLOOKUP(I1360,Presupuesto!$B$11:$C$566,2,0)</f>
        <v>UTILES DE ESCRITORIO, OFICINA Y ENSE¥ANZA</v>
      </c>
      <c r="K1360" s="98" t="s">
        <v>470</v>
      </c>
      <c r="L1360" s="98" t="s">
        <v>410</v>
      </c>
      <c r="M1360" s="437"/>
    </row>
    <row r="1361" spans="3:13" x14ac:dyDescent="0.35">
      <c r="C1361" s="99" t="s">
        <v>34</v>
      </c>
      <c r="D1361" s="1160"/>
      <c r="E1361" s="200">
        <f>D1354/12</f>
        <v>0</v>
      </c>
      <c r="F1361" s="100">
        <v>80</v>
      </c>
      <c r="G1361" s="97">
        <f t="shared" si="163"/>
        <v>0</v>
      </c>
      <c r="H1361" s="161"/>
      <c r="I1361" s="98" t="s">
        <v>940</v>
      </c>
      <c r="J1361" s="98" t="str">
        <f>VLOOKUP(I1361,Presupuesto!$B$11:$C$566,2,0)</f>
        <v>UTILES DE ESCRITORIO, OFICINA Y ENSE¥ANZA</v>
      </c>
      <c r="K1361" s="98" t="s">
        <v>470</v>
      </c>
      <c r="L1361" s="98" t="s">
        <v>410</v>
      </c>
      <c r="M1361" s="437"/>
    </row>
    <row r="1362" spans="3:13" x14ac:dyDescent="0.35">
      <c r="C1362" s="109" t="s">
        <v>52</v>
      </c>
      <c r="D1362" s="1160"/>
      <c r="E1362" s="209">
        <v>0</v>
      </c>
      <c r="F1362" s="119">
        <v>25</v>
      </c>
      <c r="G1362" s="97">
        <f t="shared" si="163"/>
        <v>0</v>
      </c>
      <c r="H1362" s="161"/>
      <c r="I1362" s="98" t="s">
        <v>940</v>
      </c>
      <c r="J1362" s="98" t="str">
        <f>VLOOKUP(I1362,Presupuesto!$B$11:$C$566,2,0)</f>
        <v>UTILES DE ESCRITORIO, OFICINA Y ENSE¥ANZA</v>
      </c>
      <c r="K1362" s="98" t="s">
        <v>470</v>
      </c>
      <c r="L1362" s="98" t="s">
        <v>410</v>
      </c>
      <c r="M1362" s="437"/>
    </row>
    <row r="1363" spans="3:13" ht="15" thickBot="1" x14ac:dyDescent="0.4">
      <c r="C1363" s="213" t="s">
        <v>451</v>
      </c>
      <c r="D1363" s="214">
        <v>3</v>
      </c>
      <c r="E1363" s="322">
        <v>9</v>
      </c>
      <c r="F1363" s="104">
        <f>HLOOKUP(C1363,$AH$2:$BU$3,2,0)</f>
        <v>3387.7350000000001</v>
      </c>
      <c r="G1363" s="105">
        <v>91450</v>
      </c>
      <c r="H1363" s="323" t="s">
        <v>127</v>
      </c>
      <c r="I1363" s="324" t="s">
        <v>761</v>
      </c>
      <c r="J1363" s="106" t="str">
        <f>VLOOKUP(I1363,Presupuesto!$B$11:$C$566,2,0)</f>
        <v>VIATICOS NACIONALES</v>
      </c>
      <c r="K1363" s="98" t="s">
        <v>470</v>
      </c>
      <c r="L1363" s="325" t="s">
        <v>410</v>
      </c>
      <c r="M1363" s="437"/>
    </row>
    <row r="1364" spans="3:13" x14ac:dyDescent="0.35">
      <c r="C1364" s="437"/>
      <c r="D1364" s="437"/>
      <c r="E1364" s="437"/>
      <c r="F1364" s="437"/>
      <c r="G1364" s="437"/>
      <c r="H1364" s="424"/>
      <c r="I1364" s="437"/>
      <c r="J1364" s="437"/>
      <c r="K1364" s="437"/>
      <c r="L1364" s="437"/>
      <c r="M1364" s="437"/>
    </row>
    <row r="1365" spans="3:13" ht="15" thickBot="1" x14ac:dyDescent="0.4">
      <c r="C1365" s="437"/>
      <c r="D1365" s="437"/>
      <c r="E1365" s="437"/>
      <c r="F1365" s="437"/>
      <c r="G1365" s="437"/>
      <c r="H1365" s="424"/>
      <c r="I1365" s="437"/>
      <c r="J1365" s="437"/>
      <c r="K1365" s="437"/>
      <c r="L1365" s="437"/>
      <c r="M1365" s="437"/>
    </row>
    <row r="1366" spans="3:13" ht="15" thickBot="1" x14ac:dyDescent="0.4">
      <c r="C1366" s="29" t="s">
        <v>43</v>
      </c>
      <c r="D1366" s="30">
        <f>SUM(G1373:G1382)</f>
        <v>97500</v>
      </c>
      <c r="E1366" s="93"/>
      <c r="F1366" s="93"/>
      <c r="G1366" s="93"/>
      <c r="H1366" s="76"/>
      <c r="I1366" s="76"/>
      <c r="J1366" s="76"/>
      <c r="K1366" s="112"/>
      <c r="L1366" s="437"/>
      <c r="M1366" s="437"/>
    </row>
    <row r="1367" spans="3:13" x14ac:dyDescent="0.35">
      <c r="C1367" s="70"/>
      <c r="D1367" s="31"/>
      <c r="E1367" s="93"/>
      <c r="F1367" s="93"/>
      <c r="G1367" s="93"/>
      <c r="H1367" s="76"/>
      <c r="I1367" s="76"/>
      <c r="J1367" s="76"/>
      <c r="K1367" s="112"/>
      <c r="L1367" s="437"/>
      <c r="M1367" s="437"/>
    </row>
    <row r="1368" spans="3:13" x14ac:dyDescent="0.35">
      <c r="C1368" s="70"/>
      <c r="D1368" s="31"/>
      <c r="E1368" s="93"/>
      <c r="F1368" s="93"/>
      <c r="G1368" s="93"/>
      <c r="H1368" s="76"/>
      <c r="I1368" s="76"/>
      <c r="J1368" s="76"/>
      <c r="K1368" s="112"/>
      <c r="L1368" s="437"/>
      <c r="M1368" s="437"/>
    </row>
    <row r="1369" spans="3:13" ht="15.5" x14ac:dyDescent="0.35">
      <c r="C1369" s="202" t="s">
        <v>390</v>
      </c>
      <c r="D1369" s="351" t="s">
        <v>2559</v>
      </c>
      <c r="E1369" s="93"/>
      <c r="F1369" s="93"/>
      <c r="G1369" s="93"/>
      <c r="H1369" s="76"/>
      <c r="I1369" s="76"/>
      <c r="J1369" s="76"/>
      <c r="K1369" s="112"/>
      <c r="L1369" s="437"/>
      <c r="M1369" s="437"/>
    </row>
    <row r="1370" spans="3:13" ht="18.5" x14ac:dyDescent="0.35">
      <c r="C1370" s="207" t="str">
        <f>IFERROR(VLOOKUP(D1369,'1. Desarrollo e Innov. Curricu.'!$F:$G,2,FALSE),IFERROR(VLOOKUP(D1369,'2. Investigación Científica'!$F:$G,2,FALSE),IFERROR(VLOOKUP(D1369,'3. Vinculación Univ. Sociedad'!$F:$G,2,FALSE),IFERROR(VLOOKUP(D1369,'4. Docencia y Profesorado Univ.'!$F:$G,2,FALSE),IFERROR(VLOOKUP(D1369,'5. Estudiantes y Graduados'!$F:$G,2,FALSE),IFERROR(VLOOKUP(D1369,'11. Gestion Administrativa'!$F:$G,2,FALSE),IFERROR(VLOOKUP(D1369,'13. Gestión Académica'!$F:$G,2,FALSE),IFERROR(VLOOKUP(D1369,'9. Asegura. de la Calid. y M'!$F:$G,2,FALSE),IFERROR(VLOOKUP(D1369,'6. Gestión del Conocimiento'!$F:$G,2,FALSE),IFERROR(VLOOKUP(D1369,'15. Gobernabilidad y Proceso...'!$F:$G,2,FALSE),IFERROR(VLOOKUP(D1369,'12. Gestión del Talento Humano'!$F:$G,2,FALSE),IFERROR(VLOOKUP(D1369,'14. Internacional... de la E.S.'!$F:$G,2,FALSE),IFERROR(VLOOKUP(D1369,'10. Posgrado'!$F:$G,2,FALSE),IFERROR(VLOOKUP(D1369,'16. Gestión TIC'!$F:$G,2,FALSE),IFERROR(VLOOKUP(D1369,'16. Desa. del Sistema Educ.Sup.'!$F:$G,2,FALSE),IFERROR(VLOOKUP(D1369,'8. Cultura de Inno. Insti...'!$F:$G,2,FALSE),VLOOKUP(D1369,'7. Lo Esencial de la Reforma U.'!$F:$G,2,0)))))))))))))))))</f>
        <v>Realizar gestión de viáticos para visitas a CRAED</v>
      </c>
      <c r="D1370" s="31"/>
      <c r="E1370" s="93"/>
      <c r="F1370" s="93"/>
      <c r="G1370" s="93"/>
      <c r="H1370" s="76"/>
      <c r="I1370" s="76"/>
      <c r="J1370" s="76"/>
      <c r="K1370" s="112"/>
      <c r="L1370" s="437"/>
      <c r="M1370" s="437"/>
    </row>
    <row r="1371" spans="3:13" ht="15" thickBot="1" x14ac:dyDescent="0.4">
      <c r="C1371" s="70"/>
      <c r="D1371" s="31"/>
      <c r="E1371" s="93"/>
      <c r="F1371" s="93"/>
      <c r="G1371" s="93"/>
      <c r="H1371" s="76"/>
      <c r="I1371" s="76"/>
      <c r="J1371" s="76"/>
      <c r="K1371" s="112"/>
      <c r="L1371" s="437"/>
      <c r="M1371" s="437"/>
    </row>
    <row r="1372" spans="3:13" ht="15" thickBot="1" x14ac:dyDescent="0.4">
      <c r="C1372" s="126" t="s">
        <v>44</v>
      </c>
      <c r="D1372" s="129" t="s">
        <v>45</v>
      </c>
      <c r="E1372" s="128" t="s">
        <v>55</v>
      </c>
      <c r="F1372" s="128" t="s">
        <v>57</v>
      </c>
      <c r="G1372" s="127" t="s">
        <v>27</v>
      </c>
      <c r="H1372" s="133" t="s">
        <v>129</v>
      </c>
      <c r="I1372" s="128" t="s">
        <v>46</v>
      </c>
      <c r="J1372" s="128" t="s">
        <v>130</v>
      </c>
      <c r="K1372" s="128" t="s">
        <v>408</v>
      </c>
      <c r="L1372" s="128" t="s">
        <v>409</v>
      </c>
      <c r="M1372" s="437"/>
    </row>
    <row r="1373" spans="3:13" x14ac:dyDescent="0.35">
      <c r="C1373" s="317" t="s">
        <v>47</v>
      </c>
      <c r="D1373" s="1159"/>
      <c r="E1373" s="318"/>
      <c r="F1373" s="115">
        <v>30000</v>
      </c>
      <c r="G1373" s="319">
        <f t="shared" ref="G1373:G1381" si="165">E1373*F1373</f>
        <v>0</v>
      </c>
      <c r="H1373" s="320"/>
      <c r="I1373" s="116" t="s">
        <v>697</v>
      </c>
      <c r="J1373" s="116" t="str">
        <f>VLOOKUP(I1373,Presupuesto!$B$11:$C$566,2,0)</f>
        <v>SERVICIOS DE CAPACITACION.</v>
      </c>
      <c r="K1373" s="321" t="s">
        <v>1492</v>
      </c>
      <c r="L1373" s="116" t="s">
        <v>392</v>
      </c>
      <c r="M1373" s="437"/>
    </row>
    <row r="1374" spans="3:13" x14ac:dyDescent="0.35">
      <c r="C1374" s="99" t="s">
        <v>48</v>
      </c>
      <c r="D1374" s="1160"/>
      <c r="E1374" s="200">
        <f>D1373</f>
        <v>0</v>
      </c>
      <c r="F1374" s="100">
        <v>50</v>
      </c>
      <c r="G1374" s="97">
        <f t="shared" si="165"/>
        <v>0</v>
      </c>
      <c r="H1374" s="161"/>
      <c r="I1374" s="98" t="s">
        <v>715</v>
      </c>
      <c r="J1374" s="98" t="str">
        <f>VLOOKUP(I1374,Presupuesto!$B$11:$C$566,2,0)</f>
        <v>SERVICIOS DE IMPRENTA PUBLIC.Y REPRODUCCION</v>
      </c>
      <c r="K1374" s="98" t="str">
        <f>$K$194</f>
        <v>Gestión Tecnologías de Información y Comunicación</v>
      </c>
      <c r="L1374" s="98" t="s">
        <v>410</v>
      </c>
      <c r="M1374" s="437"/>
    </row>
    <row r="1375" spans="3:13" x14ac:dyDescent="0.35">
      <c r="C1375" s="99" t="s">
        <v>49</v>
      </c>
      <c r="D1375" s="1160"/>
      <c r="E1375" s="200">
        <f>D1373</f>
        <v>0</v>
      </c>
      <c r="F1375" s="100">
        <v>150</v>
      </c>
      <c r="G1375" s="97">
        <f t="shared" si="165"/>
        <v>0</v>
      </c>
      <c r="H1375" s="161"/>
      <c r="I1375" s="98" t="s">
        <v>790</v>
      </c>
      <c r="J1375" s="98" t="str">
        <f>VLOOKUP(I1375,Presupuesto!$B$11:$C$566,2,0)</f>
        <v>ALIMENTOS B EBIDAS PARA PERSONAS</v>
      </c>
      <c r="K1375" s="98" t="str">
        <f t="shared" ref="K1375:K1381" si="166">$K$194</f>
        <v>Gestión Tecnologías de Información y Comunicación</v>
      </c>
      <c r="L1375" s="98" t="s">
        <v>394</v>
      </c>
      <c r="M1375" s="437"/>
    </row>
    <row r="1376" spans="3:13" x14ac:dyDescent="0.35">
      <c r="C1376" s="99" t="s">
        <v>50</v>
      </c>
      <c r="D1376" s="1160"/>
      <c r="E1376" s="151">
        <v>4</v>
      </c>
      <c r="F1376" s="118">
        <v>10000</v>
      </c>
      <c r="G1376" s="97">
        <f t="shared" si="165"/>
        <v>40000</v>
      </c>
      <c r="H1376" s="161" t="s">
        <v>127</v>
      </c>
      <c r="I1376" s="313" t="s">
        <v>747</v>
      </c>
      <c r="J1376" s="98" t="str">
        <f>VLOOKUP(I1376,Presupuesto!$B$11:$C$566,2,0)</f>
        <v>PASAJES NACIONALES</v>
      </c>
      <c r="K1376" s="98" t="s">
        <v>470</v>
      </c>
      <c r="L1376" s="98" t="s">
        <v>410</v>
      </c>
      <c r="M1376" s="437"/>
    </row>
    <row r="1377" spans="2:13" x14ac:dyDescent="0.35">
      <c r="C1377" s="99" t="s">
        <v>415</v>
      </c>
      <c r="D1377" s="1160"/>
      <c r="E1377" s="151">
        <v>0</v>
      </c>
      <c r="F1377" s="118">
        <v>250</v>
      </c>
      <c r="G1377" s="97">
        <f t="shared" si="165"/>
        <v>0</v>
      </c>
      <c r="H1377" s="161"/>
      <c r="I1377" s="98" t="s">
        <v>819</v>
      </c>
      <c r="J1377" s="98" t="str">
        <f>VLOOKUP(I1377,Presupuesto!$B$11:$C$566,2,0)</f>
        <v>PRODUCTOS PAPEL Y CARTON</v>
      </c>
      <c r="K1377" s="98" t="str">
        <f t="shared" si="166"/>
        <v>Gestión Tecnologías de Información y Comunicación</v>
      </c>
      <c r="L1377" s="98" t="s">
        <v>410</v>
      </c>
      <c r="M1377" s="437"/>
    </row>
    <row r="1378" spans="2:13" x14ac:dyDescent="0.35">
      <c r="C1378" s="99" t="s">
        <v>51</v>
      </c>
      <c r="D1378" s="1160"/>
      <c r="E1378" s="200">
        <f>(D1373*25)/500</f>
        <v>0</v>
      </c>
      <c r="F1378" s="100">
        <v>85</v>
      </c>
      <c r="G1378" s="97">
        <f t="shared" si="165"/>
        <v>0</v>
      </c>
      <c r="H1378" s="161"/>
      <c r="I1378" s="98" t="s">
        <v>819</v>
      </c>
      <c r="J1378" s="98" t="str">
        <f>VLOOKUP(I1378,Presupuesto!$B$11:$C$566,2,0)</f>
        <v>PRODUCTOS PAPEL Y CARTON</v>
      </c>
      <c r="K1378" s="98" t="str">
        <f t="shared" si="166"/>
        <v>Gestión Tecnologías de Información y Comunicación</v>
      </c>
      <c r="L1378" s="98" t="s">
        <v>410</v>
      </c>
      <c r="M1378" s="437"/>
    </row>
    <row r="1379" spans="2:13" x14ac:dyDescent="0.35">
      <c r="C1379" s="99" t="s">
        <v>121</v>
      </c>
      <c r="D1379" s="1160"/>
      <c r="E1379" s="200">
        <f>D1373/12</f>
        <v>0</v>
      </c>
      <c r="F1379" s="100">
        <v>36</v>
      </c>
      <c r="G1379" s="97">
        <f t="shared" si="165"/>
        <v>0</v>
      </c>
      <c r="H1379" s="161"/>
      <c r="I1379" s="98" t="s">
        <v>940</v>
      </c>
      <c r="J1379" s="98" t="str">
        <f>VLOOKUP(I1379,Presupuesto!$B$11:$C$566,2,0)</f>
        <v>UTILES DE ESCRITORIO, OFICINA Y ENSE¥ANZA</v>
      </c>
      <c r="K1379" s="98" t="str">
        <f t="shared" si="166"/>
        <v>Gestión Tecnologías de Información y Comunicación</v>
      </c>
      <c r="L1379" s="98" t="s">
        <v>410</v>
      </c>
      <c r="M1379" s="437"/>
    </row>
    <row r="1380" spans="2:13" x14ac:dyDescent="0.35">
      <c r="C1380" s="99" t="s">
        <v>34</v>
      </c>
      <c r="D1380" s="1160"/>
      <c r="E1380" s="200">
        <f>D1373/12</f>
        <v>0</v>
      </c>
      <c r="F1380" s="100">
        <v>80</v>
      </c>
      <c r="G1380" s="97">
        <f t="shared" si="165"/>
        <v>0</v>
      </c>
      <c r="H1380" s="161"/>
      <c r="I1380" s="98" t="s">
        <v>940</v>
      </c>
      <c r="J1380" s="98" t="str">
        <f>VLOOKUP(I1380,Presupuesto!$B$11:$C$566,2,0)</f>
        <v>UTILES DE ESCRITORIO, OFICINA Y ENSE¥ANZA</v>
      </c>
      <c r="K1380" s="98" t="str">
        <f t="shared" si="166"/>
        <v>Gestión Tecnologías de Información y Comunicación</v>
      </c>
      <c r="L1380" s="98" t="s">
        <v>410</v>
      </c>
      <c r="M1380" s="437"/>
    </row>
    <row r="1381" spans="2:13" x14ac:dyDescent="0.35">
      <c r="C1381" s="109" t="s">
        <v>52</v>
      </c>
      <c r="D1381" s="1160"/>
      <c r="E1381" s="209">
        <v>0</v>
      </c>
      <c r="F1381" s="119">
        <v>25</v>
      </c>
      <c r="G1381" s="97">
        <f t="shared" si="165"/>
        <v>0</v>
      </c>
      <c r="H1381" s="161"/>
      <c r="I1381" s="98" t="s">
        <v>940</v>
      </c>
      <c r="J1381" s="98" t="str">
        <f>VLOOKUP(I1381,Presupuesto!$B$11:$C$566,2,0)</f>
        <v>UTILES DE ESCRITORIO, OFICINA Y ENSE¥ANZA</v>
      </c>
      <c r="K1381" s="98" t="str">
        <f t="shared" si="166"/>
        <v>Gestión Tecnologías de Información y Comunicación</v>
      </c>
      <c r="L1381" s="98" t="s">
        <v>410</v>
      </c>
      <c r="M1381" s="437"/>
    </row>
    <row r="1382" spans="2:13" ht="15" thickBot="1" x14ac:dyDescent="0.4">
      <c r="C1382" s="213" t="s">
        <v>428</v>
      </c>
      <c r="D1382" s="214">
        <v>5</v>
      </c>
      <c r="E1382" s="322">
        <v>10</v>
      </c>
      <c r="F1382" s="104">
        <f>HLOOKUP(C1382,$AH$2:$BU$3,2,0)</f>
        <v>1150</v>
      </c>
      <c r="G1382" s="105">
        <f>D1382*E1382*F1382</f>
        <v>57500</v>
      </c>
      <c r="H1382" s="323" t="s">
        <v>127</v>
      </c>
      <c r="I1382" s="324" t="s">
        <v>759</v>
      </c>
      <c r="J1382" s="106" t="str">
        <f>VLOOKUP(I1382,Presupuesto!$B$11:$C$566,2,0)</f>
        <v>VIATICOS NACIONALES</v>
      </c>
      <c r="K1382" s="325" t="s">
        <v>470</v>
      </c>
      <c r="L1382" s="325" t="s">
        <v>410</v>
      </c>
      <c r="M1382" s="437"/>
    </row>
    <row r="1383" spans="2:13" x14ac:dyDescent="0.35">
      <c r="C1383" s="437"/>
      <c r="D1383" s="437"/>
      <c r="E1383" s="437"/>
      <c r="F1383" s="437"/>
      <c r="G1383" s="437"/>
      <c r="H1383" s="424"/>
      <c r="I1383" s="437"/>
      <c r="J1383" s="437"/>
      <c r="K1383" s="437"/>
      <c r="L1383" s="437"/>
      <c r="M1383" s="437"/>
    </row>
    <row r="1384" spans="2:13" x14ac:dyDescent="0.35">
      <c r="C1384" s="976"/>
      <c r="D1384" s="976"/>
      <c r="E1384" s="976"/>
      <c r="F1384" s="976"/>
      <c r="G1384" s="976"/>
      <c r="H1384" s="978"/>
      <c r="I1384" s="976"/>
      <c r="J1384" s="976"/>
      <c r="K1384" s="976"/>
      <c r="L1384" s="976"/>
    </row>
    <row r="1385" spans="2:13" x14ac:dyDescent="0.35">
      <c r="C1385" s="976"/>
      <c r="D1385" s="976"/>
      <c r="E1385" s="976"/>
      <c r="F1385" s="976"/>
      <c r="G1385" s="976"/>
      <c r="H1385" s="978"/>
      <c r="I1385" s="976"/>
      <c r="J1385" s="976"/>
      <c r="K1385" s="976"/>
      <c r="L1385" s="976"/>
    </row>
    <row r="1386" spans="2:13" x14ac:dyDescent="0.35">
      <c r="C1386" s="437"/>
    </row>
    <row r="1387" spans="2:13" ht="28.5" x14ac:dyDescent="0.35">
      <c r="B1387" s="950">
        <v>7</v>
      </c>
      <c r="C1387" s="950" t="s">
        <v>2925</v>
      </c>
      <c r="D1387" s="999">
        <f>D1389+D1406+D1419+D1434+D1449</f>
        <v>130000</v>
      </c>
      <c r="E1387" s="437"/>
      <c r="F1387" s="437"/>
      <c r="G1387" s="437"/>
      <c r="H1387" s="424"/>
      <c r="I1387" s="437"/>
      <c r="J1387" s="437"/>
      <c r="K1387" s="437"/>
      <c r="L1387" s="437"/>
      <c r="M1387" s="437"/>
    </row>
    <row r="1388" spans="2:13" s="991" customFormat="1" ht="29" thickBot="1" x14ac:dyDescent="0.4">
      <c r="C1388" s="992"/>
      <c r="H1388" s="993"/>
    </row>
    <row r="1389" spans="2:13" ht="15" thickBot="1" x14ac:dyDescent="0.4">
      <c r="C1389" s="29" t="s">
        <v>43</v>
      </c>
      <c r="D1389" s="30">
        <f>SUM(G1396:G1401)</f>
        <v>10000</v>
      </c>
      <c r="E1389" s="93"/>
      <c r="F1389" s="93"/>
      <c r="G1389" s="93"/>
      <c r="H1389" s="76"/>
      <c r="I1389" s="76"/>
      <c r="J1389" s="76"/>
      <c r="K1389" s="112"/>
      <c r="L1389" s="437"/>
      <c r="M1389" s="437"/>
    </row>
    <row r="1390" spans="2:13" x14ac:dyDescent="0.35">
      <c r="C1390" s="70"/>
      <c r="D1390" s="31"/>
      <c r="E1390" s="93"/>
      <c r="F1390" s="93"/>
      <c r="G1390" s="93"/>
      <c r="H1390" s="76"/>
      <c r="I1390" s="76"/>
      <c r="J1390" s="76"/>
      <c r="K1390" s="112"/>
      <c r="L1390" s="437"/>
      <c r="M1390" s="437"/>
    </row>
    <row r="1391" spans="2:13" x14ac:dyDescent="0.35">
      <c r="C1391" s="70"/>
      <c r="D1391" s="31"/>
      <c r="E1391" s="93"/>
      <c r="F1391" s="93"/>
      <c r="G1391" s="93"/>
      <c r="H1391" s="76"/>
      <c r="I1391" s="76"/>
      <c r="J1391" s="76"/>
      <c r="K1391" s="112"/>
      <c r="L1391" s="437"/>
      <c r="M1391" s="437"/>
    </row>
    <row r="1392" spans="2:13" ht="15.5" x14ac:dyDescent="0.35">
      <c r="C1392" s="202" t="s">
        <v>390</v>
      </c>
      <c r="D1392" s="351" t="s">
        <v>2562</v>
      </c>
      <c r="E1392" s="93"/>
      <c r="F1392" s="93"/>
      <c r="G1392" s="93"/>
      <c r="H1392" s="76"/>
      <c r="I1392" s="76"/>
      <c r="J1392" s="76"/>
      <c r="K1392" s="112"/>
      <c r="L1392" s="437"/>
      <c r="M1392" s="437"/>
    </row>
    <row r="1393" spans="3:13" ht="18.5" x14ac:dyDescent="0.35">
      <c r="C1393" s="207" t="str">
        <f>IFERROR(VLOOKUP(D1392,'1. Desarrollo e Innov. Curricu.'!$F:$G,2,FALSE),IFERROR(VLOOKUP(D1392,'2. Investigación Científica'!$F:$G,2,FALSE),IFERROR(VLOOKUP(D1392,'3. Vinculación Univ. Sociedad'!$F:$G,2,FALSE),IFERROR(VLOOKUP(D1392,'4. Docencia y Profesorado Univ.'!$F:$G,2,FALSE),IFERROR(VLOOKUP(D1392,'5. Estudiantes y Graduados'!$F:$G,2,FALSE),IFERROR(VLOOKUP(D1392,'11. Gestion Administrativa'!$F:$G,2,FALSE),IFERROR(VLOOKUP(D1392,'13. Gestión Académica'!$F:$G,2,FALSE),IFERROR(VLOOKUP(D1392,'9. Asegura. de la Calid. y M'!$F:$G,2,FALSE),IFERROR(VLOOKUP(D1392,'6. Gestión del Conocimiento'!$F:$G,2,FALSE),IFERROR(VLOOKUP(D1392,'15. Gobernabilidad y Proceso...'!$F:$G,2,FALSE),IFERROR(VLOOKUP(D1392,'12. Gestión del Talento Humano'!$F:$G,2,FALSE),IFERROR(VLOOKUP(D1392,'14. Internacional... de la E.S.'!$F:$G,2,FALSE),IFERROR(VLOOKUP(D1392,'10. Posgrado'!$F:$G,2,FALSE),IFERROR(VLOOKUP(D1392,'16. Gestión TIC'!$F:$G,2,FALSE),IFERROR(VLOOKUP(D1392,'16. Desa. del Sistema Educ.Sup.'!$F:$G,2,FALSE),IFERROR(VLOOKUP(D1392,'8. Cultura de Inno. Insti...'!$F:$G,2,FALSE),VLOOKUP(D1392,'7. Lo Esencial de la Reforma U.'!$F:$G,2,0)))))))))))))))))</f>
        <v xml:space="preserve">Desarrollar un concurso de ensayos sobre los principios y valores. </v>
      </c>
      <c r="D1393" s="31"/>
      <c r="E1393" s="93"/>
      <c r="F1393" s="93"/>
      <c r="G1393" s="93"/>
      <c r="H1393" s="76"/>
      <c r="I1393" s="76"/>
      <c r="J1393" s="76"/>
      <c r="K1393" s="112"/>
      <c r="L1393" s="437"/>
      <c r="M1393" s="437"/>
    </row>
    <row r="1394" spans="3:13" ht="15" thickBot="1" x14ac:dyDescent="0.4">
      <c r="C1394" s="70"/>
      <c r="D1394" s="31"/>
      <c r="E1394" s="93"/>
      <c r="F1394" s="93"/>
      <c r="G1394" s="93"/>
      <c r="H1394" s="76"/>
      <c r="I1394" s="76"/>
      <c r="J1394" s="76"/>
      <c r="K1394" s="112"/>
      <c r="L1394" s="437"/>
      <c r="M1394" s="437"/>
    </row>
    <row r="1395" spans="3:13" ht="15" thickBot="1" x14ac:dyDescent="0.4">
      <c r="C1395" s="126" t="s">
        <v>44</v>
      </c>
      <c r="D1395" s="129" t="s">
        <v>45</v>
      </c>
      <c r="E1395" s="128" t="s">
        <v>55</v>
      </c>
      <c r="F1395" s="128" t="s">
        <v>57</v>
      </c>
      <c r="G1395" s="127" t="s">
        <v>27</v>
      </c>
      <c r="H1395" s="133" t="s">
        <v>129</v>
      </c>
      <c r="I1395" s="128" t="s">
        <v>46</v>
      </c>
      <c r="J1395" s="128" t="s">
        <v>130</v>
      </c>
      <c r="K1395" s="128" t="s">
        <v>408</v>
      </c>
      <c r="L1395" s="128" t="s">
        <v>409</v>
      </c>
      <c r="M1395" s="437"/>
    </row>
    <row r="1396" spans="3:13" x14ac:dyDescent="0.35">
      <c r="C1396" s="317" t="s">
        <v>47</v>
      </c>
      <c r="D1396" s="1159"/>
      <c r="E1396" s="318"/>
      <c r="F1396" s="115">
        <v>30000</v>
      </c>
      <c r="G1396" s="319">
        <f t="shared" ref="G1396:G1400" si="167">E1396*F1396</f>
        <v>0</v>
      </c>
      <c r="H1396" s="320"/>
      <c r="I1396" s="116" t="s">
        <v>697</v>
      </c>
      <c r="J1396" s="116" t="str">
        <f>VLOOKUP(I1396,Presupuesto!$B$11:$C$566,2,0)</f>
        <v>SERVICIOS DE CAPACITACION.</v>
      </c>
      <c r="K1396" s="321" t="s">
        <v>1492</v>
      </c>
      <c r="L1396" s="116" t="s">
        <v>392</v>
      </c>
      <c r="M1396" s="437"/>
    </row>
    <row r="1397" spans="3:13" x14ac:dyDescent="0.35">
      <c r="C1397" s="99" t="s">
        <v>48</v>
      </c>
      <c r="D1397" s="1160"/>
      <c r="E1397" s="200">
        <f>D1396</f>
        <v>0</v>
      </c>
      <c r="F1397" s="100">
        <v>50</v>
      </c>
      <c r="G1397" s="97">
        <f t="shared" si="167"/>
        <v>0</v>
      </c>
      <c r="H1397" s="161"/>
      <c r="I1397" s="98" t="s">
        <v>715</v>
      </c>
      <c r="J1397" s="98" t="str">
        <f>VLOOKUP(I1397,Presupuesto!$B$11:$C$566,2,0)</f>
        <v>SERVICIOS DE IMPRENTA PUBLIC.Y REPRODUCCION</v>
      </c>
      <c r="K1397" s="98" t="str">
        <f>$K$194</f>
        <v>Gestión Tecnologías de Información y Comunicación</v>
      </c>
      <c r="L1397" s="98" t="s">
        <v>410</v>
      </c>
      <c r="M1397" s="437"/>
    </row>
    <row r="1398" spans="3:13" x14ac:dyDescent="0.35">
      <c r="C1398" s="99" t="s">
        <v>49</v>
      </c>
      <c r="D1398" s="1160"/>
      <c r="E1398" s="200">
        <v>100</v>
      </c>
      <c r="F1398" s="100">
        <v>100</v>
      </c>
      <c r="G1398" s="97">
        <f t="shared" si="167"/>
        <v>10000</v>
      </c>
      <c r="H1398" s="161" t="s">
        <v>127</v>
      </c>
      <c r="I1398" s="98" t="s">
        <v>790</v>
      </c>
      <c r="J1398" s="98" t="str">
        <f>VLOOKUP(I1398,Presupuesto!$B$11:$C$566,2,0)</f>
        <v>ALIMENTOS B EBIDAS PARA PERSONAS</v>
      </c>
      <c r="K1398" s="98" t="s">
        <v>1359</v>
      </c>
      <c r="L1398" s="98" t="s">
        <v>394</v>
      </c>
      <c r="M1398" s="437"/>
    </row>
    <row r="1399" spans="3:13" x14ac:dyDescent="0.35">
      <c r="C1399" s="99" t="s">
        <v>50</v>
      </c>
      <c r="D1399" s="1160"/>
      <c r="E1399" s="151">
        <v>0</v>
      </c>
      <c r="F1399" s="118">
        <v>10000</v>
      </c>
      <c r="G1399" s="97">
        <f t="shared" si="167"/>
        <v>0</v>
      </c>
      <c r="H1399" s="161"/>
      <c r="I1399" s="313" t="s">
        <v>298</v>
      </c>
      <c r="J1399" s="98" t="str">
        <f>VLOOKUP(I1399,Presupuesto!$B$11:$C$566,2,0)</f>
        <v>PASAJES (26100-00)</v>
      </c>
      <c r="K1399" s="98" t="str">
        <f t="shared" ref="K1399:K1401" si="168">$K$194</f>
        <v>Gestión Tecnologías de Información y Comunicación</v>
      </c>
      <c r="L1399" s="98" t="s">
        <v>410</v>
      </c>
      <c r="M1399" s="437"/>
    </row>
    <row r="1400" spans="3:13" x14ac:dyDescent="0.35">
      <c r="C1400" s="99" t="s">
        <v>415</v>
      </c>
      <c r="D1400" s="1160"/>
      <c r="E1400" s="151">
        <v>0</v>
      </c>
      <c r="F1400" s="118">
        <v>250</v>
      </c>
      <c r="G1400" s="97">
        <f t="shared" si="167"/>
        <v>0</v>
      </c>
      <c r="H1400" s="161"/>
      <c r="I1400" s="98" t="s">
        <v>819</v>
      </c>
      <c r="J1400" s="98" t="str">
        <f>VLOOKUP(I1400,Presupuesto!$B$11:$C$566,2,0)</f>
        <v>PRODUCTOS PAPEL Y CARTON</v>
      </c>
      <c r="K1400" s="98" t="str">
        <f t="shared" si="168"/>
        <v>Gestión Tecnologías de Información y Comunicación</v>
      </c>
      <c r="L1400" s="98" t="s">
        <v>410</v>
      </c>
      <c r="M1400" s="437"/>
    </row>
    <row r="1401" spans="3:13" ht="15" thickBot="1" x14ac:dyDescent="0.4">
      <c r="C1401" s="213" t="s">
        <v>428</v>
      </c>
      <c r="D1401" s="214">
        <v>0</v>
      </c>
      <c r="E1401" s="322">
        <v>0</v>
      </c>
      <c r="F1401" s="104">
        <f>HLOOKUP(C1401,$AH$2:$BU$3,2,0)</f>
        <v>1150</v>
      </c>
      <c r="G1401" s="105">
        <f>D1401*E1401*F1401</f>
        <v>0</v>
      </c>
      <c r="H1401" s="323"/>
      <c r="I1401" s="324" t="s">
        <v>299</v>
      </c>
      <c r="J1401" s="106" t="str">
        <f>VLOOKUP(I1401,Presupuesto!$B$11:$C$566,2,0)</f>
        <v>VIATICOS (26200-00)</v>
      </c>
      <c r="K1401" s="325" t="str">
        <f t="shared" si="168"/>
        <v>Gestión Tecnologías de Información y Comunicación</v>
      </c>
      <c r="L1401" s="325" t="s">
        <v>410</v>
      </c>
      <c r="M1401" s="437"/>
    </row>
    <row r="1402" spans="3:13" x14ac:dyDescent="0.35">
      <c r="C1402" s="437"/>
      <c r="D1402" s="437"/>
      <c r="E1402" s="437"/>
      <c r="F1402" s="437"/>
      <c r="G1402" s="437"/>
      <c r="H1402" s="424"/>
      <c r="I1402" s="437"/>
      <c r="J1402" s="437"/>
      <c r="K1402" s="437"/>
      <c r="L1402" s="437"/>
      <c r="M1402" s="437"/>
    </row>
    <row r="1405" spans="3:13" ht="15" thickBot="1" x14ac:dyDescent="0.4">
      <c r="C1405" s="437"/>
      <c r="D1405" s="437"/>
      <c r="E1405" s="437"/>
      <c r="F1405" s="437"/>
      <c r="G1405" s="437"/>
      <c r="H1405" s="424"/>
      <c r="I1405" s="437"/>
      <c r="J1405" s="437"/>
      <c r="K1405" s="437"/>
      <c r="L1405" s="437"/>
      <c r="M1405" s="437"/>
    </row>
    <row r="1406" spans="3:13" ht="15" thickBot="1" x14ac:dyDescent="0.4">
      <c r="C1406" s="29" t="s">
        <v>43</v>
      </c>
      <c r="D1406" s="30">
        <f>SUM(G1413:G1415)</f>
        <v>10000</v>
      </c>
      <c r="E1406" s="93"/>
      <c r="F1406" s="93"/>
      <c r="G1406" s="93"/>
      <c r="H1406" s="76"/>
      <c r="I1406" s="76"/>
      <c r="J1406" s="76"/>
      <c r="K1406" s="112"/>
      <c r="L1406" s="437"/>
      <c r="M1406" s="437"/>
    </row>
    <row r="1407" spans="3:13" x14ac:dyDescent="0.35">
      <c r="C1407" s="70"/>
      <c r="D1407" s="31"/>
      <c r="E1407" s="93"/>
      <c r="F1407" s="93"/>
      <c r="G1407" s="93"/>
      <c r="H1407" s="76"/>
      <c r="I1407" s="76"/>
      <c r="J1407" s="76"/>
      <c r="K1407" s="112"/>
      <c r="L1407" s="437"/>
      <c r="M1407" s="437"/>
    </row>
    <row r="1408" spans="3:13" x14ac:dyDescent="0.35">
      <c r="C1408" s="70"/>
      <c r="D1408" s="31"/>
      <c r="E1408" s="93"/>
      <c r="F1408" s="93"/>
      <c r="G1408" s="93"/>
      <c r="H1408" s="76"/>
      <c r="I1408" s="76"/>
      <c r="J1408" s="76"/>
      <c r="K1408" s="112"/>
      <c r="L1408" s="437"/>
      <c r="M1408" s="437"/>
    </row>
    <row r="1409" spans="3:13" ht="15.5" x14ac:dyDescent="0.35">
      <c r="C1409" s="202" t="s">
        <v>390</v>
      </c>
      <c r="D1409" s="351" t="s">
        <v>2570</v>
      </c>
      <c r="E1409" s="93"/>
      <c r="F1409" s="93"/>
      <c r="G1409" s="93"/>
      <c r="H1409" s="76"/>
      <c r="I1409" s="76"/>
      <c r="J1409" s="76"/>
      <c r="K1409" s="112"/>
      <c r="L1409" s="437"/>
      <c r="M1409" s="437"/>
    </row>
    <row r="1410" spans="3:13" ht="18.5" x14ac:dyDescent="0.35">
      <c r="C1410" s="207" t="str">
        <f>IFERROR(VLOOKUP(D1409,'1. Desarrollo e Innov. Curricu.'!$F:$G,2,FALSE),IFERROR(VLOOKUP(D1409,'2. Investigación Científica'!$F:$G,2,FALSE),IFERROR(VLOOKUP(D1409,'3. Vinculación Univ. Sociedad'!$F:$G,2,FALSE),IFERROR(VLOOKUP(D1409,'4. Docencia y Profesorado Univ.'!$F:$G,2,FALSE),IFERROR(VLOOKUP(D1409,'5. Estudiantes y Graduados'!$F:$G,2,FALSE),IFERROR(VLOOKUP(D1409,'11. Gestion Administrativa'!$F:$G,2,FALSE),IFERROR(VLOOKUP(D1409,'13. Gestión Académica'!$F:$G,2,FALSE),IFERROR(VLOOKUP(D1409,'9. Asegura. de la Calid. y M'!$F:$G,2,FALSE),IFERROR(VLOOKUP(D1409,'6. Gestión del Conocimiento'!$F:$G,2,FALSE),IFERROR(VLOOKUP(D1409,'15. Gobernabilidad y Proceso...'!$F:$G,2,FALSE),IFERROR(VLOOKUP(D1409,'12. Gestión del Talento Humano'!$F:$G,2,FALSE),IFERROR(VLOOKUP(D1409,'14. Internacional... de la E.S.'!$F:$G,2,FALSE),IFERROR(VLOOKUP(D1409,'10. Posgrado'!$F:$G,2,FALSE),IFERROR(VLOOKUP(D1409,'16. Gestión TIC'!$F:$G,2,FALSE),IFERROR(VLOOKUP(D1409,'16. Desa. del Sistema Educ.Sup.'!$F:$G,2,FALSE),IFERROR(VLOOKUP(D1409,'8. Cultura de Inno. Insti...'!$F:$G,2,FALSE),VLOOKUP(D1409,'7. Lo Esencial de la Reforma U.'!$F:$G,2,0)))))))))))))))))</f>
        <v xml:space="preserve">Realizar jornadas de estudio y reflexión con el personal docente en relación al modelo educativo, normativas y reglamentos de la UNAH. </v>
      </c>
      <c r="D1410" s="31"/>
      <c r="E1410" s="93"/>
      <c r="F1410" s="93"/>
      <c r="G1410" s="93"/>
      <c r="H1410" s="76"/>
      <c r="I1410" s="76"/>
      <c r="J1410" s="76"/>
      <c r="K1410" s="112"/>
      <c r="L1410" s="437"/>
      <c r="M1410" s="437"/>
    </row>
    <row r="1411" spans="3:13" ht="15" thickBot="1" x14ac:dyDescent="0.4">
      <c r="C1411" s="70"/>
      <c r="D1411" s="31"/>
      <c r="E1411" s="93"/>
      <c r="F1411" s="93"/>
      <c r="G1411" s="93"/>
      <c r="H1411" s="76"/>
      <c r="I1411" s="76"/>
      <c r="J1411" s="76"/>
      <c r="K1411" s="112"/>
      <c r="L1411" s="437"/>
      <c r="M1411" s="437"/>
    </row>
    <row r="1412" spans="3:13" ht="15" thickBot="1" x14ac:dyDescent="0.4">
      <c r="C1412" s="938" t="s">
        <v>44</v>
      </c>
      <c r="D1412" s="149" t="s">
        <v>45</v>
      </c>
      <c r="E1412" s="938" t="s">
        <v>55</v>
      </c>
      <c r="F1412" s="938" t="s">
        <v>57</v>
      </c>
      <c r="G1412" s="939" t="s">
        <v>27</v>
      </c>
      <c r="H1412" s="150" t="s">
        <v>129</v>
      </c>
      <c r="I1412" s="128" t="s">
        <v>46</v>
      </c>
      <c r="J1412" s="128" t="s">
        <v>130</v>
      </c>
      <c r="K1412" s="128" t="s">
        <v>408</v>
      </c>
      <c r="L1412" s="128" t="s">
        <v>409</v>
      </c>
      <c r="M1412" s="437"/>
    </row>
    <row r="1413" spans="3:13" x14ac:dyDescent="0.35">
      <c r="C1413" s="940" t="s">
        <v>47</v>
      </c>
      <c r="D1413" s="1161"/>
      <c r="E1413" s="941"/>
      <c r="F1413" s="942">
        <v>30000</v>
      </c>
      <c r="G1413" s="943">
        <f t="shared" ref="G1413:G1415" si="169">E1413*F1413</f>
        <v>0</v>
      </c>
      <c r="H1413" s="165"/>
      <c r="I1413" s="116" t="s">
        <v>697</v>
      </c>
      <c r="J1413" s="116" t="str">
        <f>VLOOKUP(I1413,Presupuesto!$B$11:$C$566,2,0)</f>
        <v>SERVICIOS DE CAPACITACION.</v>
      </c>
      <c r="K1413" s="321" t="s">
        <v>1492</v>
      </c>
      <c r="L1413" s="116" t="s">
        <v>392</v>
      </c>
      <c r="M1413" s="437"/>
    </row>
    <row r="1414" spans="3:13" x14ac:dyDescent="0.35">
      <c r="C1414" s="940" t="s">
        <v>48</v>
      </c>
      <c r="D1414" s="1161"/>
      <c r="E1414" s="946">
        <f>D1413</f>
        <v>0</v>
      </c>
      <c r="F1414" s="943">
        <v>50</v>
      </c>
      <c r="G1414" s="943">
        <f t="shared" si="169"/>
        <v>0</v>
      </c>
      <c r="H1414" s="165"/>
      <c r="I1414" s="98" t="s">
        <v>715</v>
      </c>
      <c r="J1414" s="98" t="str">
        <f>VLOOKUP(I1414,Presupuesto!$B$11:$C$566,2,0)</f>
        <v>SERVICIOS DE IMPRENTA PUBLIC.Y REPRODUCCION</v>
      </c>
      <c r="K1414" s="98" t="str">
        <f>$K$194</f>
        <v>Gestión Tecnologías de Información y Comunicación</v>
      </c>
      <c r="L1414" s="98" t="s">
        <v>410</v>
      </c>
      <c r="M1414" s="437"/>
    </row>
    <row r="1415" spans="3:13" x14ac:dyDescent="0.35">
      <c r="C1415" s="940" t="s">
        <v>49</v>
      </c>
      <c r="D1415" s="1161"/>
      <c r="E1415" s="946">
        <v>100</v>
      </c>
      <c r="F1415" s="943">
        <v>100</v>
      </c>
      <c r="G1415" s="943">
        <f t="shared" si="169"/>
        <v>10000</v>
      </c>
      <c r="H1415" s="165" t="s">
        <v>127</v>
      </c>
      <c r="I1415" s="98" t="s">
        <v>790</v>
      </c>
      <c r="J1415" s="98" t="str">
        <f>VLOOKUP(I1415,Presupuesto!$B$11:$C$566,2,0)</f>
        <v>ALIMENTOS B EBIDAS PARA PERSONAS</v>
      </c>
      <c r="K1415" s="98" t="s">
        <v>1359</v>
      </c>
      <c r="L1415" s="98" t="s">
        <v>394</v>
      </c>
      <c r="M1415" s="437"/>
    </row>
    <row r="1416" spans="3:13" x14ac:dyDescent="0.35">
      <c r="C1416" s="437"/>
      <c r="D1416" s="437"/>
      <c r="E1416" s="437"/>
      <c r="F1416" s="437"/>
      <c r="G1416" s="437"/>
      <c r="H1416" s="424"/>
      <c r="I1416" s="437"/>
      <c r="J1416" s="437"/>
      <c r="K1416" s="437"/>
      <c r="L1416" s="437"/>
      <c r="M1416" s="437"/>
    </row>
    <row r="1418" spans="3:13" ht="15" thickBot="1" x14ac:dyDescent="0.4">
      <c r="C1418" s="437"/>
      <c r="D1418" s="437"/>
      <c r="E1418" s="437"/>
      <c r="F1418" s="437"/>
      <c r="G1418" s="437"/>
      <c r="H1418" s="424"/>
      <c r="I1418" s="437"/>
      <c r="J1418" s="437"/>
      <c r="K1418" s="437"/>
      <c r="L1418" s="437"/>
      <c r="M1418" s="437"/>
    </row>
    <row r="1419" spans="3:13" ht="15" thickBot="1" x14ac:dyDescent="0.4">
      <c r="C1419" s="29" t="s">
        <v>43</v>
      </c>
      <c r="D1419" s="30">
        <f>SUM(G1426:G1429)</f>
        <v>15000</v>
      </c>
      <c r="E1419" s="93"/>
      <c r="F1419" s="93"/>
      <c r="G1419" s="93"/>
      <c r="H1419" s="76"/>
      <c r="I1419" s="76"/>
      <c r="J1419" s="76"/>
      <c r="K1419" s="112"/>
      <c r="L1419" s="437"/>
      <c r="M1419" s="437"/>
    </row>
    <row r="1420" spans="3:13" x14ac:dyDescent="0.35">
      <c r="C1420" s="70"/>
      <c r="D1420" s="31"/>
      <c r="E1420" s="93"/>
      <c r="F1420" s="93"/>
      <c r="G1420" s="93"/>
      <c r="H1420" s="76"/>
      <c r="I1420" s="76"/>
      <c r="J1420" s="76"/>
      <c r="K1420" s="112"/>
      <c r="L1420" s="437"/>
      <c r="M1420" s="437"/>
    </row>
    <row r="1421" spans="3:13" x14ac:dyDescent="0.35">
      <c r="C1421" s="70"/>
      <c r="D1421" s="31"/>
      <c r="E1421" s="93"/>
      <c r="F1421" s="93"/>
      <c r="G1421" s="93"/>
      <c r="H1421" s="76"/>
      <c r="I1421" s="76"/>
      <c r="J1421" s="76"/>
      <c r="K1421" s="112"/>
      <c r="L1421" s="437"/>
      <c r="M1421" s="437"/>
    </row>
    <row r="1422" spans="3:13" ht="15.5" x14ac:dyDescent="0.35">
      <c r="C1422" s="202" t="s">
        <v>390</v>
      </c>
      <c r="D1422" s="351" t="s">
        <v>2586</v>
      </c>
      <c r="E1422" s="93"/>
      <c r="F1422" s="93"/>
      <c r="G1422" s="93"/>
      <c r="H1422" s="76"/>
      <c r="I1422" s="76"/>
      <c r="J1422" s="76"/>
      <c r="K1422" s="112"/>
      <c r="L1422" s="437"/>
      <c r="M1422" s="437"/>
    </row>
    <row r="1423" spans="3:13" ht="18.5" x14ac:dyDescent="0.35">
      <c r="C1423" s="207" t="str">
        <f>IFERROR(VLOOKUP(D1422,'1. Desarrollo e Innov. Curricu.'!$F:$G,2,FALSE),IFERROR(VLOOKUP(D1422,'2. Investigación Científica'!$F:$G,2,FALSE),IFERROR(VLOOKUP(D1422,'3. Vinculación Univ. Sociedad'!$F:$G,2,FALSE),IFERROR(VLOOKUP(D1422,'4. Docencia y Profesorado Univ.'!$F:$G,2,FALSE),IFERROR(VLOOKUP(D1422,'5. Estudiantes y Graduados'!$F:$G,2,FALSE),IFERROR(VLOOKUP(D1422,'11. Gestion Administrativa'!$F:$G,2,FALSE),IFERROR(VLOOKUP(D1422,'13. Gestión Académica'!$F:$G,2,FALSE),IFERROR(VLOOKUP(D1422,'9. Asegura. de la Calid. y M'!$F:$G,2,FALSE),IFERROR(VLOOKUP(D1422,'6. Gestión del Conocimiento'!$F:$G,2,FALSE),IFERROR(VLOOKUP(D1422,'15. Gobernabilidad y Proceso...'!$F:$G,2,FALSE),IFERROR(VLOOKUP(D1422,'12. Gestión del Talento Humano'!$F:$G,2,FALSE),IFERROR(VLOOKUP(D1422,'14. Internacional... de la E.S.'!$F:$G,2,FALSE),IFERROR(VLOOKUP(D1422,'10. Posgrado'!$F:$G,2,FALSE),IFERROR(VLOOKUP(D1422,'16. Gestión TIC'!$F:$G,2,FALSE),IFERROR(VLOOKUP(D1422,'16. Desa. del Sistema Educ.Sup.'!$F:$G,2,FALSE),IFERROR(VLOOKUP(D1422,'8. Cultura de Inno. Insti...'!$F:$G,2,FALSE),VLOOKUP(D1422,'7. Lo Esencial de la Reforma U.'!$F:$G,2,0)))))))))))))))))</f>
        <v xml:space="preserve">Realizar un foro, sobre el tema de ética en la disciplina de Ciencias Políticas. </v>
      </c>
      <c r="D1423" s="31"/>
      <c r="E1423" s="93"/>
      <c r="F1423" s="93"/>
      <c r="G1423" s="93"/>
      <c r="H1423" s="76"/>
      <c r="I1423" s="76"/>
      <c r="J1423" s="76"/>
      <c r="K1423" s="112"/>
      <c r="L1423" s="437"/>
      <c r="M1423" s="437"/>
    </row>
    <row r="1424" spans="3:13" ht="15" thickBot="1" x14ac:dyDescent="0.4">
      <c r="C1424" s="70"/>
      <c r="D1424" s="31"/>
      <c r="E1424" s="93"/>
      <c r="F1424" s="93"/>
      <c r="G1424" s="93"/>
      <c r="H1424" s="76"/>
      <c r="I1424" s="76"/>
      <c r="J1424" s="76"/>
      <c r="K1424" s="112"/>
      <c r="L1424" s="437"/>
      <c r="M1424" s="437"/>
    </row>
    <row r="1425" spans="3:13" ht="15" thickBot="1" x14ac:dyDescent="0.4">
      <c r="C1425" s="126" t="s">
        <v>44</v>
      </c>
      <c r="D1425" s="129" t="s">
        <v>45</v>
      </c>
      <c r="E1425" s="128" t="s">
        <v>55</v>
      </c>
      <c r="F1425" s="128" t="s">
        <v>57</v>
      </c>
      <c r="G1425" s="127" t="s">
        <v>27</v>
      </c>
      <c r="H1425" s="133" t="s">
        <v>129</v>
      </c>
      <c r="I1425" s="128" t="s">
        <v>46</v>
      </c>
      <c r="J1425" s="128" t="s">
        <v>130</v>
      </c>
      <c r="K1425" s="128" t="s">
        <v>408</v>
      </c>
      <c r="L1425" s="128" t="s">
        <v>409</v>
      </c>
      <c r="M1425" s="437"/>
    </row>
    <row r="1426" spans="3:13" x14ac:dyDescent="0.35">
      <c r="C1426" s="317" t="s">
        <v>47</v>
      </c>
      <c r="D1426" s="1159"/>
      <c r="E1426" s="318"/>
      <c r="F1426" s="115">
        <v>30000</v>
      </c>
      <c r="G1426" s="319">
        <f t="shared" ref="G1426:G1428" si="170">E1426*F1426</f>
        <v>0</v>
      </c>
      <c r="H1426" s="320"/>
      <c r="I1426" s="116" t="s">
        <v>697</v>
      </c>
      <c r="J1426" s="116" t="str">
        <f>VLOOKUP(I1426,Presupuesto!$B$11:$C$566,2,0)</f>
        <v>SERVICIOS DE CAPACITACION.</v>
      </c>
      <c r="K1426" s="321" t="s">
        <v>1492</v>
      </c>
      <c r="L1426" s="116" t="s">
        <v>392</v>
      </c>
      <c r="M1426" s="437"/>
    </row>
    <row r="1427" spans="3:13" x14ac:dyDescent="0.35">
      <c r="C1427" s="99" t="s">
        <v>48</v>
      </c>
      <c r="D1427" s="1160"/>
      <c r="E1427" s="200">
        <f>D1426</f>
        <v>0</v>
      </c>
      <c r="F1427" s="100">
        <v>50</v>
      </c>
      <c r="G1427" s="97">
        <f t="shared" si="170"/>
        <v>0</v>
      </c>
      <c r="H1427" s="161"/>
      <c r="I1427" s="98" t="s">
        <v>715</v>
      </c>
      <c r="J1427" s="98" t="str">
        <f>VLOOKUP(I1427,Presupuesto!$B$11:$C$566,2,0)</f>
        <v>SERVICIOS DE IMPRENTA PUBLIC.Y REPRODUCCION</v>
      </c>
      <c r="K1427" s="98" t="str">
        <f>$K$194</f>
        <v>Gestión Tecnologías de Información y Comunicación</v>
      </c>
      <c r="L1427" s="98" t="s">
        <v>410</v>
      </c>
      <c r="M1427" s="437"/>
    </row>
    <row r="1428" spans="3:13" x14ac:dyDescent="0.35">
      <c r="C1428" s="99" t="s">
        <v>49</v>
      </c>
      <c r="D1428" s="1160"/>
      <c r="E1428" s="200">
        <v>100</v>
      </c>
      <c r="F1428" s="100">
        <v>150</v>
      </c>
      <c r="G1428" s="97">
        <f t="shared" si="170"/>
        <v>15000</v>
      </c>
      <c r="H1428" s="161" t="s">
        <v>127</v>
      </c>
      <c r="I1428" s="98" t="s">
        <v>790</v>
      </c>
      <c r="J1428" s="98" t="str">
        <f>VLOOKUP(I1428,Presupuesto!$B$11:$C$566,2,0)</f>
        <v>ALIMENTOS B EBIDAS PARA PERSONAS</v>
      </c>
      <c r="K1428" s="98" t="s">
        <v>1359</v>
      </c>
      <c r="L1428" s="98" t="s">
        <v>394</v>
      </c>
      <c r="M1428" s="437"/>
    </row>
    <row r="1429" spans="3:13" ht="15" thickBot="1" x14ac:dyDescent="0.4">
      <c r="C1429" s="213" t="s">
        <v>428</v>
      </c>
      <c r="D1429" s="214">
        <v>0</v>
      </c>
      <c r="E1429" s="322">
        <v>0</v>
      </c>
      <c r="F1429" s="104">
        <f>HLOOKUP(C1429,$AH$2:$BU$3,2,0)</f>
        <v>1150</v>
      </c>
      <c r="G1429" s="105">
        <f>D1429*E1429*F1429</f>
        <v>0</v>
      </c>
      <c r="H1429" s="323"/>
      <c r="I1429" s="324" t="s">
        <v>299</v>
      </c>
      <c r="J1429" s="106" t="str">
        <f>VLOOKUP(I1429,Presupuesto!$B$11:$C$566,2,0)</f>
        <v>VIATICOS (26200-00)</v>
      </c>
      <c r="K1429" s="325" t="str">
        <f t="shared" ref="K1429" si="171">$K$194</f>
        <v>Gestión Tecnologías de Información y Comunicación</v>
      </c>
      <c r="L1429" s="325" t="s">
        <v>410</v>
      </c>
      <c r="M1429" s="437"/>
    </row>
    <row r="1430" spans="3:13" x14ac:dyDescent="0.35">
      <c r="C1430" s="437"/>
      <c r="D1430" s="437"/>
      <c r="E1430" s="437"/>
      <c r="F1430" s="437"/>
      <c r="G1430" s="437"/>
      <c r="H1430" s="424"/>
      <c r="I1430" s="437"/>
      <c r="J1430" s="437"/>
      <c r="K1430" s="437"/>
      <c r="L1430" s="437"/>
      <c r="M1430" s="437"/>
    </row>
    <row r="1433" spans="3:13" ht="15" thickBot="1" x14ac:dyDescent="0.4">
      <c r="C1433" s="437"/>
      <c r="D1433" s="437"/>
      <c r="E1433" s="437"/>
      <c r="F1433" s="437"/>
      <c r="G1433" s="437"/>
      <c r="H1433" s="424"/>
      <c r="I1433" s="437"/>
      <c r="J1433" s="437"/>
      <c r="K1433" s="437"/>
      <c r="L1433" s="437"/>
      <c r="M1433" s="437"/>
    </row>
    <row r="1434" spans="3:13" ht="15" thickBot="1" x14ac:dyDescent="0.4">
      <c r="C1434" s="29" t="s">
        <v>43</v>
      </c>
      <c r="D1434" s="30">
        <f>SUM(G1441:G1444)</f>
        <v>20000</v>
      </c>
      <c r="E1434" s="93"/>
      <c r="F1434" s="93"/>
      <c r="G1434" s="93"/>
      <c r="H1434" s="76"/>
      <c r="I1434" s="76"/>
      <c r="J1434" s="76"/>
      <c r="K1434" s="112"/>
      <c r="L1434" s="437"/>
      <c r="M1434" s="437"/>
    </row>
    <row r="1435" spans="3:13" x14ac:dyDescent="0.35">
      <c r="C1435" s="70"/>
      <c r="D1435" s="31"/>
      <c r="E1435" s="93"/>
      <c r="F1435" s="93"/>
      <c r="G1435" s="93"/>
      <c r="H1435" s="76"/>
      <c r="I1435" s="76"/>
      <c r="J1435" s="76"/>
      <c r="K1435" s="112"/>
      <c r="L1435" s="437"/>
      <c r="M1435" s="437"/>
    </row>
    <row r="1436" spans="3:13" x14ac:dyDescent="0.35">
      <c r="C1436" s="70"/>
      <c r="D1436" s="31"/>
      <c r="E1436" s="93"/>
      <c r="F1436" s="93"/>
      <c r="G1436" s="93"/>
      <c r="H1436" s="76"/>
      <c r="I1436" s="76"/>
      <c r="J1436" s="76"/>
      <c r="K1436" s="112"/>
      <c r="L1436" s="437"/>
      <c r="M1436" s="437"/>
    </row>
    <row r="1437" spans="3:13" ht="15.5" x14ac:dyDescent="0.35">
      <c r="C1437" s="202" t="s">
        <v>390</v>
      </c>
      <c r="D1437" s="351" t="s">
        <v>2608</v>
      </c>
      <c r="E1437" s="93"/>
      <c r="F1437" s="93"/>
      <c r="G1437" s="93"/>
      <c r="H1437" s="76"/>
      <c r="I1437" s="76"/>
      <c r="J1437" s="76"/>
      <c r="K1437" s="112"/>
      <c r="L1437" s="437"/>
      <c r="M1437" s="437"/>
    </row>
    <row r="1438" spans="3:13" ht="18.5" x14ac:dyDescent="0.35">
      <c r="C1438" s="207" t="str">
        <f>IFERROR(VLOOKUP(D1437,'1. Desarrollo e Innov. Curricu.'!$F:$G,2,FALSE),IFERROR(VLOOKUP(D1437,'2. Investigación Científica'!$F:$G,2,FALSE),IFERROR(VLOOKUP(D1437,'3. Vinculación Univ. Sociedad'!$F:$G,2,FALSE),IFERROR(VLOOKUP(D1437,'4. Docencia y Profesorado Univ.'!$F:$G,2,FALSE),IFERROR(VLOOKUP(D1437,'5. Estudiantes y Graduados'!$F:$G,2,FALSE),IFERROR(VLOOKUP(D1437,'11. Gestion Administrativa'!$F:$G,2,FALSE),IFERROR(VLOOKUP(D1437,'13. Gestión Académica'!$F:$G,2,FALSE),IFERROR(VLOOKUP(D1437,'9. Asegura. de la Calid. y M'!$F:$G,2,FALSE),IFERROR(VLOOKUP(D1437,'6. Gestión del Conocimiento'!$F:$G,2,FALSE),IFERROR(VLOOKUP(D1437,'15. Gobernabilidad y Proceso...'!$F:$G,2,FALSE),IFERROR(VLOOKUP(D1437,'12. Gestión del Talento Humano'!$F:$G,2,FALSE),IFERROR(VLOOKUP(D1437,'14. Internacional... de la E.S.'!$F:$G,2,FALSE),IFERROR(VLOOKUP(D1437,'10. Posgrado'!$F:$G,2,FALSE),IFERROR(VLOOKUP(D1437,'16. Gestión TIC'!$F:$G,2,FALSE),IFERROR(VLOOKUP(D1437,'16. Desa. del Sistema Educ.Sup.'!$F:$G,2,FALSE),IFERROR(VLOOKUP(D1437,'8. Cultura de Inno. Insti...'!$F:$G,2,FALSE),VLOOKUP(D1437,'7. Lo Esencial de la Reforma U.'!$F:$G,2,0)))))))))))))))))</f>
        <v>Realizar un foro, sobre Ciudadanía e Identidad Nacional.</v>
      </c>
      <c r="D1438" s="31"/>
      <c r="E1438" s="93"/>
      <c r="F1438" s="93"/>
      <c r="G1438" s="93"/>
      <c r="H1438" s="76"/>
      <c r="I1438" s="76"/>
      <c r="J1438" s="76"/>
      <c r="K1438" s="112"/>
      <c r="L1438" s="437"/>
      <c r="M1438" s="437"/>
    </row>
    <row r="1439" spans="3:13" ht="15" thickBot="1" x14ac:dyDescent="0.4">
      <c r="C1439" s="70"/>
      <c r="D1439" s="31"/>
      <c r="E1439" s="93"/>
      <c r="F1439" s="93"/>
      <c r="G1439" s="93"/>
      <c r="H1439" s="76"/>
      <c r="I1439" s="76"/>
      <c r="J1439" s="76"/>
      <c r="K1439" s="112"/>
      <c r="L1439" s="437"/>
      <c r="M1439" s="437"/>
    </row>
    <row r="1440" spans="3:13" ht="15" thickBot="1" x14ac:dyDescent="0.4">
      <c r="C1440" s="126" t="s">
        <v>44</v>
      </c>
      <c r="D1440" s="129" t="s">
        <v>45</v>
      </c>
      <c r="E1440" s="128" t="s">
        <v>55</v>
      </c>
      <c r="F1440" s="128" t="s">
        <v>57</v>
      </c>
      <c r="G1440" s="127" t="s">
        <v>27</v>
      </c>
      <c r="H1440" s="133" t="s">
        <v>129</v>
      </c>
      <c r="I1440" s="128" t="s">
        <v>46</v>
      </c>
      <c r="J1440" s="128" t="s">
        <v>130</v>
      </c>
      <c r="K1440" s="128" t="s">
        <v>408</v>
      </c>
      <c r="L1440" s="128" t="s">
        <v>409</v>
      </c>
      <c r="M1440" s="437"/>
    </row>
    <row r="1441" spans="3:13" x14ac:dyDescent="0.35">
      <c r="C1441" s="317" t="s">
        <v>47</v>
      </c>
      <c r="D1441" s="1159"/>
      <c r="E1441" s="318"/>
      <c r="F1441" s="115">
        <v>30000</v>
      </c>
      <c r="G1441" s="319">
        <f t="shared" ref="G1441:G1443" si="172">E1441*F1441</f>
        <v>0</v>
      </c>
      <c r="H1441" s="320"/>
      <c r="I1441" s="116" t="s">
        <v>697</v>
      </c>
      <c r="J1441" s="116" t="str">
        <f>VLOOKUP(I1441,Presupuesto!$B$11:$C$566,2,0)</f>
        <v>SERVICIOS DE CAPACITACION.</v>
      </c>
      <c r="K1441" s="321" t="s">
        <v>1492</v>
      </c>
      <c r="L1441" s="116" t="s">
        <v>392</v>
      </c>
      <c r="M1441" s="437"/>
    </row>
    <row r="1442" spans="3:13" x14ac:dyDescent="0.35">
      <c r="C1442" s="99" t="s">
        <v>48</v>
      </c>
      <c r="D1442" s="1160"/>
      <c r="E1442" s="200">
        <v>100</v>
      </c>
      <c r="F1442" s="100">
        <v>50</v>
      </c>
      <c r="G1442" s="97">
        <f t="shared" si="172"/>
        <v>5000</v>
      </c>
      <c r="H1442" s="161" t="s">
        <v>127</v>
      </c>
      <c r="I1442" s="98" t="s">
        <v>715</v>
      </c>
      <c r="J1442" s="98" t="str">
        <f>VLOOKUP(I1442,Presupuesto!$B$11:$C$566,2,0)</f>
        <v>SERVICIOS DE IMPRENTA PUBLIC.Y REPRODUCCION</v>
      </c>
      <c r="K1442" s="98" t="s">
        <v>1359</v>
      </c>
      <c r="L1442" s="98" t="s">
        <v>410</v>
      </c>
      <c r="M1442" s="437"/>
    </row>
    <row r="1443" spans="3:13" x14ac:dyDescent="0.35">
      <c r="C1443" s="99" t="s">
        <v>49</v>
      </c>
      <c r="D1443" s="1160"/>
      <c r="E1443" s="200">
        <v>100</v>
      </c>
      <c r="F1443" s="100">
        <v>150</v>
      </c>
      <c r="G1443" s="97">
        <f t="shared" si="172"/>
        <v>15000</v>
      </c>
      <c r="H1443" s="161" t="s">
        <v>127</v>
      </c>
      <c r="I1443" s="98" t="s">
        <v>790</v>
      </c>
      <c r="J1443" s="98" t="str">
        <f>VLOOKUP(I1443,Presupuesto!$B$11:$C$566,2,0)</f>
        <v>ALIMENTOS B EBIDAS PARA PERSONAS</v>
      </c>
      <c r="K1443" s="98" t="s">
        <v>1359</v>
      </c>
      <c r="L1443" s="98" t="s">
        <v>394</v>
      </c>
      <c r="M1443" s="437"/>
    </row>
    <row r="1444" spans="3:13" ht="15" thickBot="1" x14ac:dyDescent="0.4">
      <c r="C1444" s="213" t="s">
        <v>428</v>
      </c>
      <c r="D1444" s="214">
        <v>0</v>
      </c>
      <c r="E1444" s="322">
        <v>0</v>
      </c>
      <c r="F1444" s="104">
        <f>HLOOKUP(C1444,$AH$2:$BU$3,2,0)</f>
        <v>1150</v>
      </c>
      <c r="G1444" s="105">
        <f>D1444*E1444*F1444</f>
        <v>0</v>
      </c>
      <c r="H1444" s="323"/>
      <c r="I1444" s="324" t="s">
        <v>299</v>
      </c>
      <c r="J1444" s="106" t="str">
        <f>VLOOKUP(I1444,Presupuesto!$B$11:$C$566,2,0)</f>
        <v>VIATICOS (26200-00)</v>
      </c>
      <c r="K1444" s="98" t="s">
        <v>1359</v>
      </c>
      <c r="L1444" s="325" t="s">
        <v>410</v>
      </c>
      <c r="M1444" s="437"/>
    </row>
    <row r="1445" spans="3:13" x14ac:dyDescent="0.35">
      <c r="C1445" s="437"/>
      <c r="D1445" s="437"/>
      <c r="E1445" s="437"/>
      <c r="F1445" s="437"/>
      <c r="G1445" s="437"/>
      <c r="H1445" s="424"/>
      <c r="I1445" s="437"/>
      <c r="J1445" s="437"/>
      <c r="K1445" s="437"/>
      <c r="L1445" s="437"/>
      <c r="M1445" s="437"/>
    </row>
    <row r="1448" spans="3:13" ht="15" thickBot="1" x14ac:dyDescent="0.4">
      <c r="C1448" s="437"/>
      <c r="D1448" s="437"/>
      <c r="E1448" s="437"/>
      <c r="F1448" s="437"/>
      <c r="G1448" s="437"/>
      <c r="H1448" s="424"/>
      <c r="I1448" s="437"/>
      <c r="J1448" s="437"/>
      <c r="K1448" s="437"/>
      <c r="L1448" s="437"/>
      <c r="M1448" s="437"/>
    </row>
    <row r="1449" spans="3:13" ht="15" thickBot="1" x14ac:dyDescent="0.4">
      <c r="C1449" s="29" t="s">
        <v>43</v>
      </c>
      <c r="D1449" s="30">
        <f>SUM(G1456:G1465)</f>
        <v>75000</v>
      </c>
      <c r="E1449" s="93"/>
      <c r="F1449" s="93"/>
      <c r="G1449" s="93"/>
      <c r="H1449" s="76"/>
      <c r="I1449" s="76"/>
      <c r="J1449" s="76"/>
      <c r="K1449" s="112"/>
      <c r="L1449" s="437"/>
      <c r="M1449" s="437"/>
    </row>
    <row r="1450" spans="3:13" x14ac:dyDescent="0.35">
      <c r="C1450" s="70"/>
      <c r="D1450" s="31"/>
      <c r="E1450" s="93"/>
      <c r="F1450" s="93"/>
      <c r="G1450" s="93"/>
      <c r="H1450" s="76"/>
      <c r="I1450" s="76"/>
      <c r="J1450" s="76"/>
      <c r="K1450" s="112"/>
      <c r="L1450" s="437"/>
      <c r="M1450" s="437"/>
    </row>
    <row r="1451" spans="3:13" x14ac:dyDescent="0.35">
      <c r="C1451" s="70"/>
      <c r="D1451" s="31"/>
      <c r="E1451" s="93"/>
      <c r="F1451" s="93"/>
      <c r="G1451" s="93"/>
      <c r="H1451" s="76"/>
      <c r="I1451" s="76"/>
      <c r="J1451" s="76"/>
      <c r="K1451" s="112"/>
      <c r="L1451" s="437"/>
      <c r="M1451" s="437"/>
    </row>
    <row r="1452" spans="3:13" ht="15.5" x14ac:dyDescent="0.35">
      <c r="C1452" s="202" t="s">
        <v>390</v>
      </c>
      <c r="D1452" s="351" t="s">
        <v>2926</v>
      </c>
      <c r="E1452" s="93"/>
      <c r="F1452" s="93"/>
      <c r="G1452" s="93"/>
      <c r="H1452" s="76"/>
      <c r="I1452" s="76"/>
      <c r="J1452" s="76"/>
      <c r="K1452" s="112"/>
      <c r="L1452" s="437"/>
      <c r="M1452" s="437"/>
    </row>
    <row r="1453" spans="3:13" ht="18.5" x14ac:dyDescent="0.35">
      <c r="C1453" s="207" t="str">
        <f>IFERROR(VLOOKUP(D1452,'1. Desarrollo e Innov. Curricu.'!$F:$G,2,FALSE),IFERROR(VLOOKUP(D1452,'2. Investigación Científica'!$F:$G,2,FALSE),IFERROR(VLOOKUP(D1452,'3. Vinculación Univ. Sociedad'!$F:$G,2,FALSE),IFERROR(VLOOKUP(D1452,'4. Docencia y Profesorado Univ.'!$F:$G,2,FALSE),IFERROR(VLOOKUP(D1452,'5. Estudiantes y Graduados'!$F:$G,2,FALSE),IFERROR(VLOOKUP(D1452,'11. Gestion Administrativa'!$F:$G,2,FALSE),IFERROR(VLOOKUP(D1452,'13. Gestión Académica'!$F:$G,2,FALSE),IFERROR(VLOOKUP(D1452,'9. Asegura. de la Calid. y M'!$F:$G,2,FALSE),IFERROR(VLOOKUP(D1452,'6. Gestión del Conocimiento'!$F:$G,2,FALSE),IFERROR(VLOOKUP(D1452,'15. Gobernabilidad y Proceso...'!$F:$G,2,FALSE),IFERROR(VLOOKUP(D1452,'12. Gestión del Talento Humano'!$F:$G,2,FALSE),IFERROR(VLOOKUP(D1452,'14. Internacional... de la E.S.'!$F:$G,2,FALSE),IFERROR(VLOOKUP(D1452,'10. Posgrado'!$F:$G,2,FALSE),IFERROR(VLOOKUP(D1452,'16. Gestión TIC'!$F:$G,2,FALSE),IFERROR(VLOOKUP(D1452,'16. Desa. del Sistema Educ.Sup.'!$F:$G,2,FALSE),IFERROR(VLOOKUP(D1452,'8. Cultura de Inno. Insti...'!$F:$G,2,FALSE),VLOOKUP(D1452,'7. Lo Esencial de la Reforma U.'!$F:$G,2,0)))))))))))))))))</f>
        <v xml:space="preserve">Implementar la cátedra UNESCO </v>
      </c>
      <c r="D1453" s="31"/>
      <c r="E1453" s="93"/>
      <c r="F1453" s="93"/>
      <c r="G1453" s="93"/>
      <c r="H1453" s="76"/>
      <c r="I1453" s="76"/>
      <c r="J1453" s="76"/>
      <c r="K1453" s="112"/>
      <c r="L1453" s="437"/>
      <c r="M1453" s="437"/>
    </row>
    <row r="1454" spans="3:13" ht="15" thickBot="1" x14ac:dyDescent="0.4">
      <c r="C1454" s="70"/>
      <c r="D1454" s="31"/>
      <c r="E1454" s="93"/>
      <c r="F1454" s="93"/>
      <c r="G1454" s="93"/>
      <c r="H1454" s="76"/>
      <c r="I1454" s="76"/>
      <c r="J1454" s="76"/>
      <c r="K1454" s="112"/>
      <c r="L1454" s="437"/>
      <c r="M1454" s="437"/>
    </row>
    <row r="1455" spans="3:13" ht="15" thickBot="1" x14ac:dyDescent="0.4">
      <c r="C1455" s="126" t="s">
        <v>44</v>
      </c>
      <c r="D1455" s="129" t="s">
        <v>45</v>
      </c>
      <c r="E1455" s="128" t="s">
        <v>55</v>
      </c>
      <c r="F1455" s="128" t="s">
        <v>57</v>
      </c>
      <c r="G1455" s="127" t="s">
        <v>27</v>
      </c>
      <c r="H1455" s="133" t="s">
        <v>129</v>
      </c>
      <c r="I1455" s="128" t="s">
        <v>46</v>
      </c>
      <c r="J1455" s="128" t="s">
        <v>130</v>
      </c>
      <c r="K1455" s="128" t="s">
        <v>408</v>
      </c>
      <c r="L1455" s="128" t="s">
        <v>409</v>
      </c>
      <c r="M1455" s="437"/>
    </row>
    <row r="1456" spans="3:13" ht="15" thickBot="1" x14ac:dyDescent="0.4">
      <c r="C1456" s="317" t="s">
        <v>47</v>
      </c>
      <c r="D1456" s="1159"/>
      <c r="E1456" s="318">
        <v>1</v>
      </c>
      <c r="F1456" s="115">
        <v>30000</v>
      </c>
      <c r="G1456" s="319">
        <f t="shared" ref="G1456:G1464" si="173">E1456*F1456</f>
        <v>30000</v>
      </c>
      <c r="H1456" s="320" t="s">
        <v>127</v>
      </c>
      <c r="I1456" s="116" t="s">
        <v>697</v>
      </c>
      <c r="J1456" s="116" t="str">
        <f>VLOOKUP(I1456,Presupuesto!$B$11:$C$566,2,0)</f>
        <v>SERVICIOS DE CAPACITACION.</v>
      </c>
      <c r="K1456" s="321" t="s">
        <v>1359</v>
      </c>
      <c r="L1456" s="116" t="s">
        <v>392</v>
      </c>
      <c r="M1456" s="437"/>
    </row>
    <row r="1457" spans="2:13" ht="15" thickBot="1" x14ac:dyDescent="0.4">
      <c r="C1457" s="99" t="s">
        <v>48</v>
      </c>
      <c r="D1457" s="1160"/>
      <c r="E1457" s="200">
        <v>100</v>
      </c>
      <c r="F1457" s="100">
        <v>50</v>
      </c>
      <c r="G1457" s="97">
        <f t="shared" si="173"/>
        <v>5000</v>
      </c>
      <c r="H1457" s="161" t="s">
        <v>127</v>
      </c>
      <c r="I1457" s="98" t="s">
        <v>715</v>
      </c>
      <c r="J1457" s="98" t="str">
        <f>VLOOKUP(I1457,Presupuesto!$B$11:$C$566,2,0)</f>
        <v>SERVICIOS DE IMPRENTA PUBLIC.Y REPRODUCCION</v>
      </c>
      <c r="K1457" s="321" t="s">
        <v>1359</v>
      </c>
      <c r="L1457" s="98" t="s">
        <v>410</v>
      </c>
      <c r="M1457" s="437"/>
    </row>
    <row r="1458" spans="2:13" ht="15" thickBot="1" x14ac:dyDescent="0.4">
      <c r="C1458" s="99" t="s">
        <v>49</v>
      </c>
      <c r="D1458" s="1160"/>
      <c r="E1458" s="200">
        <v>100</v>
      </c>
      <c r="F1458" s="100">
        <v>150</v>
      </c>
      <c r="G1458" s="97">
        <f t="shared" si="173"/>
        <v>15000</v>
      </c>
      <c r="H1458" s="161" t="s">
        <v>127</v>
      </c>
      <c r="I1458" s="98" t="s">
        <v>790</v>
      </c>
      <c r="J1458" s="98" t="str">
        <f>VLOOKUP(I1458,Presupuesto!$B$11:$C$566,2,0)</f>
        <v>ALIMENTOS B EBIDAS PARA PERSONAS</v>
      </c>
      <c r="K1458" s="321" t="s">
        <v>1359</v>
      </c>
      <c r="L1458" s="98" t="s">
        <v>394</v>
      </c>
      <c r="M1458" s="437"/>
    </row>
    <row r="1459" spans="2:13" ht="15" thickBot="1" x14ac:dyDescent="0.4">
      <c r="C1459" s="99" t="s">
        <v>50</v>
      </c>
      <c r="D1459" s="1160"/>
      <c r="E1459" s="151">
        <v>2</v>
      </c>
      <c r="F1459" s="118">
        <v>10000</v>
      </c>
      <c r="G1459" s="97">
        <f t="shared" si="173"/>
        <v>20000</v>
      </c>
      <c r="H1459" s="161" t="s">
        <v>127</v>
      </c>
      <c r="I1459" s="1006" t="s">
        <v>747</v>
      </c>
      <c r="J1459" s="98" t="str">
        <f>VLOOKUP(I1459,Presupuesto!$B$11:$C$566,2,0)</f>
        <v>PASAJES NACIONALES</v>
      </c>
      <c r="K1459" s="321" t="s">
        <v>1359</v>
      </c>
      <c r="L1459" s="98" t="s">
        <v>410</v>
      </c>
      <c r="M1459" s="437"/>
    </row>
    <row r="1460" spans="2:13" x14ac:dyDescent="0.35">
      <c r="C1460" s="99" t="s">
        <v>415</v>
      </c>
      <c r="D1460" s="1160"/>
      <c r="E1460" s="151">
        <v>20</v>
      </c>
      <c r="F1460" s="118">
        <v>250</v>
      </c>
      <c r="G1460" s="97">
        <f t="shared" si="173"/>
        <v>5000</v>
      </c>
      <c r="H1460" s="161" t="s">
        <v>127</v>
      </c>
      <c r="I1460" s="98" t="s">
        <v>819</v>
      </c>
      <c r="J1460" s="98" t="str">
        <f>VLOOKUP(I1460,Presupuesto!$B$11:$C$566,2,0)</f>
        <v>PRODUCTOS PAPEL Y CARTON</v>
      </c>
      <c r="K1460" s="321" t="s">
        <v>1359</v>
      </c>
      <c r="L1460" s="98" t="s">
        <v>410</v>
      </c>
      <c r="M1460" s="437"/>
    </row>
    <row r="1461" spans="2:13" x14ac:dyDescent="0.35">
      <c r="C1461" s="99" t="s">
        <v>51</v>
      </c>
      <c r="D1461" s="1160"/>
      <c r="E1461" s="200">
        <f>(D1456*25)/500</f>
        <v>0</v>
      </c>
      <c r="F1461" s="100">
        <v>85</v>
      </c>
      <c r="G1461" s="97">
        <f t="shared" si="173"/>
        <v>0</v>
      </c>
      <c r="H1461" s="161"/>
      <c r="I1461" s="98" t="s">
        <v>819</v>
      </c>
      <c r="J1461" s="98" t="str">
        <f>VLOOKUP(I1461,Presupuesto!$B$11:$C$566,2,0)</f>
        <v>PRODUCTOS PAPEL Y CARTON</v>
      </c>
      <c r="K1461" s="98" t="str">
        <f t="shared" ref="K1461:K1465" si="174">$K$194</f>
        <v>Gestión Tecnologías de Información y Comunicación</v>
      </c>
      <c r="L1461" s="98" t="s">
        <v>410</v>
      </c>
      <c r="M1461" s="437"/>
    </row>
    <row r="1462" spans="2:13" x14ac:dyDescent="0.35">
      <c r="C1462" s="99" t="s">
        <v>121</v>
      </c>
      <c r="D1462" s="1160"/>
      <c r="E1462" s="200">
        <f>D1456/12</f>
        <v>0</v>
      </c>
      <c r="F1462" s="100">
        <v>36</v>
      </c>
      <c r="G1462" s="97">
        <f t="shared" si="173"/>
        <v>0</v>
      </c>
      <c r="H1462" s="161"/>
      <c r="I1462" s="98" t="s">
        <v>940</v>
      </c>
      <c r="J1462" s="98" t="str">
        <f>VLOOKUP(I1462,Presupuesto!$B$11:$C$566,2,0)</f>
        <v>UTILES DE ESCRITORIO, OFICINA Y ENSE¥ANZA</v>
      </c>
      <c r="K1462" s="98" t="str">
        <f t="shared" si="174"/>
        <v>Gestión Tecnologías de Información y Comunicación</v>
      </c>
      <c r="L1462" s="98" t="s">
        <v>410</v>
      </c>
      <c r="M1462" s="437"/>
    </row>
    <row r="1463" spans="2:13" x14ac:dyDescent="0.35">
      <c r="C1463" s="99" t="s">
        <v>34</v>
      </c>
      <c r="D1463" s="1160"/>
      <c r="E1463" s="200">
        <f>D1456/12</f>
        <v>0</v>
      </c>
      <c r="F1463" s="100">
        <v>80</v>
      </c>
      <c r="G1463" s="97">
        <f t="shared" si="173"/>
        <v>0</v>
      </c>
      <c r="H1463" s="161"/>
      <c r="I1463" s="98" t="s">
        <v>940</v>
      </c>
      <c r="J1463" s="98" t="str">
        <f>VLOOKUP(I1463,Presupuesto!$B$11:$C$566,2,0)</f>
        <v>UTILES DE ESCRITORIO, OFICINA Y ENSE¥ANZA</v>
      </c>
      <c r="K1463" s="98" t="str">
        <f t="shared" si="174"/>
        <v>Gestión Tecnologías de Información y Comunicación</v>
      </c>
      <c r="L1463" s="98" t="s">
        <v>410</v>
      </c>
      <c r="M1463" s="437"/>
    </row>
    <row r="1464" spans="2:13" x14ac:dyDescent="0.35">
      <c r="C1464" s="109" t="s">
        <v>52</v>
      </c>
      <c r="D1464" s="1160"/>
      <c r="E1464" s="209">
        <v>0</v>
      </c>
      <c r="F1464" s="119">
        <v>25</v>
      </c>
      <c r="G1464" s="97">
        <f t="shared" si="173"/>
        <v>0</v>
      </c>
      <c r="H1464" s="161"/>
      <c r="I1464" s="98" t="s">
        <v>940</v>
      </c>
      <c r="J1464" s="98" t="str">
        <f>VLOOKUP(I1464,Presupuesto!$B$11:$C$566,2,0)</f>
        <v>UTILES DE ESCRITORIO, OFICINA Y ENSE¥ANZA</v>
      </c>
      <c r="K1464" s="98" t="str">
        <f t="shared" si="174"/>
        <v>Gestión Tecnologías de Información y Comunicación</v>
      </c>
      <c r="L1464" s="98" t="s">
        <v>410</v>
      </c>
      <c r="M1464" s="437"/>
    </row>
    <row r="1465" spans="2:13" ht="15" thickBot="1" x14ac:dyDescent="0.4">
      <c r="C1465" s="213" t="s">
        <v>428</v>
      </c>
      <c r="D1465" s="214">
        <v>0</v>
      </c>
      <c r="E1465" s="322">
        <v>0</v>
      </c>
      <c r="F1465" s="104">
        <f>HLOOKUP(C1465,$AH$2:$BU$3,2,0)</f>
        <v>1150</v>
      </c>
      <c r="G1465" s="105">
        <f>D1465*E1465*F1465</f>
        <v>0</v>
      </c>
      <c r="H1465" s="323"/>
      <c r="I1465" s="324" t="s">
        <v>299</v>
      </c>
      <c r="J1465" s="106" t="str">
        <f>VLOOKUP(I1465,Presupuesto!$B$11:$C$566,2,0)</f>
        <v>VIATICOS (26200-00)</v>
      </c>
      <c r="K1465" s="325" t="str">
        <f t="shared" si="174"/>
        <v>Gestión Tecnologías de Información y Comunicación</v>
      </c>
      <c r="L1465" s="325" t="s">
        <v>410</v>
      </c>
      <c r="M1465" s="437"/>
    </row>
    <row r="1466" spans="2:13" x14ac:dyDescent="0.35">
      <c r="C1466" s="437"/>
      <c r="D1466" s="437"/>
      <c r="E1466" s="437"/>
      <c r="F1466" s="437"/>
      <c r="G1466" s="437"/>
      <c r="H1466" s="424"/>
      <c r="I1466" s="437"/>
      <c r="J1466" s="437"/>
      <c r="K1466" s="437"/>
      <c r="L1466" s="437"/>
      <c r="M1466" s="437"/>
    </row>
    <row r="1467" spans="2:13" s="437" customFormat="1" x14ac:dyDescent="0.35">
      <c r="C1467" s="976"/>
      <c r="D1467" s="976"/>
      <c r="E1467" s="976"/>
      <c r="F1467" s="976"/>
      <c r="G1467" s="976"/>
      <c r="H1467" s="978"/>
      <c r="I1467" s="976"/>
      <c r="J1467" s="976"/>
      <c r="K1467" s="976"/>
      <c r="L1467" s="976"/>
    </row>
    <row r="1468" spans="2:13" s="437" customFormat="1" x14ac:dyDescent="0.35">
      <c r="C1468" s="976"/>
      <c r="D1468" s="976"/>
      <c r="E1468" s="976"/>
      <c r="F1468" s="976"/>
      <c r="G1468" s="976"/>
      <c r="H1468" s="978"/>
      <c r="I1468" s="976"/>
      <c r="J1468" s="976"/>
      <c r="K1468" s="976"/>
      <c r="L1468" s="976"/>
    </row>
    <row r="1469" spans="2:13" x14ac:dyDescent="0.35">
      <c r="C1469" s="437"/>
    </row>
    <row r="1470" spans="2:13" ht="28.5" x14ac:dyDescent="0.35">
      <c r="B1470" s="950">
        <v>8</v>
      </c>
      <c r="C1470" s="950" t="s">
        <v>2927</v>
      </c>
      <c r="D1470" s="1000">
        <f>D1472+D1486+D1500</f>
        <v>25000</v>
      </c>
      <c r="E1470" s="437"/>
      <c r="F1470" s="437"/>
      <c r="G1470" s="437"/>
      <c r="H1470" s="424"/>
      <c r="I1470" s="437"/>
      <c r="J1470" s="437"/>
      <c r="K1470" s="437"/>
      <c r="L1470" s="437"/>
      <c r="M1470" s="437"/>
    </row>
    <row r="1471" spans="2:13" s="991" customFormat="1" ht="29" thickBot="1" x14ac:dyDescent="0.4">
      <c r="C1471" s="992"/>
      <c r="H1471" s="993"/>
    </row>
    <row r="1472" spans="2:13" ht="15" thickBot="1" x14ac:dyDescent="0.4">
      <c r="C1472" s="29" t="s">
        <v>43</v>
      </c>
      <c r="D1472" s="30">
        <f>SUM(G1479:G1482)</f>
        <v>10000</v>
      </c>
      <c r="E1472" s="93"/>
      <c r="F1472" s="93"/>
      <c r="G1472" s="93"/>
      <c r="H1472" s="76"/>
      <c r="I1472" s="76"/>
      <c r="J1472" s="76"/>
      <c r="K1472" s="112"/>
      <c r="L1472" s="437"/>
      <c r="M1472" s="437"/>
    </row>
    <row r="1473" spans="3:13" x14ac:dyDescent="0.35">
      <c r="C1473" s="70"/>
      <c r="D1473" s="31"/>
      <c r="E1473" s="93"/>
      <c r="F1473" s="93"/>
      <c r="G1473" s="93"/>
      <c r="H1473" s="76"/>
      <c r="I1473" s="76"/>
      <c r="J1473" s="76"/>
      <c r="K1473" s="112"/>
      <c r="L1473" s="437"/>
      <c r="M1473" s="437"/>
    </row>
    <row r="1474" spans="3:13" x14ac:dyDescent="0.35">
      <c r="C1474" s="70"/>
      <c r="D1474" s="31"/>
      <c r="E1474" s="93"/>
      <c r="F1474" s="93"/>
      <c r="G1474" s="93"/>
      <c r="H1474" s="76"/>
      <c r="I1474" s="76"/>
      <c r="J1474" s="76"/>
      <c r="K1474" s="112"/>
      <c r="L1474" s="437"/>
      <c r="M1474" s="437"/>
    </row>
    <row r="1475" spans="3:13" ht="15.5" x14ac:dyDescent="0.35">
      <c r="C1475" s="202" t="s">
        <v>390</v>
      </c>
      <c r="D1475" s="351" t="s">
        <v>2644</v>
      </c>
      <c r="E1475" s="93"/>
      <c r="F1475" s="93"/>
      <c r="G1475" s="93"/>
      <c r="H1475" s="76"/>
      <c r="I1475" s="76"/>
      <c r="J1475" s="76"/>
      <c r="K1475" s="112"/>
      <c r="L1475" s="437"/>
      <c r="M1475" s="437"/>
    </row>
    <row r="1476" spans="3:13" ht="18.5" x14ac:dyDescent="0.35">
      <c r="C1476" s="207" t="str">
        <f>IFERROR(VLOOKUP(D1475,'1. Desarrollo e Innov. Curricu.'!$F:$G,2,FALSE),IFERROR(VLOOKUP(D1475,'2. Investigación Científica'!$F:$G,2,FALSE),IFERROR(VLOOKUP(D1475,'3. Vinculación Univ. Sociedad'!$F:$G,2,FALSE),IFERROR(VLOOKUP(D1475,'4. Docencia y Profesorado Univ.'!$F:$G,2,FALSE),IFERROR(VLOOKUP(D1475,'5. Estudiantes y Graduados'!$F:$G,2,FALSE),IFERROR(VLOOKUP(D1475,'11. Gestion Administrativa'!$F:$G,2,FALSE),IFERROR(VLOOKUP(D1475,'13. Gestión Académica'!$F:$G,2,FALSE),IFERROR(VLOOKUP(D1475,'9. Asegura. de la Calid. y M'!$F:$G,2,FALSE),IFERROR(VLOOKUP(D1475,'6. Gestión del Conocimiento'!$F:$G,2,FALSE),IFERROR(VLOOKUP(D1475,'15. Gobernabilidad y Proceso...'!$F:$G,2,FALSE),IFERROR(VLOOKUP(D1475,'12. Gestión del Talento Humano'!$F:$G,2,FALSE),IFERROR(VLOOKUP(D1475,'14. Internacional... de la E.S.'!$F:$G,2,FALSE),IFERROR(VLOOKUP(D1475,'10. Posgrado'!$F:$G,2,FALSE),IFERROR(VLOOKUP(D1475,'16. Gestión TIC'!$F:$G,2,FALSE),IFERROR(VLOOKUP(D1475,'16. Desa. del Sistema Educ.Sup.'!$F:$G,2,FALSE),IFERROR(VLOOKUP(D1475,'8. Cultura de Inno. Insti...'!$F:$G,2,FALSE),VLOOKUP(D1475,'7. Lo Esencial de la Reforma U.'!$F:$G,2,0)))))))))))))))))</f>
        <v xml:space="preserve">Gestionar ante la DEGT los espacios de capacitación sobre el uso de las TICs. </v>
      </c>
      <c r="D1476" s="31"/>
      <c r="E1476" s="93"/>
      <c r="F1476" s="93"/>
      <c r="G1476" s="93"/>
      <c r="H1476" s="76"/>
      <c r="I1476" s="76"/>
      <c r="J1476" s="76"/>
      <c r="K1476" s="112"/>
      <c r="L1476" s="437"/>
      <c r="M1476" s="437"/>
    </row>
    <row r="1477" spans="3:13" ht="15" thickBot="1" x14ac:dyDescent="0.4">
      <c r="C1477" s="70"/>
      <c r="D1477" s="31"/>
      <c r="E1477" s="93"/>
      <c r="F1477" s="93"/>
      <c r="G1477" s="93"/>
      <c r="H1477" s="76"/>
      <c r="I1477" s="76"/>
      <c r="J1477" s="76"/>
      <c r="K1477" s="112"/>
      <c r="L1477" s="437"/>
      <c r="M1477" s="437"/>
    </row>
    <row r="1478" spans="3:13" ht="15" thickBot="1" x14ac:dyDescent="0.4">
      <c r="C1478" s="126" t="s">
        <v>44</v>
      </c>
      <c r="D1478" s="129" t="s">
        <v>45</v>
      </c>
      <c r="E1478" s="128" t="s">
        <v>55</v>
      </c>
      <c r="F1478" s="128" t="s">
        <v>57</v>
      </c>
      <c r="G1478" s="127" t="s">
        <v>27</v>
      </c>
      <c r="H1478" s="133" t="s">
        <v>129</v>
      </c>
      <c r="I1478" s="128" t="s">
        <v>46</v>
      </c>
      <c r="J1478" s="128" t="s">
        <v>130</v>
      </c>
      <c r="K1478" s="128" t="s">
        <v>408</v>
      </c>
      <c r="L1478" s="128" t="s">
        <v>409</v>
      </c>
      <c r="M1478" s="437"/>
    </row>
    <row r="1479" spans="3:13" ht="15" thickBot="1" x14ac:dyDescent="0.4">
      <c r="C1479" s="317" t="s">
        <v>47</v>
      </c>
      <c r="D1479" s="1159"/>
      <c r="E1479" s="318"/>
      <c r="F1479" s="115">
        <v>30000</v>
      </c>
      <c r="G1479" s="319">
        <f t="shared" ref="G1479:G1481" si="175">E1479*F1479</f>
        <v>0</v>
      </c>
      <c r="H1479" s="320"/>
      <c r="I1479" s="116" t="s">
        <v>697</v>
      </c>
      <c r="J1479" s="116" t="str">
        <f>VLOOKUP(I1479,Presupuesto!$B$11:$C$566,2,0)</f>
        <v>SERVICIOS DE CAPACITACION.</v>
      </c>
      <c r="K1479" s="321" t="s">
        <v>1492</v>
      </c>
      <c r="L1479" s="116" t="s">
        <v>392</v>
      </c>
      <c r="M1479" s="437"/>
    </row>
    <row r="1480" spans="3:13" ht="15" thickBot="1" x14ac:dyDescent="0.4">
      <c r="C1480" s="99" t="s">
        <v>48</v>
      </c>
      <c r="D1480" s="1160"/>
      <c r="E1480" s="200">
        <v>80</v>
      </c>
      <c r="F1480" s="100">
        <v>50</v>
      </c>
      <c r="G1480" s="97">
        <f t="shared" si="175"/>
        <v>4000</v>
      </c>
      <c r="H1480" s="161" t="s">
        <v>127</v>
      </c>
      <c r="I1480" s="98" t="s">
        <v>715</v>
      </c>
      <c r="J1480" s="98" t="str">
        <f>VLOOKUP(I1480,Presupuesto!$B$11:$C$566,2,0)</f>
        <v>SERVICIOS DE IMPRENTA PUBLIC.Y REPRODUCCION</v>
      </c>
      <c r="K1480" s="321" t="s">
        <v>1492</v>
      </c>
      <c r="L1480" s="98" t="s">
        <v>410</v>
      </c>
      <c r="M1480" s="437"/>
    </row>
    <row r="1481" spans="3:13" ht="15" thickBot="1" x14ac:dyDescent="0.4">
      <c r="C1481" s="99" t="s">
        <v>49</v>
      </c>
      <c r="D1481" s="1160"/>
      <c r="E1481" s="200">
        <v>100</v>
      </c>
      <c r="F1481" s="100">
        <v>60</v>
      </c>
      <c r="G1481" s="97">
        <f t="shared" si="175"/>
        <v>6000</v>
      </c>
      <c r="H1481" s="161" t="s">
        <v>127</v>
      </c>
      <c r="I1481" s="98" t="s">
        <v>790</v>
      </c>
      <c r="J1481" s="98" t="str">
        <f>VLOOKUP(I1481,Presupuesto!$B$11:$C$566,2,0)</f>
        <v>ALIMENTOS B EBIDAS PARA PERSONAS</v>
      </c>
      <c r="K1481" s="321" t="s">
        <v>1492</v>
      </c>
      <c r="L1481" s="98" t="s">
        <v>394</v>
      </c>
      <c r="M1481" s="437"/>
    </row>
    <row r="1482" spans="3:13" ht="15" thickBot="1" x14ac:dyDescent="0.4">
      <c r="C1482" s="213" t="s">
        <v>428</v>
      </c>
      <c r="D1482" s="214">
        <v>0</v>
      </c>
      <c r="E1482" s="322">
        <v>0</v>
      </c>
      <c r="F1482" s="104">
        <f>HLOOKUP(C1482,$AH$2:$BU$3,2,0)</f>
        <v>1150</v>
      </c>
      <c r="G1482" s="105">
        <f>D1482*E1482*F1482</f>
        <v>0</v>
      </c>
      <c r="H1482" s="323"/>
      <c r="I1482" s="324" t="s">
        <v>299</v>
      </c>
      <c r="J1482" s="106" t="str">
        <f>VLOOKUP(I1482,Presupuesto!$B$11:$C$566,2,0)</f>
        <v>VIATICOS (26200-00)</v>
      </c>
      <c r="K1482" s="321" t="s">
        <v>1492</v>
      </c>
      <c r="L1482" s="325" t="s">
        <v>410</v>
      </c>
      <c r="M1482" s="437"/>
    </row>
    <row r="1483" spans="3:13" x14ac:dyDescent="0.35">
      <c r="C1483" s="437"/>
      <c r="D1483" s="437"/>
      <c r="E1483" s="437"/>
      <c r="F1483" s="437"/>
      <c r="G1483" s="437"/>
      <c r="H1483" s="424"/>
      <c r="I1483" s="437"/>
      <c r="J1483" s="437"/>
      <c r="K1483" s="437"/>
      <c r="L1483" s="437"/>
      <c r="M1483" s="437"/>
    </row>
    <row r="1485" spans="3:13" ht="15" thickBot="1" x14ac:dyDescent="0.4">
      <c r="C1485" s="437"/>
      <c r="D1485" s="437"/>
      <c r="E1485" s="437"/>
      <c r="F1485" s="437"/>
      <c r="G1485" s="437"/>
      <c r="H1485" s="424"/>
      <c r="I1485" s="437"/>
      <c r="J1485" s="437"/>
      <c r="K1485" s="437"/>
      <c r="L1485" s="437"/>
      <c r="M1485" s="437"/>
    </row>
    <row r="1486" spans="3:13" ht="15" thickBot="1" x14ac:dyDescent="0.4">
      <c r="C1486" s="29" t="s">
        <v>43</v>
      </c>
      <c r="D1486" s="30">
        <f>SUM(G1493:G1497)</f>
        <v>10000</v>
      </c>
      <c r="E1486" s="93"/>
      <c r="F1486" s="93"/>
      <c r="G1486" s="93"/>
      <c r="H1486" s="76"/>
      <c r="I1486" s="76"/>
      <c r="J1486" s="76"/>
      <c r="K1486" s="112"/>
      <c r="L1486" s="437"/>
      <c r="M1486" s="437"/>
    </row>
    <row r="1487" spans="3:13" x14ac:dyDescent="0.35">
      <c r="C1487" s="70"/>
      <c r="D1487" s="31"/>
      <c r="E1487" s="93"/>
      <c r="F1487" s="93"/>
      <c r="G1487" s="93"/>
      <c r="H1487" s="76"/>
      <c r="I1487" s="76"/>
      <c r="J1487" s="76"/>
      <c r="K1487" s="112"/>
      <c r="L1487" s="437"/>
      <c r="M1487" s="437"/>
    </row>
    <row r="1488" spans="3:13" x14ac:dyDescent="0.35">
      <c r="C1488" s="70"/>
      <c r="D1488" s="31"/>
      <c r="E1488" s="93"/>
      <c r="F1488" s="93"/>
      <c r="G1488" s="93"/>
      <c r="H1488" s="76"/>
      <c r="I1488" s="76"/>
      <c r="J1488" s="76"/>
      <c r="K1488" s="112"/>
      <c r="L1488" s="437"/>
      <c r="M1488" s="437"/>
    </row>
    <row r="1489" spans="3:13" ht="15.5" x14ac:dyDescent="0.35">
      <c r="C1489" s="202" t="s">
        <v>390</v>
      </c>
      <c r="D1489" s="351" t="s">
        <v>2645</v>
      </c>
      <c r="E1489" s="93"/>
      <c r="F1489" s="93"/>
      <c r="G1489" s="93"/>
      <c r="H1489" s="76"/>
      <c r="I1489" s="76"/>
      <c r="J1489" s="76"/>
      <c r="K1489" s="112"/>
      <c r="L1489" s="437"/>
      <c r="M1489" s="437"/>
    </row>
    <row r="1490" spans="3:13" ht="18.5" x14ac:dyDescent="0.35">
      <c r="C1490" s="207" t="str">
        <f>IFERROR(VLOOKUP(D1489,'1. Desarrollo e Innov. Curricu.'!$F:$G,2,FALSE),IFERROR(VLOOKUP(D1489,'2. Investigación Científica'!$F:$G,2,FALSE),IFERROR(VLOOKUP(D1489,'3. Vinculación Univ. Sociedad'!$F:$G,2,FALSE),IFERROR(VLOOKUP(D1489,'4. Docencia y Profesorado Univ.'!$F:$G,2,FALSE),IFERROR(VLOOKUP(D1489,'5. Estudiantes y Graduados'!$F:$G,2,FALSE),IFERROR(VLOOKUP(D1489,'11. Gestion Administrativa'!$F:$G,2,FALSE),IFERROR(VLOOKUP(D1489,'13. Gestión Académica'!$F:$G,2,FALSE),IFERROR(VLOOKUP(D1489,'9. Asegura. de la Calid. y M'!$F:$G,2,FALSE),IFERROR(VLOOKUP(D1489,'6. Gestión del Conocimiento'!$F:$G,2,FALSE),IFERROR(VLOOKUP(D1489,'15. Gobernabilidad y Proceso...'!$F:$G,2,FALSE),IFERROR(VLOOKUP(D1489,'12. Gestión del Talento Humano'!$F:$G,2,FALSE),IFERROR(VLOOKUP(D1489,'14. Internacional... de la E.S.'!$F:$G,2,FALSE),IFERROR(VLOOKUP(D1489,'10. Posgrado'!$F:$G,2,FALSE),IFERROR(VLOOKUP(D1489,'16. Gestión TIC'!$F:$G,2,FALSE),IFERROR(VLOOKUP(D1489,'16. Desa. del Sistema Educ.Sup.'!$F:$G,2,FALSE),IFERROR(VLOOKUP(D1489,'8. Cultura de Inno. Insti...'!$F:$G,2,FALSE),VLOOKUP(D1489,'7. Lo Esencial de la Reforma U.'!$F:$G,2,0)))))))))))))))))</f>
        <v xml:space="preserve">Gestionar una  capacitación a los estudiantes en el uso de las TICs. </v>
      </c>
      <c r="D1490" s="31"/>
      <c r="E1490" s="93"/>
      <c r="F1490" s="93"/>
      <c r="G1490" s="93"/>
      <c r="H1490" s="76"/>
      <c r="I1490" s="76"/>
      <c r="J1490" s="76"/>
      <c r="K1490" s="112"/>
      <c r="L1490" s="437"/>
      <c r="M1490" s="437"/>
    </row>
    <row r="1491" spans="3:13" ht="15" thickBot="1" x14ac:dyDescent="0.4">
      <c r="C1491" s="70"/>
      <c r="D1491" s="31"/>
      <c r="E1491" s="93"/>
      <c r="F1491" s="93"/>
      <c r="G1491" s="93"/>
      <c r="H1491" s="76"/>
      <c r="I1491" s="76"/>
      <c r="J1491" s="76"/>
      <c r="K1491" s="112"/>
      <c r="L1491" s="437"/>
      <c r="M1491" s="437"/>
    </row>
    <row r="1492" spans="3:13" ht="15" thickBot="1" x14ac:dyDescent="0.4">
      <c r="C1492" s="126" t="s">
        <v>44</v>
      </c>
      <c r="D1492" s="129" t="s">
        <v>45</v>
      </c>
      <c r="E1492" s="128" t="s">
        <v>55</v>
      </c>
      <c r="F1492" s="128" t="s">
        <v>57</v>
      </c>
      <c r="G1492" s="127" t="s">
        <v>27</v>
      </c>
      <c r="H1492" s="133" t="s">
        <v>129</v>
      </c>
      <c r="I1492" s="128" t="s">
        <v>46</v>
      </c>
      <c r="J1492" s="128" t="s">
        <v>130</v>
      </c>
      <c r="K1492" s="128" t="s">
        <v>408</v>
      </c>
      <c r="L1492" s="128" t="s">
        <v>409</v>
      </c>
      <c r="M1492" s="437"/>
    </row>
    <row r="1493" spans="3:13" x14ac:dyDescent="0.35">
      <c r="C1493" s="317" t="s">
        <v>47</v>
      </c>
      <c r="D1493" s="1159"/>
      <c r="E1493" s="318"/>
      <c r="F1493" s="115">
        <v>30000</v>
      </c>
      <c r="G1493" s="319">
        <f t="shared" ref="G1493:G1496" si="176">E1493*F1493</f>
        <v>0</v>
      </c>
      <c r="H1493" s="320"/>
      <c r="I1493" s="116" t="s">
        <v>697</v>
      </c>
      <c r="J1493" s="116" t="str">
        <f>VLOOKUP(I1493,Presupuesto!$B$11:$C$566,2,0)</f>
        <v>SERVICIOS DE CAPACITACION.</v>
      </c>
      <c r="K1493" s="321" t="s">
        <v>1492</v>
      </c>
      <c r="L1493" s="116" t="s">
        <v>392</v>
      </c>
      <c r="M1493" s="437"/>
    </row>
    <row r="1494" spans="3:13" x14ac:dyDescent="0.35">
      <c r="C1494" s="99" t="s">
        <v>48</v>
      </c>
      <c r="D1494" s="1160"/>
      <c r="E1494" s="200">
        <f>D1493</f>
        <v>0</v>
      </c>
      <c r="F1494" s="100">
        <v>50</v>
      </c>
      <c r="G1494" s="97">
        <f t="shared" si="176"/>
        <v>0</v>
      </c>
      <c r="H1494" s="161"/>
      <c r="I1494" s="98" t="s">
        <v>715</v>
      </c>
      <c r="J1494" s="98" t="str">
        <f>VLOOKUP(I1494,Presupuesto!$B$11:$C$566,2,0)</f>
        <v>SERVICIOS DE IMPRENTA PUBLIC.Y REPRODUCCION</v>
      </c>
      <c r="K1494" s="98" t="str">
        <f>$K$194</f>
        <v>Gestión Tecnologías de Información y Comunicación</v>
      </c>
      <c r="L1494" s="98" t="s">
        <v>410</v>
      </c>
      <c r="M1494" s="437"/>
    </row>
    <row r="1495" spans="3:13" x14ac:dyDescent="0.35">
      <c r="C1495" s="99" t="s">
        <v>49</v>
      </c>
      <c r="D1495" s="1160"/>
      <c r="E1495" s="200">
        <v>100</v>
      </c>
      <c r="F1495" s="100">
        <v>100</v>
      </c>
      <c r="G1495" s="97">
        <f t="shared" si="176"/>
        <v>10000</v>
      </c>
      <c r="H1495" s="161" t="s">
        <v>127</v>
      </c>
      <c r="I1495" s="98" t="s">
        <v>790</v>
      </c>
      <c r="J1495" s="98" t="str">
        <f>VLOOKUP(I1495,Presupuesto!$B$11:$C$566,2,0)</f>
        <v>ALIMENTOS B EBIDAS PARA PERSONAS</v>
      </c>
      <c r="K1495" s="98" t="s">
        <v>1361</v>
      </c>
      <c r="L1495" s="98" t="s">
        <v>394</v>
      </c>
      <c r="M1495" s="437"/>
    </row>
    <row r="1496" spans="3:13" x14ac:dyDescent="0.35">
      <c r="C1496" s="109" t="s">
        <v>52</v>
      </c>
      <c r="D1496" s="1160"/>
      <c r="E1496" s="209">
        <v>0</v>
      </c>
      <c r="F1496" s="119">
        <v>25</v>
      </c>
      <c r="G1496" s="97">
        <f t="shared" si="176"/>
        <v>0</v>
      </c>
      <c r="H1496" s="161"/>
      <c r="I1496" s="98" t="s">
        <v>940</v>
      </c>
      <c r="J1496" s="98" t="str">
        <f>VLOOKUP(I1496,Presupuesto!$B$11:$C$566,2,0)</f>
        <v>UTILES DE ESCRITORIO, OFICINA Y ENSE¥ANZA</v>
      </c>
      <c r="K1496" s="98" t="str">
        <f t="shared" ref="K1496:K1497" si="177">$K$194</f>
        <v>Gestión Tecnologías de Información y Comunicación</v>
      </c>
      <c r="L1496" s="98" t="s">
        <v>410</v>
      </c>
      <c r="M1496" s="437"/>
    </row>
    <row r="1497" spans="3:13" ht="15" thickBot="1" x14ac:dyDescent="0.4">
      <c r="C1497" s="213" t="s">
        <v>428</v>
      </c>
      <c r="D1497" s="214">
        <v>0</v>
      </c>
      <c r="E1497" s="322">
        <v>0</v>
      </c>
      <c r="F1497" s="104">
        <f>HLOOKUP(C1497,$AH$2:$BU$3,2,0)</f>
        <v>1150</v>
      </c>
      <c r="G1497" s="105">
        <f>D1497*E1497*F1497</f>
        <v>0</v>
      </c>
      <c r="H1497" s="323"/>
      <c r="I1497" s="324" t="s">
        <v>299</v>
      </c>
      <c r="J1497" s="106" t="str">
        <f>VLOOKUP(I1497,Presupuesto!$B$11:$C$566,2,0)</f>
        <v>VIATICOS (26200-00)</v>
      </c>
      <c r="K1497" s="325" t="str">
        <f t="shared" si="177"/>
        <v>Gestión Tecnologías de Información y Comunicación</v>
      </c>
      <c r="L1497" s="325" t="s">
        <v>410</v>
      </c>
      <c r="M1497" s="437"/>
    </row>
    <row r="1498" spans="3:13" x14ac:dyDescent="0.35">
      <c r="C1498" s="437"/>
      <c r="D1498" s="437"/>
      <c r="E1498" s="437"/>
      <c r="F1498" s="437"/>
      <c r="G1498" s="437"/>
      <c r="H1498" s="424"/>
      <c r="I1498" s="437"/>
      <c r="J1498" s="437"/>
      <c r="K1498" s="437"/>
      <c r="L1498" s="437"/>
      <c r="M1498" s="437"/>
    </row>
    <row r="1499" spans="3:13" ht="15" thickBot="1" x14ac:dyDescent="0.4">
      <c r="C1499" s="437"/>
      <c r="D1499" s="437"/>
      <c r="E1499" s="437"/>
      <c r="F1499" s="437"/>
      <c r="G1499" s="437"/>
      <c r="H1499" s="424"/>
      <c r="I1499" s="437"/>
      <c r="J1499" s="437"/>
      <c r="K1499" s="437"/>
      <c r="L1499" s="437"/>
      <c r="M1499" s="437"/>
    </row>
    <row r="1500" spans="3:13" ht="15" thickBot="1" x14ac:dyDescent="0.4">
      <c r="C1500" s="29" t="s">
        <v>43</v>
      </c>
      <c r="D1500" s="30">
        <f>SUM(G1507:G1516)</f>
        <v>5000</v>
      </c>
      <c r="E1500" s="93"/>
      <c r="F1500" s="93"/>
      <c r="G1500" s="93"/>
      <c r="H1500" s="76"/>
      <c r="I1500" s="76"/>
      <c r="J1500" s="76"/>
      <c r="K1500" s="112"/>
      <c r="L1500" s="437"/>
      <c r="M1500" s="437"/>
    </row>
    <row r="1501" spans="3:13" x14ac:dyDescent="0.35">
      <c r="C1501" s="70"/>
      <c r="D1501" s="31"/>
      <c r="E1501" s="93"/>
      <c r="F1501" s="93"/>
      <c r="G1501" s="93"/>
      <c r="H1501" s="76"/>
      <c r="I1501" s="76"/>
      <c r="J1501" s="76"/>
      <c r="K1501" s="112"/>
      <c r="L1501" s="437"/>
      <c r="M1501" s="437"/>
    </row>
    <row r="1502" spans="3:13" x14ac:dyDescent="0.35">
      <c r="C1502" s="70"/>
      <c r="D1502" s="31"/>
      <c r="E1502" s="93"/>
      <c r="F1502" s="93"/>
      <c r="G1502" s="93"/>
      <c r="H1502" s="76"/>
      <c r="I1502" s="76"/>
      <c r="J1502" s="76"/>
      <c r="K1502" s="112"/>
      <c r="L1502" s="437"/>
      <c r="M1502" s="437"/>
    </row>
    <row r="1503" spans="3:13" ht="15.5" x14ac:dyDescent="0.35">
      <c r="C1503" s="202" t="s">
        <v>390</v>
      </c>
      <c r="D1503" s="351" t="s">
        <v>2655</v>
      </c>
      <c r="E1503" s="93"/>
      <c r="F1503" s="93"/>
      <c r="G1503" s="93"/>
      <c r="H1503" s="76"/>
      <c r="I1503" s="76"/>
      <c r="J1503" s="76"/>
      <c r="K1503" s="112"/>
      <c r="L1503" s="437"/>
      <c r="M1503" s="437"/>
    </row>
    <row r="1504" spans="3:13" ht="18.5" x14ac:dyDescent="0.35">
      <c r="C1504" s="207" t="str">
        <f>IFERROR(VLOOKUP(D1503,'1. Desarrollo e Innov. Curricu.'!$F:$G,2,FALSE),IFERROR(VLOOKUP(D1503,'2. Investigación Científica'!$F:$G,2,FALSE),IFERROR(VLOOKUP(D1503,'3. Vinculación Univ. Sociedad'!$F:$G,2,FALSE),IFERROR(VLOOKUP(D1503,'4. Docencia y Profesorado Univ.'!$F:$G,2,FALSE),IFERROR(VLOOKUP(D1503,'5. Estudiantes y Graduados'!$F:$G,2,FALSE),IFERROR(VLOOKUP(D1503,'11. Gestion Administrativa'!$F:$G,2,FALSE),IFERROR(VLOOKUP(D1503,'13. Gestión Académica'!$F:$G,2,FALSE),IFERROR(VLOOKUP(D1503,'9. Asegura. de la Calid. y M'!$F:$G,2,FALSE),IFERROR(VLOOKUP(D1503,'6. Gestión del Conocimiento'!$F:$G,2,FALSE),IFERROR(VLOOKUP(D1503,'15. Gobernabilidad y Proceso...'!$F:$G,2,FALSE),IFERROR(VLOOKUP(D1503,'12. Gestión del Talento Humano'!$F:$G,2,FALSE),IFERROR(VLOOKUP(D1503,'14. Internacional... de la E.S.'!$F:$G,2,FALSE),IFERROR(VLOOKUP(D1503,'10. Posgrado'!$F:$G,2,FALSE),IFERROR(VLOOKUP(D1503,'16. Gestión TIC'!$F:$G,2,FALSE),IFERROR(VLOOKUP(D1503,'16. Desa. del Sistema Educ.Sup.'!$F:$G,2,FALSE),IFERROR(VLOOKUP(D1503,'8. Cultura de Inno. Insti...'!$F:$G,2,FALSE),VLOOKUP(D1503,'7. Lo Esencial de la Reforma U.'!$F:$G,2,0)))))))))))))))))</f>
        <v xml:space="preserve">Gestionar ante la DEGT los espacios de capacitación sobre el uso de las TICs, para el personal adminsitrativo. </v>
      </c>
      <c r="D1504" s="31"/>
      <c r="E1504" s="93"/>
      <c r="F1504" s="93"/>
      <c r="G1504" s="93"/>
      <c r="H1504" s="76"/>
      <c r="I1504" s="76"/>
      <c r="J1504" s="76"/>
      <c r="K1504" s="112"/>
      <c r="L1504" s="437"/>
      <c r="M1504" s="437"/>
    </row>
    <row r="1505" spans="2:13" ht="15" thickBot="1" x14ac:dyDescent="0.4">
      <c r="C1505" s="70"/>
      <c r="D1505" s="31"/>
      <c r="E1505" s="93"/>
      <c r="F1505" s="93"/>
      <c r="G1505" s="93"/>
      <c r="H1505" s="76"/>
      <c r="I1505" s="76"/>
      <c r="J1505" s="76"/>
      <c r="K1505" s="112"/>
      <c r="L1505" s="437"/>
      <c r="M1505" s="437"/>
    </row>
    <row r="1506" spans="2:13" ht="15" thickBot="1" x14ac:dyDescent="0.4">
      <c r="C1506" s="126" t="s">
        <v>44</v>
      </c>
      <c r="D1506" s="129" t="s">
        <v>45</v>
      </c>
      <c r="E1506" s="128" t="s">
        <v>55</v>
      </c>
      <c r="F1506" s="128" t="s">
        <v>57</v>
      </c>
      <c r="G1506" s="127" t="s">
        <v>27</v>
      </c>
      <c r="H1506" s="133" t="s">
        <v>129</v>
      </c>
      <c r="I1506" s="128" t="s">
        <v>46</v>
      </c>
      <c r="J1506" s="128" t="s">
        <v>130</v>
      </c>
      <c r="K1506" s="128" t="s">
        <v>408</v>
      </c>
      <c r="L1506" s="128" t="s">
        <v>409</v>
      </c>
      <c r="M1506" s="437"/>
    </row>
    <row r="1507" spans="2:13" x14ac:dyDescent="0.35">
      <c r="C1507" s="317" t="s">
        <v>47</v>
      </c>
      <c r="D1507" s="1159"/>
      <c r="E1507" s="318"/>
      <c r="F1507" s="115">
        <v>30000</v>
      </c>
      <c r="G1507" s="319">
        <f t="shared" ref="G1507:G1515" si="178">E1507*F1507</f>
        <v>0</v>
      </c>
      <c r="H1507" s="320"/>
      <c r="I1507" s="116" t="s">
        <v>697</v>
      </c>
      <c r="J1507" s="116" t="str">
        <f>VLOOKUP(I1507,Presupuesto!$B$11:$C$566,2,0)</f>
        <v>SERVICIOS DE CAPACITACION.</v>
      </c>
      <c r="K1507" s="321" t="s">
        <v>1492</v>
      </c>
      <c r="L1507" s="116" t="s">
        <v>392</v>
      </c>
      <c r="M1507" s="437"/>
    </row>
    <row r="1508" spans="2:13" x14ac:dyDescent="0.35">
      <c r="C1508" s="99" t="s">
        <v>48</v>
      </c>
      <c r="D1508" s="1160"/>
      <c r="E1508" s="200">
        <v>100</v>
      </c>
      <c r="F1508" s="100">
        <v>50</v>
      </c>
      <c r="G1508" s="97">
        <f t="shared" si="178"/>
        <v>5000</v>
      </c>
      <c r="H1508" s="161" t="s">
        <v>127</v>
      </c>
      <c r="I1508" s="98" t="s">
        <v>715</v>
      </c>
      <c r="J1508" s="98" t="str">
        <f>VLOOKUP(I1508,Presupuesto!$B$11:$C$566,2,0)</f>
        <v>SERVICIOS DE IMPRENTA PUBLIC.Y REPRODUCCION</v>
      </c>
      <c r="K1508" s="98" t="s">
        <v>1361</v>
      </c>
      <c r="L1508" s="98" t="s">
        <v>410</v>
      </c>
      <c r="M1508" s="437"/>
    </row>
    <row r="1509" spans="2:13" x14ac:dyDescent="0.35">
      <c r="C1509" s="99" t="s">
        <v>49</v>
      </c>
      <c r="D1509" s="1160"/>
      <c r="E1509" s="200">
        <f>D1507</f>
        <v>0</v>
      </c>
      <c r="F1509" s="100">
        <v>150</v>
      </c>
      <c r="G1509" s="97">
        <f t="shared" si="178"/>
        <v>0</v>
      </c>
      <c r="H1509" s="161"/>
      <c r="I1509" s="98" t="s">
        <v>790</v>
      </c>
      <c r="J1509" s="98" t="str">
        <f>VLOOKUP(I1509,Presupuesto!$B$11:$C$566,2,0)</f>
        <v>ALIMENTOS B EBIDAS PARA PERSONAS</v>
      </c>
      <c r="K1509" s="98" t="str">
        <f t="shared" ref="K1509:K1516" si="179">$K$194</f>
        <v>Gestión Tecnologías de Información y Comunicación</v>
      </c>
      <c r="L1509" s="98" t="s">
        <v>394</v>
      </c>
      <c r="M1509" s="437"/>
    </row>
    <row r="1510" spans="2:13" x14ac:dyDescent="0.35">
      <c r="C1510" s="99" t="s">
        <v>50</v>
      </c>
      <c r="D1510" s="1160"/>
      <c r="E1510" s="151">
        <v>0</v>
      </c>
      <c r="F1510" s="118">
        <v>10000</v>
      </c>
      <c r="G1510" s="97">
        <f t="shared" si="178"/>
        <v>0</v>
      </c>
      <c r="H1510" s="161"/>
      <c r="I1510" s="313" t="s">
        <v>298</v>
      </c>
      <c r="J1510" s="98" t="str">
        <f>VLOOKUP(I1510,Presupuesto!$B$11:$C$566,2,0)</f>
        <v>PASAJES (26100-00)</v>
      </c>
      <c r="K1510" s="98" t="str">
        <f t="shared" si="179"/>
        <v>Gestión Tecnologías de Información y Comunicación</v>
      </c>
      <c r="L1510" s="98" t="s">
        <v>410</v>
      </c>
      <c r="M1510" s="437"/>
    </row>
    <row r="1511" spans="2:13" x14ac:dyDescent="0.35">
      <c r="C1511" s="99" t="s">
        <v>415</v>
      </c>
      <c r="D1511" s="1160"/>
      <c r="E1511" s="151">
        <v>0</v>
      </c>
      <c r="F1511" s="118">
        <v>250</v>
      </c>
      <c r="G1511" s="97">
        <f t="shared" si="178"/>
        <v>0</v>
      </c>
      <c r="H1511" s="161"/>
      <c r="I1511" s="98" t="s">
        <v>819</v>
      </c>
      <c r="J1511" s="98" t="str">
        <f>VLOOKUP(I1511,Presupuesto!$B$11:$C$566,2,0)</f>
        <v>PRODUCTOS PAPEL Y CARTON</v>
      </c>
      <c r="K1511" s="98" t="str">
        <f t="shared" si="179"/>
        <v>Gestión Tecnologías de Información y Comunicación</v>
      </c>
      <c r="L1511" s="98" t="s">
        <v>410</v>
      </c>
      <c r="M1511" s="437"/>
    </row>
    <row r="1512" spans="2:13" x14ac:dyDescent="0.35">
      <c r="C1512" s="99" t="s">
        <v>51</v>
      </c>
      <c r="D1512" s="1160"/>
      <c r="E1512" s="200">
        <f>(D1507*25)/500</f>
        <v>0</v>
      </c>
      <c r="F1512" s="100">
        <v>85</v>
      </c>
      <c r="G1512" s="97">
        <f t="shared" si="178"/>
        <v>0</v>
      </c>
      <c r="H1512" s="161"/>
      <c r="I1512" s="98" t="s">
        <v>819</v>
      </c>
      <c r="J1512" s="98" t="str">
        <f>VLOOKUP(I1512,Presupuesto!$B$11:$C$566,2,0)</f>
        <v>PRODUCTOS PAPEL Y CARTON</v>
      </c>
      <c r="K1512" s="98" t="str">
        <f t="shared" si="179"/>
        <v>Gestión Tecnologías de Información y Comunicación</v>
      </c>
      <c r="L1512" s="98" t="s">
        <v>410</v>
      </c>
      <c r="M1512" s="437"/>
    </row>
    <row r="1513" spans="2:13" x14ac:dyDescent="0.35">
      <c r="C1513" s="99" t="s">
        <v>121</v>
      </c>
      <c r="D1513" s="1160"/>
      <c r="E1513" s="200">
        <f>D1507/12</f>
        <v>0</v>
      </c>
      <c r="F1513" s="100">
        <v>36</v>
      </c>
      <c r="G1513" s="97">
        <f t="shared" si="178"/>
        <v>0</v>
      </c>
      <c r="H1513" s="161"/>
      <c r="I1513" s="98" t="s">
        <v>940</v>
      </c>
      <c r="J1513" s="98" t="str">
        <f>VLOOKUP(I1513,Presupuesto!$B$11:$C$566,2,0)</f>
        <v>UTILES DE ESCRITORIO, OFICINA Y ENSE¥ANZA</v>
      </c>
      <c r="K1513" s="98" t="str">
        <f t="shared" si="179"/>
        <v>Gestión Tecnologías de Información y Comunicación</v>
      </c>
      <c r="L1513" s="98" t="s">
        <v>410</v>
      </c>
      <c r="M1513" s="437"/>
    </row>
    <row r="1514" spans="2:13" x14ac:dyDescent="0.35">
      <c r="C1514" s="99" t="s">
        <v>34</v>
      </c>
      <c r="D1514" s="1160"/>
      <c r="E1514" s="200">
        <f>D1507/12</f>
        <v>0</v>
      </c>
      <c r="F1514" s="100">
        <v>80</v>
      </c>
      <c r="G1514" s="97">
        <f t="shared" si="178"/>
        <v>0</v>
      </c>
      <c r="H1514" s="161"/>
      <c r="I1514" s="98" t="s">
        <v>940</v>
      </c>
      <c r="J1514" s="98" t="str">
        <f>VLOOKUP(I1514,Presupuesto!$B$11:$C$566,2,0)</f>
        <v>UTILES DE ESCRITORIO, OFICINA Y ENSE¥ANZA</v>
      </c>
      <c r="K1514" s="98" t="str">
        <f t="shared" si="179"/>
        <v>Gestión Tecnologías de Información y Comunicación</v>
      </c>
      <c r="L1514" s="98" t="s">
        <v>410</v>
      </c>
      <c r="M1514" s="437"/>
    </row>
    <row r="1515" spans="2:13" x14ac:dyDescent="0.35">
      <c r="C1515" s="109" t="s">
        <v>52</v>
      </c>
      <c r="D1515" s="1160"/>
      <c r="E1515" s="209">
        <v>0</v>
      </c>
      <c r="F1515" s="119">
        <v>25</v>
      </c>
      <c r="G1515" s="97">
        <f t="shared" si="178"/>
        <v>0</v>
      </c>
      <c r="H1515" s="161"/>
      <c r="I1515" s="98" t="s">
        <v>940</v>
      </c>
      <c r="J1515" s="98" t="str">
        <f>VLOOKUP(I1515,Presupuesto!$B$11:$C$566,2,0)</f>
        <v>UTILES DE ESCRITORIO, OFICINA Y ENSE¥ANZA</v>
      </c>
      <c r="K1515" s="98" t="str">
        <f t="shared" si="179"/>
        <v>Gestión Tecnologías de Información y Comunicación</v>
      </c>
      <c r="L1515" s="98" t="s">
        <v>410</v>
      </c>
      <c r="M1515" s="437"/>
    </row>
    <row r="1516" spans="2:13" ht="15" thickBot="1" x14ac:dyDescent="0.4">
      <c r="C1516" s="213" t="s">
        <v>428</v>
      </c>
      <c r="D1516" s="214">
        <v>0</v>
      </c>
      <c r="E1516" s="322">
        <v>0</v>
      </c>
      <c r="F1516" s="104">
        <f>HLOOKUP(C1516,$AH$2:$BU$3,2,0)</f>
        <v>1150</v>
      </c>
      <c r="G1516" s="105">
        <f>D1516*E1516*F1516</f>
        <v>0</v>
      </c>
      <c r="H1516" s="323"/>
      <c r="I1516" s="324" t="s">
        <v>299</v>
      </c>
      <c r="J1516" s="106" t="str">
        <f>VLOOKUP(I1516,Presupuesto!$B$11:$C$566,2,0)</f>
        <v>VIATICOS (26200-00)</v>
      </c>
      <c r="K1516" s="325" t="str">
        <f t="shared" si="179"/>
        <v>Gestión Tecnologías de Información y Comunicación</v>
      </c>
      <c r="L1516" s="325" t="s">
        <v>410</v>
      </c>
      <c r="M1516" s="437"/>
    </row>
    <row r="1517" spans="2:13" x14ac:dyDescent="0.35">
      <c r="C1517" s="437"/>
      <c r="D1517" s="437"/>
      <c r="E1517" s="437"/>
      <c r="F1517" s="437"/>
      <c r="G1517" s="437"/>
      <c r="H1517" s="424"/>
      <c r="I1517" s="437"/>
      <c r="J1517" s="437"/>
      <c r="K1517" s="437"/>
      <c r="L1517" s="437"/>
      <c r="M1517" s="437"/>
    </row>
    <row r="1518" spans="2:13" s="437" customFormat="1" x14ac:dyDescent="0.35">
      <c r="C1518" s="976"/>
      <c r="D1518" s="976"/>
      <c r="E1518" s="976"/>
      <c r="F1518" s="976"/>
      <c r="G1518" s="976"/>
      <c r="H1518" s="978"/>
      <c r="I1518" s="976"/>
      <c r="J1518" s="976"/>
      <c r="K1518" s="976"/>
      <c r="L1518" s="976"/>
    </row>
    <row r="1519" spans="2:13" s="437" customFormat="1" x14ac:dyDescent="0.35">
      <c r="C1519" s="976"/>
      <c r="D1519" s="976"/>
      <c r="E1519" s="976"/>
      <c r="F1519" s="976"/>
      <c r="G1519" s="976"/>
      <c r="H1519" s="978"/>
      <c r="I1519" s="976"/>
      <c r="J1519" s="976"/>
      <c r="K1519" s="976"/>
      <c r="L1519" s="976"/>
    </row>
    <row r="1520" spans="2:13" x14ac:dyDescent="0.35">
      <c r="B1520" s="437"/>
      <c r="C1520" s="437"/>
    </row>
    <row r="1521" spans="2:13" ht="28.5" x14ac:dyDescent="0.35">
      <c r="B1521" s="950">
        <v>9</v>
      </c>
      <c r="C1521" s="950" t="s">
        <v>2928</v>
      </c>
      <c r="D1521" s="999">
        <f>D1523+D1543+D1563</f>
        <v>52000</v>
      </c>
      <c r="E1521" s="437"/>
      <c r="F1521" s="437"/>
      <c r="G1521" s="437"/>
      <c r="H1521" s="424"/>
      <c r="I1521" s="437"/>
      <c r="J1521" s="437"/>
      <c r="K1521" s="437"/>
      <c r="L1521" s="437"/>
      <c r="M1521" s="437"/>
    </row>
    <row r="1522" spans="2:13" s="991" customFormat="1" ht="29" thickBot="1" x14ac:dyDescent="0.4">
      <c r="B1522" s="992"/>
      <c r="C1522" s="992"/>
      <c r="H1522" s="993"/>
    </row>
    <row r="1523" spans="2:13" ht="15" thickBot="1" x14ac:dyDescent="0.4">
      <c r="C1523" s="29" t="s">
        <v>43</v>
      </c>
      <c r="D1523" s="30">
        <f>SUM(G1530:G1539)</f>
        <v>20000</v>
      </c>
      <c r="E1523" s="93"/>
      <c r="F1523" s="93"/>
      <c r="G1523" s="93"/>
      <c r="H1523" s="76"/>
      <c r="I1523" s="76"/>
      <c r="J1523" s="76"/>
      <c r="K1523" s="112"/>
      <c r="L1523" s="437"/>
      <c r="M1523" s="437"/>
    </row>
    <row r="1524" spans="2:13" x14ac:dyDescent="0.35">
      <c r="C1524" s="70"/>
      <c r="D1524" s="31"/>
      <c r="E1524" s="93"/>
      <c r="F1524" s="93"/>
      <c r="G1524" s="93"/>
      <c r="H1524" s="76"/>
      <c r="I1524" s="76"/>
      <c r="J1524" s="76"/>
      <c r="K1524" s="112"/>
      <c r="L1524" s="437"/>
      <c r="M1524" s="437"/>
    </row>
    <row r="1525" spans="2:13" x14ac:dyDescent="0.35">
      <c r="C1525" s="70"/>
      <c r="D1525" s="31"/>
      <c r="E1525" s="93"/>
      <c r="F1525" s="93"/>
      <c r="G1525" s="93"/>
      <c r="H1525" s="76"/>
      <c r="I1525" s="76"/>
      <c r="J1525" s="76"/>
      <c r="K1525" s="112"/>
      <c r="L1525" s="437"/>
      <c r="M1525" s="437"/>
    </row>
    <row r="1526" spans="2:13" ht="15.5" x14ac:dyDescent="0.35">
      <c r="C1526" s="202" t="s">
        <v>390</v>
      </c>
      <c r="D1526" s="351" t="s">
        <v>2673</v>
      </c>
      <c r="E1526" s="93"/>
      <c r="F1526" s="93"/>
      <c r="G1526" s="93"/>
      <c r="H1526" s="76"/>
      <c r="I1526" s="76"/>
      <c r="J1526" s="76"/>
      <c r="K1526" s="112"/>
      <c r="L1526" s="437"/>
      <c r="M1526" s="437"/>
    </row>
    <row r="1527" spans="2:13" ht="18.5" x14ac:dyDescent="0.35">
      <c r="C1527" s="207" t="str">
        <f>IFERROR(VLOOKUP(D1526,'1. Desarrollo e Innov. Curricu.'!$F:$G,2,FALSE),IFERROR(VLOOKUP(D1526,'2. Investigación Científica'!$F:$G,2,FALSE),IFERROR(VLOOKUP(D1526,'3. Vinculación Univ. Sociedad'!$F:$G,2,FALSE),IFERROR(VLOOKUP(D1526,'4. Docencia y Profesorado Univ.'!$F:$G,2,FALSE),IFERROR(VLOOKUP(D1526,'5. Estudiantes y Graduados'!$F:$G,2,FALSE),IFERROR(VLOOKUP(D1526,'11. Gestion Administrativa'!$F:$G,2,FALSE),IFERROR(VLOOKUP(D1526,'13. Gestión Académica'!$F:$G,2,FALSE),IFERROR(VLOOKUP(D1526,'9. Asegura. de la Calid. y M'!$F:$G,2,FALSE),IFERROR(VLOOKUP(D1526,'6. Gestión del Conocimiento'!$F:$G,2,FALSE),IFERROR(VLOOKUP(D1526,'15. Gobernabilidad y Proceso...'!$F:$G,2,FALSE),IFERROR(VLOOKUP(D1526,'12. Gestión del Talento Humano'!$F:$G,2,FALSE),IFERROR(VLOOKUP(D1526,'14. Internacional... de la E.S.'!$F:$G,2,FALSE),IFERROR(VLOOKUP(D1526,'10. Posgrado'!$F:$G,2,FALSE),IFERROR(VLOOKUP(D1526,'16. Gestión TIC'!$F:$G,2,FALSE),IFERROR(VLOOKUP(D1526,'16. Desa. del Sistema Educ.Sup.'!$F:$G,2,FALSE),IFERROR(VLOOKUP(D1526,'8. Cultura de Inno. Insti...'!$F:$G,2,FALSE),VLOOKUP(D1526,'7. Lo Esencial de la Reforma U.'!$F:$G,2,0)))))))))))))))))</f>
        <v>Diseñar la reforma curricular con el propósito de la acreditación.</v>
      </c>
      <c r="D1527" s="31"/>
      <c r="E1527" s="93"/>
      <c r="F1527" s="93"/>
      <c r="G1527" s="93"/>
      <c r="H1527" s="76"/>
      <c r="I1527" s="76"/>
      <c r="J1527" s="76"/>
      <c r="K1527" s="112"/>
      <c r="L1527" s="437"/>
      <c r="M1527" s="437"/>
    </row>
    <row r="1528" spans="2:13" ht="15" thickBot="1" x14ac:dyDescent="0.4">
      <c r="C1528" s="70"/>
      <c r="D1528" s="31"/>
      <c r="E1528" s="93"/>
      <c r="F1528" s="93"/>
      <c r="G1528" s="93"/>
      <c r="H1528" s="76"/>
      <c r="I1528" s="76"/>
      <c r="J1528" s="76"/>
      <c r="K1528" s="112"/>
      <c r="L1528" s="437"/>
      <c r="M1528" s="437"/>
    </row>
    <row r="1529" spans="2:13" ht="15" thickBot="1" x14ac:dyDescent="0.4">
      <c r="C1529" s="126" t="s">
        <v>44</v>
      </c>
      <c r="D1529" s="129" t="s">
        <v>45</v>
      </c>
      <c r="E1529" s="128" t="s">
        <v>55</v>
      </c>
      <c r="F1529" s="128" t="s">
        <v>57</v>
      </c>
      <c r="G1529" s="127" t="s">
        <v>27</v>
      </c>
      <c r="H1529" s="133" t="s">
        <v>129</v>
      </c>
      <c r="I1529" s="128" t="s">
        <v>46</v>
      </c>
      <c r="J1529" s="128" t="s">
        <v>130</v>
      </c>
      <c r="K1529" s="128" t="s">
        <v>408</v>
      </c>
      <c r="L1529" s="128" t="s">
        <v>409</v>
      </c>
      <c r="M1529" s="437"/>
    </row>
    <row r="1530" spans="2:13" x14ac:dyDescent="0.35">
      <c r="C1530" s="317" t="s">
        <v>47</v>
      </c>
      <c r="D1530" s="1159"/>
      <c r="E1530" s="318"/>
      <c r="F1530" s="115">
        <v>30000</v>
      </c>
      <c r="G1530" s="319">
        <f t="shared" ref="G1530:G1538" si="180">E1530*F1530</f>
        <v>0</v>
      </c>
      <c r="H1530" s="320"/>
      <c r="I1530" s="116" t="s">
        <v>697</v>
      </c>
      <c r="J1530" s="116" t="str">
        <f>VLOOKUP(I1530,Presupuesto!$B$11:$C$566,2,0)</f>
        <v>SERVICIOS DE CAPACITACION.</v>
      </c>
      <c r="K1530" s="321" t="s">
        <v>1492</v>
      </c>
      <c r="L1530" s="116" t="s">
        <v>392</v>
      </c>
      <c r="M1530" s="437"/>
    </row>
    <row r="1531" spans="2:13" x14ac:dyDescent="0.35">
      <c r="C1531" s="99" t="s">
        <v>48</v>
      </c>
      <c r="D1531" s="1160"/>
      <c r="E1531" s="200">
        <v>100</v>
      </c>
      <c r="F1531" s="100">
        <v>50</v>
      </c>
      <c r="G1531" s="97">
        <f t="shared" si="180"/>
        <v>5000</v>
      </c>
      <c r="H1531" s="161" t="s">
        <v>127</v>
      </c>
      <c r="I1531" s="98" t="s">
        <v>715</v>
      </c>
      <c r="J1531" s="98" t="str">
        <f>VLOOKUP(I1531,Presupuesto!$B$11:$C$566,2,0)</f>
        <v>SERVICIOS DE IMPRENTA PUBLIC.Y REPRODUCCION</v>
      </c>
      <c r="K1531" s="98" t="s">
        <v>1360</v>
      </c>
      <c r="L1531" s="98" t="s">
        <v>410</v>
      </c>
      <c r="M1531" s="437"/>
    </row>
    <row r="1532" spans="2:13" x14ac:dyDescent="0.35">
      <c r="C1532" s="99" t="s">
        <v>49</v>
      </c>
      <c r="D1532" s="1160"/>
      <c r="E1532" s="200">
        <v>100</v>
      </c>
      <c r="F1532" s="100">
        <v>150</v>
      </c>
      <c r="G1532" s="97">
        <f t="shared" si="180"/>
        <v>15000</v>
      </c>
      <c r="H1532" s="161" t="s">
        <v>127</v>
      </c>
      <c r="I1532" s="98" t="s">
        <v>790</v>
      </c>
      <c r="J1532" s="98" t="str">
        <f>VLOOKUP(I1532,Presupuesto!$B$11:$C$566,2,0)</f>
        <v>ALIMENTOS B EBIDAS PARA PERSONAS</v>
      </c>
      <c r="K1532" s="98" t="s">
        <v>1360</v>
      </c>
      <c r="L1532" s="98" t="s">
        <v>394</v>
      </c>
      <c r="M1532" s="437"/>
    </row>
    <row r="1533" spans="2:13" x14ac:dyDescent="0.35">
      <c r="C1533" s="99" t="s">
        <v>50</v>
      </c>
      <c r="D1533" s="1160"/>
      <c r="E1533" s="151">
        <v>0</v>
      </c>
      <c r="F1533" s="118">
        <v>10000</v>
      </c>
      <c r="G1533" s="97">
        <f t="shared" si="180"/>
        <v>0</v>
      </c>
      <c r="H1533" s="161"/>
      <c r="I1533" s="313" t="s">
        <v>298</v>
      </c>
      <c r="J1533" s="98" t="str">
        <f>VLOOKUP(I1533,Presupuesto!$B$11:$C$566,2,0)</f>
        <v>PASAJES (26100-00)</v>
      </c>
      <c r="K1533" s="98" t="str">
        <f t="shared" ref="K1533:K1539" si="181">$K$194</f>
        <v>Gestión Tecnologías de Información y Comunicación</v>
      </c>
      <c r="L1533" s="98" t="s">
        <v>410</v>
      </c>
      <c r="M1533" s="437"/>
    </row>
    <row r="1534" spans="2:13" x14ac:dyDescent="0.35">
      <c r="C1534" s="99" t="s">
        <v>415</v>
      </c>
      <c r="D1534" s="1160"/>
      <c r="E1534" s="151">
        <v>0</v>
      </c>
      <c r="F1534" s="118">
        <v>250</v>
      </c>
      <c r="G1534" s="97">
        <f t="shared" si="180"/>
        <v>0</v>
      </c>
      <c r="H1534" s="161"/>
      <c r="I1534" s="98" t="s">
        <v>819</v>
      </c>
      <c r="J1534" s="98" t="str">
        <f>VLOOKUP(I1534,Presupuesto!$B$11:$C$566,2,0)</f>
        <v>PRODUCTOS PAPEL Y CARTON</v>
      </c>
      <c r="K1534" s="98" t="str">
        <f t="shared" si="181"/>
        <v>Gestión Tecnologías de Información y Comunicación</v>
      </c>
      <c r="L1534" s="98" t="s">
        <v>410</v>
      </c>
      <c r="M1534" s="437"/>
    </row>
    <row r="1535" spans="2:13" x14ac:dyDescent="0.35">
      <c r="C1535" s="99" t="s">
        <v>51</v>
      </c>
      <c r="D1535" s="1160"/>
      <c r="E1535" s="200">
        <f>(D1530*25)/500</f>
        <v>0</v>
      </c>
      <c r="F1535" s="100">
        <v>85</v>
      </c>
      <c r="G1535" s="97">
        <f t="shared" si="180"/>
        <v>0</v>
      </c>
      <c r="H1535" s="161"/>
      <c r="I1535" s="98" t="s">
        <v>819</v>
      </c>
      <c r="J1535" s="98" t="str">
        <f>VLOOKUP(I1535,Presupuesto!$B$11:$C$566,2,0)</f>
        <v>PRODUCTOS PAPEL Y CARTON</v>
      </c>
      <c r="K1535" s="98" t="str">
        <f t="shared" si="181"/>
        <v>Gestión Tecnologías de Información y Comunicación</v>
      </c>
      <c r="L1535" s="98" t="s">
        <v>410</v>
      </c>
      <c r="M1535" s="437"/>
    </row>
    <row r="1536" spans="2:13" x14ac:dyDescent="0.35">
      <c r="C1536" s="99" t="s">
        <v>121</v>
      </c>
      <c r="D1536" s="1160"/>
      <c r="E1536" s="200">
        <f>D1530/12</f>
        <v>0</v>
      </c>
      <c r="F1536" s="100">
        <v>36</v>
      </c>
      <c r="G1536" s="97">
        <f t="shared" si="180"/>
        <v>0</v>
      </c>
      <c r="H1536" s="161"/>
      <c r="I1536" s="98" t="s">
        <v>940</v>
      </c>
      <c r="J1536" s="98" t="str">
        <f>VLOOKUP(I1536,Presupuesto!$B$11:$C$566,2,0)</f>
        <v>UTILES DE ESCRITORIO, OFICINA Y ENSE¥ANZA</v>
      </c>
      <c r="K1536" s="98" t="str">
        <f t="shared" si="181"/>
        <v>Gestión Tecnologías de Información y Comunicación</v>
      </c>
      <c r="L1536" s="98" t="s">
        <v>410</v>
      </c>
      <c r="M1536" s="437"/>
    </row>
    <row r="1537" spans="3:13" x14ac:dyDescent="0.35">
      <c r="C1537" s="99" t="s">
        <v>34</v>
      </c>
      <c r="D1537" s="1160"/>
      <c r="E1537" s="200">
        <f>D1530/12</f>
        <v>0</v>
      </c>
      <c r="F1537" s="100">
        <v>80</v>
      </c>
      <c r="G1537" s="97">
        <f t="shared" si="180"/>
        <v>0</v>
      </c>
      <c r="H1537" s="161"/>
      <c r="I1537" s="98" t="s">
        <v>940</v>
      </c>
      <c r="J1537" s="98" t="str">
        <f>VLOOKUP(I1537,Presupuesto!$B$11:$C$566,2,0)</f>
        <v>UTILES DE ESCRITORIO, OFICINA Y ENSE¥ANZA</v>
      </c>
      <c r="K1537" s="98" t="str">
        <f t="shared" si="181"/>
        <v>Gestión Tecnologías de Información y Comunicación</v>
      </c>
      <c r="L1537" s="98" t="s">
        <v>410</v>
      </c>
      <c r="M1537" s="437"/>
    </row>
    <row r="1538" spans="3:13" x14ac:dyDescent="0.35">
      <c r="C1538" s="109" t="s">
        <v>52</v>
      </c>
      <c r="D1538" s="1160"/>
      <c r="E1538" s="209">
        <v>0</v>
      </c>
      <c r="F1538" s="119">
        <v>25</v>
      </c>
      <c r="G1538" s="97">
        <f t="shared" si="180"/>
        <v>0</v>
      </c>
      <c r="H1538" s="161"/>
      <c r="I1538" s="98" t="s">
        <v>940</v>
      </c>
      <c r="J1538" s="98" t="str">
        <f>VLOOKUP(I1538,Presupuesto!$B$11:$C$566,2,0)</f>
        <v>UTILES DE ESCRITORIO, OFICINA Y ENSE¥ANZA</v>
      </c>
      <c r="K1538" s="98" t="str">
        <f t="shared" si="181"/>
        <v>Gestión Tecnologías de Información y Comunicación</v>
      </c>
      <c r="L1538" s="98" t="s">
        <v>410</v>
      </c>
      <c r="M1538" s="437"/>
    </row>
    <row r="1539" spans="3:13" ht="15" thickBot="1" x14ac:dyDescent="0.4">
      <c r="C1539" s="213" t="s">
        <v>428</v>
      </c>
      <c r="D1539" s="214">
        <v>0</v>
      </c>
      <c r="E1539" s="322">
        <v>0</v>
      </c>
      <c r="F1539" s="104">
        <f>HLOOKUP(C1539,$AH$2:$BU$3,2,0)</f>
        <v>1150</v>
      </c>
      <c r="G1539" s="105">
        <f>D1539*E1539*F1539</f>
        <v>0</v>
      </c>
      <c r="H1539" s="323"/>
      <c r="I1539" s="324" t="s">
        <v>299</v>
      </c>
      <c r="J1539" s="106" t="str">
        <f>VLOOKUP(I1539,Presupuesto!$B$11:$C$566,2,0)</f>
        <v>VIATICOS (26200-00)</v>
      </c>
      <c r="K1539" s="325" t="str">
        <f t="shared" si="181"/>
        <v>Gestión Tecnologías de Información y Comunicación</v>
      </c>
      <c r="L1539" s="325" t="s">
        <v>410</v>
      </c>
      <c r="M1539" s="437"/>
    </row>
    <row r="1540" spans="3:13" x14ac:dyDescent="0.35">
      <c r="C1540" s="437"/>
      <c r="D1540" s="437"/>
      <c r="E1540" s="437"/>
      <c r="F1540" s="437"/>
      <c r="G1540" s="437"/>
      <c r="H1540" s="424"/>
      <c r="I1540" s="437"/>
      <c r="J1540" s="437"/>
      <c r="K1540" s="437"/>
      <c r="L1540" s="437"/>
      <c r="M1540" s="437"/>
    </row>
    <row r="1542" spans="3:13" ht="15" thickBot="1" x14ac:dyDescent="0.4">
      <c r="C1542" s="437"/>
      <c r="D1542" s="437"/>
      <c r="E1542" s="437"/>
      <c r="F1542" s="437"/>
      <c r="G1542" s="437"/>
      <c r="H1542" s="424"/>
      <c r="I1542" s="437"/>
      <c r="J1542" s="437"/>
      <c r="K1542" s="437"/>
      <c r="L1542" s="437"/>
      <c r="M1542" s="437"/>
    </row>
    <row r="1543" spans="3:13" ht="15" thickBot="1" x14ac:dyDescent="0.4">
      <c r="C1543" s="29" t="s">
        <v>43</v>
      </c>
      <c r="D1543" s="30">
        <f>SUM(G1550:G1559)</f>
        <v>12000</v>
      </c>
      <c r="E1543" s="93"/>
      <c r="F1543" s="93"/>
      <c r="G1543" s="93"/>
      <c r="H1543" s="76"/>
      <c r="I1543" s="76"/>
      <c r="J1543" s="76"/>
      <c r="K1543" s="112"/>
      <c r="L1543" s="437"/>
      <c r="M1543" s="437"/>
    </row>
    <row r="1544" spans="3:13" x14ac:dyDescent="0.35">
      <c r="C1544" s="70"/>
      <c r="D1544" s="31"/>
      <c r="E1544" s="93"/>
      <c r="F1544" s="93"/>
      <c r="G1544" s="93"/>
      <c r="H1544" s="76"/>
      <c r="I1544" s="76"/>
      <c r="J1544" s="76"/>
      <c r="K1544" s="112"/>
      <c r="L1544" s="437"/>
      <c r="M1544" s="437"/>
    </row>
    <row r="1545" spans="3:13" x14ac:dyDescent="0.35">
      <c r="C1545" s="70"/>
      <c r="D1545" s="31"/>
      <c r="E1545" s="93"/>
      <c r="F1545" s="93"/>
      <c r="G1545" s="93"/>
      <c r="H1545" s="76"/>
      <c r="I1545" s="76"/>
      <c r="J1545" s="76"/>
      <c r="K1545" s="112"/>
      <c r="L1545" s="437"/>
      <c r="M1545" s="437"/>
    </row>
    <row r="1546" spans="3:13" ht="15.5" x14ac:dyDescent="0.35">
      <c r="C1546" s="202" t="s">
        <v>390</v>
      </c>
      <c r="D1546" s="351" t="s">
        <v>2674</v>
      </c>
      <c r="E1546" s="93"/>
      <c r="F1546" s="93"/>
      <c r="G1546" s="93"/>
      <c r="H1546" s="76"/>
      <c r="I1546" s="76"/>
      <c r="J1546" s="76"/>
      <c r="K1546" s="112"/>
      <c r="L1546" s="437"/>
      <c r="M1546" s="437"/>
    </row>
    <row r="1547" spans="3:13" ht="18.5" x14ac:dyDescent="0.35">
      <c r="C1547" s="207" t="str">
        <f>IFERROR(VLOOKUP(D1546,'1. Desarrollo e Innov. Curricu.'!$F:$G,2,FALSE),IFERROR(VLOOKUP(D1546,'2. Investigación Científica'!$F:$G,2,FALSE),IFERROR(VLOOKUP(D1546,'3. Vinculación Univ. Sociedad'!$F:$G,2,FALSE),IFERROR(VLOOKUP(D1546,'4. Docencia y Profesorado Univ.'!$F:$G,2,FALSE),IFERROR(VLOOKUP(D1546,'5. Estudiantes y Graduados'!$F:$G,2,FALSE),IFERROR(VLOOKUP(D1546,'11. Gestion Administrativa'!$F:$G,2,FALSE),IFERROR(VLOOKUP(D1546,'13. Gestión Académica'!$F:$G,2,FALSE),IFERROR(VLOOKUP(D1546,'9. Asegura. de la Calid. y M'!$F:$G,2,FALSE),IFERROR(VLOOKUP(D1546,'6. Gestión del Conocimiento'!$F:$G,2,FALSE),IFERROR(VLOOKUP(D1546,'15. Gobernabilidad y Proceso...'!$F:$G,2,FALSE),IFERROR(VLOOKUP(D1546,'12. Gestión del Talento Humano'!$F:$G,2,FALSE),IFERROR(VLOOKUP(D1546,'14. Internacional... de la E.S.'!$F:$G,2,FALSE),IFERROR(VLOOKUP(D1546,'10. Posgrado'!$F:$G,2,FALSE),IFERROR(VLOOKUP(D1546,'16. Gestión TIC'!$F:$G,2,FALSE),IFERROR(VLOOKUP(D1546,'16. Desa. del Sistema Educ.Sup.'!$F:$G,2,FALSE),IFERROR(VLOOKUP(D1546,'8. Cultura de Inno. Insti...'!$F:$G,2,FALSE),VLOOKUP(D1546,'7. Lo Esencial de la Reforma U.'!$F:$G,2,0)))))))))))))))))</f>
        <v xml:space="preserve">Coordinar reuniones evaluativas con el personal docente en relación a la administración del proceso de transición del plan de estudios y espacios de aprendizaje. </v>
      </c>
      <c r="D1547" s="31"/>
      <c r="E1547" s="93"/>
      <c r="F1547" s="93"/>
      <c r="G1547" s="93"/>
      <c r="H1547" s="76"/>
      <c r="I1547" s="76"/>
      <c r="J1547" s="76"/>
      <c r="K1547" s="112"/>
      <c r="L1547" s="437"/>
      <c r="M1547" s="437"/>
    </row>
    <row r="1548" spans="3:13" ht="15" thickBot="1" x14ac:dyDescent="0.4">
      <c r="C1548" s="70"/>
      <c r="D1548" s="31"/>
      <c r="E1548" s="93"/>
      <c r="F1548" s="93"/>
      <c r="G1548" s="93"/>
      <c r="H1548" s="76"/>
      <c r="I1548" s="76"/>
      <c r="J1548" s="76"/>
      <c r="K1548" s="112"/>
      <c r="L1548" s="437"/>
      <c r="M1548" s="437"/>
    </row>
    <row r="1549" spans="3:13" ht="15" thickBot="1" x14ac:dyDescent="0.4">
      <c r="C1549" s="126" t="s">
        <v>44</v>
      </c>
      <c r="D1549" s="129" t="s">
        <v>45</v>
      </c>
      <c r="E1549" s="128" t="s">
        <v>55</v>
      </c>
      <c r="F1549" s="128" t="s">
        <v>57</v>
      </c>
      <c r="G1549" s="127" t="s">
        <v>27</v>
      </c>
      <c r="H1549" s="133" t="s">
        <v>129</v>
      </c>
      <c r="I1549" s="128" t="s">
        <v>46</v>
      </c>
      <c r="J1549" s="128" t="s">
        <v>130</v>
      </c>
      <c r="K1549" s="128" t="s">
        <v>408</v>
      </c>
      <c r="L1549" s="128" t="s">
        <v>409</v>
      </c>
      <c r="M1549" s="437"/>
    </row>
    <row r="1550" spans="3:13" x14ac:dyDescent="0.35">
      <c r="C1550" s="317" t="s">
        <v>47</v>
      </c>
      <c r="D1550" s="1159"/>
      <c r="E1550" s="318"/>
      <c r="F1550" s="115">
        <v>30000</v>
      </c>
      <c r="G1550" s="319">
        <f t="shared" ref="G1550:G1558" si="182">E1550*F1550</f>
        <v>0</v>
      </c>
      <c r="H1550" s="320"/>
      <c r="I1550" s="116" t="s">
        <v>697</v>
      </c>
      <c r="J1550" s="116" t="str">
        <f>VLOOKUP(I1550,Presupuesto!$B$11:$C$566,2,0)</f>
        <v>SERVICIOS DE CAPACITACION.</v>
      </c>
      <c r="K1550" s="321" t="s">
        <v>1492</v>
      </c>
      <c r="L1550" s="116" t="s">
        <v>392</v>
      </c>
      <c r="M1550" s="437"/>
    </row>
    <row r="1551" spans="3:13" x14ac:dyDescent="0.35">
      <c r="C1551" s="99" t="s">
        <v>48</v>
      </c>
      <c r="D1551" s="1160"/>
      <c r="E1551" s="200">
        <f>D1550</f>
        <v>0</v>
      </c>
      <c r="F1551" s="100">
        <v>50</v>
      </c>
      <c r="G1551" s="97">
        <f t="shared" si="182"/>
        <v>0</v>
      </c>
      <c r="H1551" s="161"/>
      <c r="I1551" s="98" t="s">
        <v>715</v>
      </c>
      <c r="J1551" s="98" t="str">
        <f>VLOOKUP(I1551,Presupuesto!$B$11:$C$566,2,0)</f>
        <v>SERVICIOS DE IMPRENTA PUBLIC.Y REPRODUCCION</v>
      </c>
      <c r="K1551" s="98" t="str">
        <f>$K$194</f>
        <v>Gestión Tecnologías de Información y Comunicación</v>
      </c>
      <c r="L1551" s="98" t="s">
        <v>410</v>
      </c>
      <c r="M1551" s="437"/>
    </row>
    <row r="1552" spans="3:13" x14ac:dyDescent="0.35">
      <c r="C1552" s="99" t="s">
        <v>49</v>
      </c>
      <c r="D1552" s="1160"/>
      <c r="E1552" s="200">
        <v>100</v>
      </c>
      <c r="F1552" s="100">
        <v>120</v>
      </c>
      <c r="G1552" s="97">
        <f t="shared" si="182"/>
        <v>12000</v>
      </c>
      <c r="H1552" s="161" t="s">
        <v>127</v>
      </c>
      <c r="I1552" s="98" t="s">
        <v>790</v>
      </c>
      <c r="J1552" s="98" t="str">
        <f>VLOOKUP(I1552,Presupuesto!$B$11:$C$566,2,0)</f>
        <v>ALIMENTOS B EBIDAS PARA PERSONAS</v>
      </c>
      <c r="K1552" s="98" t="s">
        <v>1360</v>
      </c>
      <c r="L1552" s="98" t="s">
        <v>394</v>
      </c>
      <c r="M1552" s="437"/>
    </row>
    <row r="1553" spans="3:13" x14ac:dyDescent="0.35">
      <c r="C1553" s="99" t="s">
        <v>50</v>
      </c>
      <c r="D1553" s="1160"/>
      <c r="E1553" s="151">
        <v>0</v>
      </c>
      <c r="F1553" s="118">
        <v>10000</v>
      </c>
      <c r="G1553" s="97">
        <f t="shared" si="182"/>
        <v>0</v>
      </c>
      <c r="H1553" s="161"/>
      <c r="I1553" s="313" t="s">
        <v>298</v>
      </c>
      <c r="J1553" s="98" t="str">
        <f>VLOOKUP(I1553,Presupuesto!$B$11:$C$566,2,0)</f>
        <v>PASAJES (26100-00)</v>
      </c>
      <c r="K1553" s="98" t="str">
        <f t="shared" ref="K1553:K1559" si="183">$K$194</f>
        <v>Gestión Tecnologías de Información y Comunicación</v>
      </c>
      <c r="L1553" s="98" t="s">
        <v>410</v>
      </c>
      <c r="M1553" s="437"/>
    </row>
    <row r="1554" spans="3:13" x14ac:dyDescent="0.35">
      <c r="C1554" s="99" t="s">
        <v>415</v>
      </c>
      <c r="D1554" s="1160"/>
      <c r="E1554" s="151">
        <v>0</v>
      </c>
      <c r="F1554" s="118">
        <v>250</v>
      </c>
      <c r="G1554" s="97">
        <f t="shared" si="182"/>
        <v>0</v>
      </c>
      <c r="H1554" s="161"/>
      <c r="I1554" s="98" t="s">
        <v>819</v>
      </c>
      <c r="J1554" s="98" t="str">
        <f>VLOOKUP(I1554,Presupuesto!$B$11:$C$566,2,0)</f>
        <v>PRODUCTOS PAPEL Y CARTON</v>
      </c>
      <c r="K1554" s="98" t="str">
        <f t="shared" si="183"/>
        <v>Gestión Tecnologías de Información y Comunicación</v>
      </c>
      <c r="L1554" s="98" t="s">
        <v>410</v>
      </c>
      <c r="M1554" s="437"/>
    </row>
    <row r="1555" spans="3:13" x14ac:dyDescent="0.35">
      <c r="C1555" s="99" t="s">
        <v>51</v>
      </c>
      <c r="D1555" s="1160"/>
      <c r="E1555" s="200">
        <f>(D1550*25)/500</f>
        <v>0</v>
      </c>
      <c r="F1555" s="100">
        <v>85</v>
      </c>
      <c r="G1555" s="97">
        <f t="shared" si="182"/>
        <v>0</v>
      </c>
      <c r="H1555" s="161"/>
      <c r="I1555" s="98" t="s">
        <v>819</v>
      </c>
      <c r="J1555" s="98" t="str">
        <f>VLOOKUP(I1555,Presupuesto!$B$11:$C$566,2,0)</f>
        <v>PRODUCTOS PAPEL Y CARTON</v>
      </c>
      <c r="K1555" s="98" t="str">
        <f t="shared" si="183"/>
        <v>Gestión Tecnologías de Información y Comunicación</v>
      </c>
      <c r="L1555" s="98" t="s">
        <v>410</v>
      </c>
      <c r="M1555" s="437"/>
    </row>
    <row r="1556" spans="3:13" x14ac:dyDescent="0.35">
      <c r="C1556" s="99" t="s">
        <v>121</v>
      </c>
      <c r="D1556" s="1160"/>
      <c r="E1556" s="200">
        <f>D1550/12</f>
        <v>0</v>
      </c>
      <c r="F1556" s="100">
        <v>36</v>
      </c>
      <c r="G1556" s="97">
        <f t="shared" si="182"/>
        <v>0</v>
      </c>
      <c r="H1556" s="161"/>
      <c r="I1556" s="98" t="s">
        <v>940</v>
      </c>
      <c r="J1556" s="98" t="str">
        <f>VLOOKUP(I1556,Presupuesto!$B$11:$C$566,2,0)</f>
        <v>UTILES DE ESCRITORIO, OFICINA Y ENSE¥ANZA</v>
      </c>
      <c r="K1556" s="98" t="str">
        <f t="shared" si="183"/>
        <v>Gestión Tecnologías de Información y Comunicación</v>
      </c>
      <c r="L1556" s="98" t="s">
        <v>410</v>
      </c>
      <c r="M1556" s="437"/>
    </row>
    <row r="1557" spans="3:13" x14ac:dyDescent="0.35">
      <c r="C1557" s="99" t="s">
        <v>34</v>
      </c>
      <c r="D1557" s="1160"/>
      <c r="E1557" s="200">
        <f>D1550/12</f>
        <v>0</v>
      </c>
      <c r="F1557" s="100">
        <v>80</v>
      </c>
      <c r="G1557" s="97">
        <f t="shared" si="182"/>
        <v>0</v>
      </c>
      <c r="H1557" s="161"/>
      <c r="I1557" s="98" t="s">
        <v>940</v>
      </c>
      <c r="J1557" s="98" t="str">
        <f>VLOOKUP(I1557,Presupuesto!$B$11:$C$566,2,0)</f>
        <v>UTILES DE ESCRITORIO, OFICINA Y ENSE¥ANZA</v>
      </c>
      <c r="K1557" s="98" t="str">
        <f t="shared" si="183"/>
        <v>Gestión Tecnologías de Información y Comunicación</v>
      </c>
      <c r="L1557" s="98" t="s">
        <v>410</v>
      </c>
      <c r="M1557" s="437"/>
    </row>
    <row r="1558" spans="3:13" x14ac:dyDescent="0.35">
      <c r="C1558" s="109" t="s">
        <v>52</v>
      </c>
      <c r="D1558" s="1160"/>
      <c r="E1558" s="209">
        <v>0</v>
      </c>
      <c r="F1558" s="119">
        <v>25</v>
      </c>
      <c r="G1558" s="97">
        <f t="shared" si="182"/>
        <v>0</v>
      </c>
      <c r="H1558" s="161"/>
      <c r="I1558" s="98" t="s">
        <v>940</v>
      </c>
      <c r="J1558" s="98" t="str">
        <f>VLOOKUP(I1558,Presupuesto!$B$11:$C$566,2,0)</f>
        <v>UTILES DE ESCRITORIO, OFICINA Y ENSE¥ANZA</v>
      </c>
      <c r="K1558" s="98" t="str">
        <f t="shared" si="183"/>
        <v>Gestión Tecnologías de Información y Comunicación</v>
      </c>
      <c r="L1558" s="98" t="s">
        <v>410</v>
      </c>
      <c r="M1558" s="437"/>
    </row>
    <row r="1559" spans="3:13" ht="15" thickBot="1" x14ac:dyDescent="0.4">
      <c r="C1559" s="213" t="s">
        <v>428</v>
      </c>
      <c r="D1559" s="214">
        <v>0</v>
      </c>
      <c r="E1559" s="322">
        <v>0</v>
      </c>
      <c r="F1559" s="104">
        <f>HLOOKUP(C1559,$AH$2:$BU$3,2,0)</f>
        <v>1150</v>
      </c>
      <c r="G1559" s="105">
        <f>D1559*E1559*F1559</f>
        <v>0</v>
      </c>
      <c r="H1559" s="323"/>
      <c r="I1559" s="324" t="s">
        <v>299</v>
      </c>
      <c r="J1559" s="106" t="str">
        <f>VLOOKUP(I1559,Presupuesto!$B$11:$C$566,2,0)</f>
        <v>VIATICOS (26200-00)</v>
      </c>
      <c r="K1559" s="325" t="str">
        <f t="shared" si="183"/>
        <v>Gestión Tecnologías de Información y Comunicación</v>
      </c>
      <c r="L1559" s="325" t="s">
        <v>410</v>
      </c>
      <c r="M1559" s="437"/>
    </row>
    <row r="1560" spans="3:13" x14ac:dyDescent="0.35">
      <c r="C1560" s="437"/>
      <c r="D1560" s="437"/>
      <c r="E1560" s="437"/>
      <c r="F1560" s="437"/>
      <c r="G1560" s="437"/>
      <c r="H1560" s="424"/>
      <c r="I1560" s="437"/>
      <c r="J1560" s="437"/>
      <c r="K1560" s="437"/>
      <c r="L1560" s="437"/>
      <c r="M1560" s="437"/>
    </row>
    <row r="1562" spans="3:13" ht="15" thickBot="1" x14ac:dyDescent="0.4">
      <c r="C1562" s="437"/>
      <c r="D1562" s="437"/>
      <c r="E1562" s="437"/>
      <c r="F1562" s="437"/>
      <c r="G1562" s="437"/>
      <c r="H1562" s="424"/>
      <c r="I1562" s="437"/>
      <c r="J1562" s="437"/>
      <c r="K1562" s="437"/>
      <c r="L1562" s="437"/>
      <c r="M1562" s="437"/>
    </row>
    <row r="1563" spans="3:13" ht="15" thickBot="1" x14ac:dyDescent="0.4">
      <c r="C1563" s="29" t="s">
        <v>43</v>
      </c>
      <c r="D1563" s="30">
        <f>SUM(G1570:G1579)</f>
        <v>20000</v>
      </c>
      <c r="E1563" s="93"/>
      <c r="F1563" s="93"/>
      <c r="G1563" s="93"/>
      <c r="H1563" s="76"/>
      <c r="I1563" s="76"/>
      <c r="J1563" s="76"/>
      <c r="K1563" s="112"/>
      <c r="L1563" s="437"/>
      <c r="M1563" s="437"/>
    </row>
    <row r="1564" spans="3:13" x14ac:dyDescent="0.35">
      <c r="C1564" s="70"/>
      <c r="D1564" s="31"/>
      <c r="E1564" s="93"/>
      <c r="F1564" s="93"/>
      <c r="G1564" s="93"/>
      <c r="H1564" s="76"/>
      <c r="I1564" s="76"/>
      <c r="J1564" s="76"/>
      <c r="K1564" s="112"/>
      <c r="L1564" s="437"/>
      <c r="M1564" s="437"/>
    </row>
    <row r="1565" spans="3:13" x14ac:dyDescent="0.35">
      <c r="C1565" s="70"/>
      <c r="D1565" s="31"/>
      <c r="E1565" s="93"/>
      <c r="F1565" s="93"/>
      <c r="G1565" s="93"/>
      <c r="H1565" s="76"/>
      <c r="I1565" s="76"/>
      <c r="J1565" s="76"/>
      <c r="K1565" s="112"/>
      <c r="L1565" s="437"/>
      <c r="M1565" s="437"/>
    </row>
    <row r="1566" spans="3:13" ht="15.5" x14ac:dyDescent="0.35">
      <c r="C1566" s="202" t="s">
        <v>390</v>
      </c>
      <c r="D1566" s="351" t="s">
        <v>2675</v>
      </c>
      <c r="E1566" s="93"/>
      <c r="F1566" s="93"/>
      <c r="G1566" s="93"/>
      <c r="H1566" s="76"/>
      <c r="I1566" s="76"/>
      <c r="J1566" s="76"/>
      <c r="K1566" s="112"/>
      <c r="L1566" s="437"/>
      <c r="M1566" s="437"/>
    </row>
    <row r="1567" spans="3:13" ht="18.5" x14ac:dyDescent="0.35">
      <c r="C1567" s="207" t="str">
        <f>IFERROR(VLOOKUP(D1566,'1. Desarrollo e Innov. Curricu.'!$F:$G,2,FALSE),IFERROR(VLOOKUP(D1566,'2. Investigación Científica'!$F:$G,2,FALSE),IFERROR(VLOOKUP(D1566,'3. Vinculación Univ. Sociedad'!$F:$G,2,FALSE),IFERROR(VLOOKUP(D1566,'4. Docencia y Profesorado Univ.'!$F:$G,2,FALSE),IFERROR(VLOOKUP(D1566,'5. Estudiantes y Graduados'!$F:$G,2,FALSE),IFERROR(VLOOKUP(D1566,'11. Gestion Administrativa'!$F:$G,2,FALSE),IFERROR(VLOOKUP(D1566,'13. Gestión Académica'!$F:$G,2,FALSE),IFERROR(VLOOKUP(D1566,'9. Asegura. de la Calid. y M'!$F:$G,2,FALSE),IFERROR(VLOOKUP(D1566,'6. Gestión del Conocimiento'!$F:$G,2,FALSE),IFERROR(VLOOKUP(D1566,'15. Gobernabilidad y Proceso...'!$F:$G,2,FALSE),IFERROR(VLOOKUP(D1566,'12. Gestión del Talento Humano'!$F:$G,2,FALSE),IFERROR(VLOOKUP(D1566,'14. Internacional... de la E.S.'!$F:$G,2,FALSE),IFERROR(VLOOKUP(D1566,'10. Posgrado'!$F:$G,2,FALSE),IFERROR(VLOOKUP(D1566,'16. Gestión TIC'!$F:$G,2,FALSE),IFERROR(VLOOKUP(D1566,'16. Desa. del Sistema Educ.Sup.'!$F:$G,2,FALSE),IFERROR(VLOOKUP(D1566,'8. Cultura de Inno. Insti...'!$F:$G,2,FALSE),VLOOKUP(D1566,'7. Lo Esencial de la Reforma U.'!$F:$G,2,0)))))))))))))))))</f>
        <v>Coordinar reuniones peridicas con las unidades de la Facultad de Ciencias Socia.es .</v>
      </c>
      <c r="D1567" s="31"/>
      <c r="E1567" s="93"/>
      <c r="F1567" s="93"/>
      <c r="G1567" s="93"/>
      <c r="H1567" s="76"/>
      <c r="I1567" s="76"/>
      <c r="J1567" s="76"/>
      <c r="K1567" s="112"/>
      <c r="L1567" s="437"/>
      <c r="M1567" s="437"/>
    </row>
    <row r="1568" spans="3:13" ht="15" thickBot="1" x14ac:dyDescent="0.4">
      <c r="C1568" s="70"/>
      <c r="D1568" s="31"/>
      <c r="E1568" s="93"/>
      <c r="F1568" s="93"/>
      <c r="G1568" s="93"/>
      <c r="H1568" s="76"/>
      <c r="I1568" s="76"/>
      <c r="J1568" s="76"/>
      <c r="K1568" s="112"/>
      <c r="L1568" s="437"/>
      <c r="M1568" s="437"/>
    </row>
    <row r="1569" spans="2:13" ht="15" thickBot="1" x14ac:dyDescent="0.4">
      <c r="C1569" s="126" t="s">
        <v>44</v>
      </c>
      <c r="D1569" s="129" t="s">
        <v>45</v>
      </c>
      <c r="E1569" s="128" t="s">
        <v>55</v>
      </c>
      <c r="F1569" s="128" t="s">
        <v>57</v>
      </c>
      <c r="G1569" s="127" t="s">
        <v>27</v>
      </c>
      <c r="H1569" s="133" t="s">
        <v>129</v>
      </c>
      <c r="I1569" s="128" t="s">
        <v>46</v>
      </c>
      <c r="J1569" s="128" t="s">
        <v>130</v>
      </c>
      <c r="K1569" s="128" t="s">
        <v>408</v>
      </c>
      <c r="L1569" s="128" t="s">
        <v>409</v>
      </c>
      <c r="M1569" s="437"/>
    </row>
    <row r="1570" spans="2:13" x14ac:dyDescent="0.35">
      <c r="C1570" s="317" t="s">
        <v>47</v>
      </c>
      <c r="D1570" s="1159"/>
      <c r="E1570" s="318"/>
      <c r="F1570" s="115">
        <v>30000</v>
      </c>
      <c r="G1570" s="319">
        <f t="shared" ref="G1570:G1578" si="184">E1570*F1570</f>
        <v>0</v>
      </c>
      <c r="H1570" s="320"/>
      <c r="I1570" s="116" t="s">
        <v>697</v>
      </c>
      <c r="J1570" s="116" t="str">
        <f>VLOOKUP(I1570,Presupuesto!$B$11:$C$566,2,0)</f>
        <v>SERVICIOS DE CAPACITACION.</v>
      </c>
      <c r="K1570" s="321" t="s">
        <v>1492</v>
      </c>
      <c r="L1570" s="116" t="s">
        <v>392</v>
      </c>
      <c r="M1570" s="437"/>
    </row>
    <row r="1571" spans="2:13" x14ac:dyDescent="0.35">
      <c r="C1571" s="99" t="s">
        <v>48</v>
      </c>
      <c r="D1571" s="1160"/>
      <c r="E1571" s="200">
        <v>100</v>
      </c>
      <c r="F1571" s="100">
        <v>50</v>
      </c>
      <c r="G1571" s="97">
        <f t="shared" si="184"/>
        <v>5000</v>
      </c>
      <c r="H1571" s="161" t="s">
        <v>1660</v>
      </c>
      <c r="I1571" s="98" t="s">
        <v>715</v>
      </c>
      <c r="J1571" s="98" t="str">
        <f>VLOOKUP(I1571,Presupuesto!$B$11:$C$566,2,0)</f>
        <v>SERVICIOS DE IMPRENTA PUBLIC.Y REPRODUCCION</v>
      </c>
      <c r="K1571" s="98" t="s">
        <v>1360</v>
      </c>
      <c r="L1571" s="98" t="s">
        <v>410</v>
      </c>
      <c r="M1571" s="437"/>
    </row>
    <row r="1572" spans="2:13" x14ac:dyDescent="0.35">
      <c r="C1572" s="99" t="s">
        <v>49</v>
      </c>
      <c r="D1572" s="1160"/>
      <c r="E1572" s="200">
        <v>100</v>
      </c>
      <c r="F1572" s="100">
        <v>150</v>
      </c>
      <c r="G1572" s="97">
        <f t="shared" si="184"/>
        <v>15000</v>
      </c>
      <c r="H1572" s="161" t="s">
        <v>127</v>
      </c>
      <c r="I1572" s="98" t="s">
        <v>790</v>
      </c>
      <c r="J1572" s="98" t="str">
        <f>VLOOKUP(I1572,Presupuesto!$B$11:$C$566,2,0)</f>
        <v>ALIMENTOS B EBIDAS PARA PERSONAS</v>
      </c>
      <c r="K1572" s="98" t="s">
        <v>1360</v>
      </c>
      <c r="L1572" s="98" t="s">
        <v>394</v>
      </c>
      <c r="M1572" s="437"/>
    </row>
    <row r="1573" spans="2:13" x14ac:dyDescent="0.35">
      <c r="C1573" s="99" t="s">
        <v>50</v>
      </c>
      <c r="D1573" s="1160"/>
      <c r="E1573" s="151">
        <v>0</v>
      </c>
      <c r="F1573" s="118">
        <v>10000</v>
      </c>
      <c r="G1573" s="97">
        <f t="shared" si="184"/>
        <v>0</v>
      </c>
      <c r="H1573" s="161"/>
      <c r="I1573" s="313" t="s">
        <v>298</v>
      </c>
      <c r="J1573" s="98" t="str">
        <f>VLOOKUP(I1573,Presupuesto!$B$11:$C$566,2,0)</f>
        <v>PASAJES (26100-00)</v>
      </c>
      <c r="K1573" s="98" t="str">
        <f t="shared" ref="K1573:K1579" si="185">$K$194</f>
        <v>Gestión Tecnologías de Información y Comunicación</v>
      </c>
      <c r="L1573" s="98" t="s">
        <v>410</v>
      </c>
      <c r="M1573" s="437"/>
    </row>
    <row r="1574" spans="2:13" x14ac:dyDescent="0.35">
      <c r="C1574" s="99" t="s">
        <v>415</v>
      </c>
      <c r="D1574" s="1160"/>
      <c r="E1574" s="151">
        <v>0</v>
      </c>
      <c r="F1574" s="118">
        <v>250</v>
      </c>
      <c r="G1574" s="97">
        <f t="shared" si="184"/>
        <v>0</v>
      </c>
      <c r="H1574" s="161"/>
      <c r="I1574" s="98" t="s">
        <v>819</v>
      </c>
      <c r="J1574" s="98" t="str">
        <f>VLOOKUP(I1574,Presupuesto!$B$11:$C$566,2,0)</f>
        <v>PRODUCTOS PAPEL Y CARTON</v>
      </c>
      <c r="K1574" s="98" t="str">
        <f t="shared" si="185"/>
        <v>Gestión Tecnologías de Información y Comunicación</v>
      </c>
      <c r="L1574" s="98" t="s">
        <v>410</v>
      </c>
      <c r="M1574" s="437"/>
    </row>
    <row r="1575" spans="2:13" x14ac:dyDescent="0.35">
      <c r="C1575" s="99" t="s">
        <v>51</v>
      </c>
      <c r="D1575" s="1160"/>
      <c r="E1575" s="200">
        <f>(D1570*25)/500</f>
        <v>0</v>
      </c>
      <c r="F1575" s="100">
        <v>85</v>
      </c>
      <c r="G1575" s="97">
        <f t="shared" si="184"/>
        <v>0</v>
      </c>
      <c r="H1575" s="161"/>
      <c r="I1575" s="98" t="s">
        <v>819</v>
      </c>
      <c r="J1575" s="98" t="str">
        <f>VLOOKUP(I1575,Presupuesto!$B$11:$C$566,2,0)</f>
        <v>PRODUCTOS PAPEL Y CARTON</v>
      </c>
      <c r="K1575" s="98" t="str">
        <f t="shared" si="185"/>
        <v>Gestión Tecnologías de Información y Comunicación</v>
      </c>
      <c r="L1575" s="98" t="s">
        <v>410</v>
      </c>
      <c r="M1575" s="437"/>
    </row>
    <row r="1576" spans="2:13" x14ac:dyDescent="0.35">
      <c r="C1576" s="99" t="s">
        <v>121</v>
      </c>
      <c r="D1576" s="1160"/>
      <c r="E1576" s="200">
        <f>D1570/12</f>
        <v>0</v>
      </c>
      <c r="F1576" s="100">
        <v>36</v>
      </c>
      <c r="G1576" s="97">
        <f t="shared" si="184"/>
        <v>0</v>
      </c>
      <c r="H1576" s="161"/>
      <c r="I1576" s="98" t="s">
        <v>940</v>
      </c>
      <c r="J1576" s="98" t="str">
        <f>VLOOKUP(I1576,Presupuesto!$B$11:$C$566,2,0)</f>
        <v>UTILES DE ESCRITORIO, OFICINA Y ENSE¥ANZA</v>
      </c>
      <c r="K1576" s="98" t="str">
        <f t="shared" si="185"/>
        <v>Gestión Tecnologías de Información y Comunicación</v>
      </c>
      <c r="L1576" s="98" t="s">
        <v>410</v>
      </c>
      <c r="M1576" s="437"/>
    </row>
    <row r="1577" spans="2:13" x14ac:dyDescent="0.35">
      <c r="C1577" s="99" t="s">
        <v>34</v>
      </c>
      <c r="D1577" s="1160"/>
      <c r="E1577" s="200">
        <f>D1570/12</f>
        <v>0</v>
      </c>
      <c r="F1577" s="100">
        <v>80</v>
      </c>
      <c r="G1577" s="97">
        <f t="shared" si="184"/>
        <v>0</v>
      </c>
      <c r="H1577" s="161"/>
      <c r="I1577" s="98" t="s">
        <v>940</v>
      </c>
      <c r="J1577" s="98" t="str">
        <f>VLOOKUP(I1577,Presupuesto!$B$11:$C$566,2,0)</f>
        <v>UTILES DE ESCRITORIO, OFICINA Y ENSE¥ANZA</v>
      </c>
      <c r="K1577" s="98" t="str">
        <f t="shared" si="185"/>
        <v>Gestión Tecnologías de Información y Comunicación</v>
      </c>
      <c r="L1577" s="98" t="s">
        <v>410</v>
      </c>
      <c r="M1577" s="437"/>
    </row>
    <row r="1578" spans="2:13" x14ac:dyDescent="0.35">
      <c r="C1578" s="109" t="s">
        <v>52</v>
      </c>
      <c r="D1578" s="1160"/>
      <c r="E1578" s="209">
        <v>0</v>
      </c>
      <c r="F1578" s="119">
        <v>25</v>
      </c>
      <c r="G1578" s="97">
        <f t="shared" si="184"/>
        <v>0</v>
      </c>
      <c r="H1578" s="161"/>
      <c r="I1578" s="98" t="s">
        <v>940</v>
      </c>
      <c r="J1578" s="98" t="str">
        <f>VLOOKUP(I1578,Presupuesto!$B$11:$C$566,2,0)</f>
        <v>UTILES DE ESCRITORIO, OFICINA Y ENSE¥ANZA</v>
      </c>
      <c r="K1578" s="98" t="str">
        <f t="shared" si="185"/>
        <v>Gestión Tecnologías de Información y Comunicación</v>
      </c>
      <c r="L1578" s="98" t="s">
        <v>410</v>
      </c>
      <c r="M1578" s="437"/>
    </row>
    <row r="1579" spans="2:13" ht="15" thickBot="1" x14ac:dyDescent="0.4">
      <c r="C1579" s="213" t="s">
        <v>428</v>
      </c>
      <c r="D1579" s="214">
        <v>0</v>
      </c>
      <c r="E1579" s="322">
        <v>0</v>
      </c>
      <c r="F1579" s="104">
        <f>HLOOKUP(C1579,$AH$2:$BU$3,2,0)</f>
        <v>1150</v>
      </c>
      <c r="G1579" s="105">
        <f>D1579*E1579*F1579</f>
        <v>0</v>
      </c>
      <c r="H1579" s="323"/>
      <c r="I1579" s="324" t="s">
        <v>299</v>
      </c>
      <c r="J1579" s="106" t="str">
        <f>VLOOKUP(I1579,Presupuesto!$B$11:$C$566,2,0)</f>
        <v>VIATICOS (26200-00)</v>
      </c>
      <c r="K1579" s="325" t="str">
        <f t="shared" si="185"/>
        <v>Gestión Tecnologías de Información y Comunicación</v>
      </c>
      <c r="L1579" s="325" t="s">
        <v>410</v>
      </c>
      <c r="M1579" s="437"/>
    </row>
    <row r="1580" spans="2:13" x14ac:dyDescent="0.35">
      <c r="C1580" s="437"/>
      <c r="D1580" s="437"/>
      <c r="E1580" s="437"/>
      <c r="F1580" s="437"/>
      <c r="G1580" s="437"/>
      <c r="H1580" s="424"/>
      <c r="I1580" s="437"/>
      <c r="J1580" s="437"/>
      <c r="K1580" s="437"/>
      <c r="L1580" s="437"/>
      <c r="M1580" s="437"/>
    </row>
    <row r="1581" spans="2:13" ht="20.5" customHeight="1" x14ac:dyDescent="0.35">
      <c r="C1581" s="972"/>
      <c r="D1581" s="972"/>
      <c r="E1581" s="972"/>
      <c r="F1581" s="972"/>
      <c r="G1581" s="972"/>
      <c r="H1581" s="973"/>
      <c r="I1581" s="972"/>
      <c r="J1581" s="972"/>
      <c r="K1581" s="972"/>
      <c r="L1581" s="972"/>
    </row>
    <row r="1582" spans="2:13" s="437" customFormat="1" x14ac:dyDescent="0.35">
      <c r="H1582" s="424"/>
    </row>
    <row r="1583" spans="2:13" s="437" customFormat="1" ht="28.5" x14ac:dyDescent="0.35">
      <c r="B1583" s="950">
        <v>10</v>
      </c>
      <c r="C1583" s="950" t="s">
        <v>2929</v>
      </c>
      <c r="D1583" s="999">
        <f>D1586+D1605+D1623+D1643+D1664+D1685</f>
        <v>145000</v>
      </c>
      <c r="E1583" s="990">
        <f>D1583+'2. CONTRATACION DE PERSONAL'!D116</f>
        <v>245000</v>
      </c>
      <c r="H1583" s="424"/>
    </row>
    <row r="1584" spans="2:13" s="437" customFormat="1" ht="28.5" x14ac:dyDescent="0.35">
      <c r="B1584" s="992"/>
      <c r="C1584" s="992"/>
      <c r="D1584" s="991"/>
      <c r="H1584" s="424"/>
    </row>
    <row r="1585" spans="2:12" s="437" customFormat="1" ht="29" thickBot="1" x14ac:dyDescent="0.4">
      <c r="B1585" s="992"/>
      <c r="H1585" s="424"/>
    </row>
    <row r="1586" spans="2:12" s="437" customFormat="1" ht="20.149999999999999" customHeight="1" thickBot="1" x14ac:dyDescent="0.4">
      <c r="B1586" s="992"/>
      <c r="C1586" s="29" t="s">
        <v>43</v>
      </c>
      <c r="D1586" s="30">
        <f>SUM(G1593:G1602)</f>
        <v>100000</v>
      </c>
      <c r="E1586" s="93"/>
      <c r="F1586" s="93"/>
      <c r="G1586" s="93"/>
      <c r="H1586" s="76"/>
      <c r="I1586" s="76"/>
      <c r="J1586" s="76"/>
      <c r="K1586" s="112"/>
    </row>
    <row r="1587" spans="2:12" s="437" customFormat="1" ht="20.149999999999999" customHeight="1" x14ac:dyDescent="0.35">
      <c r="B1587" s="992"/>
      <c r="C1587" s="70"/>
      <c r="D1587" s="31"/>
      <c r="E1587" s="93"/>
      <c r="F1587" s="93"/>
      <c r="G1587" s="93"/>
      <c r="H1587" s="76"/>
      <c r="I1587" s="76"/>
      <c r="J1587" s="76"/>
      <c r="K1587" s="112"/>
    </row>
    <row r="1588" spans="2:12" s="437" customFormat="1" ht="20.149999999999999" customHeight="1" x14ac:dyDescent="0.35">
      <c r="B1588" s="992"/>
      <c r="C1588" s="70"/>
      <c r="D1588" s="31"/>
      <c r="E1588" s="93"/>
      <c r="F1588" s="93"/>
      <c r="G1588" s="93"/>
      <c r="H1588" s="76"/>
      <c r="I1588" s="76"/>
      <c r="J1588" s="76"/>
      <c r="K1588" s="112"/>
    </row>
    <row r="1589" spans="2:12" s="437" customFormat="1" ht="20.149999999999999" customHeight="1" x14ac:dyDescent="0.35">
      <c r="B1589" s="992"/>
      <c r="C1589" s="202" t="s">
        <v>390</v>
      </c>
      <c r="D1589" s="351" t="s">
        <v>2932</v>
      </c>
      <c r="E1589" s="93"/>
      <c r="F1589" s="93"/>
      <c r="G1589" s="93"/>
      <c r="H1589" s="76"/>
      <c r="I1589" s="76"/>
      <c r="J1589" s="76"/>
      <c r="K1589" s="112"/>
    </row>
    <row r="1590" spans="2:12" s="437" customFormat="1" ht="20.149999999999999" customHeight="1" x14ac:dyDescent="0.35">
      <c r="B1590" s="992"/>
      <c r="C1590" s="207" t="str">
        <f>IFERROR(VLOOKUP(D1589,'1. Desarrollo e Innov. Curricu.'!$F:$G,2,FALSE),IFERROR(VLOOKUP(D1589,'2. Investigación Científica'!$F:$G,2,FALSE),IFERROR(VLOOKUP(D1589,'3. Vinculación Univ. Sociedad'!$F:$G,2,FALSE),IFERROR(VLOOKUP(D1589,'4. Docencia y Profesorado Univ.'!$F:$G,2,FALSE),IFERROR(VLOOKUP(D1589,'5. Estudiantes y Graduados'!$F:$G,2,FALSE),IFERROR(VLOOKUP(D1589,'11. Gestion Administrativa'!$F:$G,2,FALSE),IFERROR(VLOOKUP(D1589,'13. Gestión Académica'!$F:$G,2,FALSE),IFERROR(VLOOKUP(D1589,'9. Asegura. de la Calid. y M'!$F:$G,2,FALSE),IFERROR(VLOOKUP(D1589,'6. Gestión del Conocimiento'!$F:$G,2,FALSE),IFERROR(VLOOKUP(D1589,'15. Gobernabilidad y Proceso...'!$F:$G,2,FALSE),IFERROR(VLOOKUP(D1589,'12. Gestión del Talento Humano'!$F:$G,2,FALSE),IFERROR(VLOOKUP(D1589,'14. Internacional... de la E.S.'!$F:$G,2,FALSE),IFERROR(VLOOKUP(D1589,'10. Posgrado'!$F:$G,2,FALSE),IFERROR(VLOOKUP(D1589,'16. Gestión TIC'!$F:$G,2,FALSE),IFERROR(VLOOKUP(D1589,'16. Desa. del Sistema Educ.Sup.'!$F:$G,2,FALSE),IFERROR(VLOOKUP(D1589,'8. Cultura de Inno. Insti...'!$F:$G,2,FALSE),VLOOKUP(D1589,'7. Lo Esencial de la Reforma U.'!$F:$G,2,0)))))))))))))))))</f>
        <v>Incorporar la participación de académicos internacionales en los programas de docencia e investigación, mediante gestiones entre autoridades de la Facultad y la VRI.</v>
      </c>
      <c r="D1590" s="31"/>
      <c r="E1590" s="93"/>
      <c r="F1590" s="93"/>
      <c r="G1590" s="93"/>
      <c r="H1590" s="76"/>
      <c r="I1590" s="76"/>
      <c r="J1590" s="76"/>
      <c r="K1590" s="112"/>
    </row>
    <row r="1591" spans="2:12" s="437" customFormat="1" ht="20.149999999999999" customHeight="1" thickBot="1" x14ac:dyDescent="0.4">
      <c r="B1591" s="992"/>
      <c r="C1591" s="70"/>
      <c r="D1591" s="31"/>
      <c r="E1591" s="93"/>
      <c r="F1591" s="93"/>
      <c r="G1591" s="93"/>
      <c r="H1591" s="76"/>
      <c r="I1591" s="76"/>
      <c r="J1591" s="76"/>
      <c r="K1591" s="112"/>
    </row>
    <row r="1592" spans="2:12" s="437" customFormat="1" ht="20.149999999999999" customHeight="1" thickBot="1" x14ac:dyDescent="0.4">
      <c r="B1592" s="992"/>
      <c r="C1592" s="126" t="s">
        <v>44</v>
      </c>
      <c r="D1592" s="129" t="s">
        <v>45</v>
      </c>
      <c r="E1592" s="128" t="s">
        <v>55</v>
      </c>
      <c r="F1592" s="128" t="s">
        <v>57</v>
      </c>
      <c r="G1592" s="127" t="s">
        <v>27</v>
      </c>
      <c r="H1592" s="133" t="s">
        <v>129</v>
      </c>
      <c r="I1592" s="128" t="s">
        <v>46</v>
      </c>
      <c r="J1592" s="128" t="s">
        <v>130</v>
      </c>
      <c r="K1592" s="128" t="s">
        <v>408</v>
      </c>
      <c r="L1592" s="128" t="s">
        <v>409</v>
      </c>
    </row>
    <row r="1593" spans="2:12" s="437" customFormat="1" ht="20.149999999999999" customHeight="1" x14ac:dyDescent="0.35">
      <c r="B1593" s="992"/>
      <c r="C1593" s="317" t="s">
        <v>47</v>
      </c>
      <c r="D1593" s="1159"/>
      <c r="E1593" s="318">
        <v>2</v>
      </c>
      <c r="F1593" s="115">
        <v>30000</v>
      </c>
      <c r="G1593" s="319">
        <f t="shared" ref="G1593:G1601" si="186">E1593*F1593</f>
        <v>60000</v>
      </c>
      <c r="H1593" s="320" t="s">
        <v>127</v>
      </c>
      <c r="I1593" s="116" t="s">
        <v>697</v>
      </c>
      <c r="J1593" s="116" t="str">
        <f>VLOOKUP(I1593,Presupuesto!$B$11:$C$566,2,0)</f>
        <v>SERVICIOS DE CAPACITACION.</v>
      </c>
      <c r="K1593" s="321" t="s">
        <v>1437</v>
      </c>
      <c r="L1593" s="116" t="s">
        <v>392</v>
      </c>
    </row>
    <row r="1594" spans="2:12" s="437" customFormat="1" ht="20.149999999999999" customHeight="1" x14ac:dyDescent="0.35">
      <c r="B1594" s="992"/>
      <c r="C1594" s="99" t="s">
        <v>48</v>
      </c>
      <c r="D1594" s="1160"/>
      <c r="E1594" s="200">
        <f>D1593</f>
        <v>0</v>
      </c>
      <c r="F1594" s="100">
        <v>50</v>
      </c>
      <c r="G1594" s="97">
        <f t="shared" si="186"/>
        <v>0</v>
      </c>
      <c r="H1594" s="161"/>
      <c r="I1594" s="98" t="s">
        <v>715</v>
      </c>
      <c r="J1594" s="98" t="str">
        <f>VLOOKUP(I1594,Presupuesto!$B$11:$C$566,2,0)</f>
        <v>SERVICIOS DE IMPRENTA PUBLIC.Y REPRODUCCION</v>
      </c>
      <c r="K1594" s="98" t="str">
        <f>$K$194</f>
        <v>Gestión Tecnologías de Información y Comunicación</v>
      </c>
      <c r="L1594" s="98" t="s">
        <v>410</v>
      </c>
    </row>
    <row r="1595" spans="2:12" s="437" customFormat="1" ht="20.149999999999999" customHeight="1" x14ac:dyDescent="0.35">
      <c r="B1595" s="992"/>
      <c r="C1595" s="99" t="s">
        <v>49</v>
      </c>
      <c r="D1595" s="1160"/>
      <c r="E1595" s="200">
        <f>D1593</f>
        <v>0</v>
      </c>
      <c r="F1595" s="100">
        <v>150</v>
      </c>
      <c r="G1595" s="97">
        <f t="shared" si="186"/>
        <v>0</v>
      </c>
      <c r="H1595" s="161"/>
      <c r="I1595" s="98" t="s">
        <v>790</v>
      </c>
      <c r="J1595" s="98" t="str">
        <f>VLOOKUP(I1595,Presupuesto!$B$11:$C$566,2,0)</f>
        <v>ALIMENTOS B EBIDAS PARA PERSONAS</v>
      </c>
      <c r="K1595" s="98" t="str">
        <f t="shared" ref="K1595:K1602" si="187">$K$194</f>
        <v>Gestión Tecnologías de Información y Comunicación</v>
      </c>
      <c r="L1595" s="98" t="s">
        <v>394</v>
      </c>
    </row>
    <row r="1596" spans="2:12" s="437" customFormat="1" ht="20.149999999999999" customHeight="1" x14ac:dyDescent="0.35">
      <c r="B1596" s="992"/>
      <c r="C1596" s="99" t="s">
        <v>50</v>
      </c>
      <c r="D1596" s="1160"/>
      <c r="E1596" s="151">
        <v>2</v>
      </c>
      <c r="F1596" s="118">
        <v>20000</v>
      </c>
      <c r="G1596" s="97">
        <f t="shared" si="186"/>
        <v>40000</v>
      </c>
      <c r="H1596" s="161" t="s">
        <v>127</v>
      </c>
      <c r="I1596" s="313" t="s">
        <v>753</v>
      </c>
      <c r="J1596" s="98" t="str">
        <f>VLOOKUP(I1596,Presupuesto!$B$11:$C$566,2,0)</f>
        <v>PASAJES AL EXTERIOR</v>
      </c>
      <c r="K1596" s="98" t="s">
        <v>1437</v>
      </c>
      <c r="L1596" s="98" t="s">
        <v>410</v>
      </c>
    </row>
    <row r="1597" spans="2:12" s="437" customFormat="1" ht="20.149999999999999" customHeight="1" x14ac:dyDescent="0.35">
      <c r="B1597" s="992"/>
      <c r="C1597" s="99" t="s">
        <v>415</v>
      </c>
      <c r="D1597" s="1160"/>
      <c r="E1597" s="151">
        <v>0</v>
      </c>
      <c r="F1597" s="118">
        <v>250</v>
      </c>
      <c r="G1597" s="97">
        <f t="shared" si="186"/>
        <v>0</v>
      </c>
      <c r="H1597" s="161"/>
      <c r="I1597" s="98" t="s">
        <v>819</v>
      </c>
      <c r="J1597" s="98" t="str">
        <f>VLOOKUP(I1597,Presupuesto!$B$11:$C$566,2,0)</f>
        <v>PRODUCTOS PAPEL Y CARTON</v>
      </c>
      <c r="K1597" s="98" t="str">
        <f t="shared" si="187"/>
        <v>Gestión Tecnologías de Información y Comunicación</v>
      </c>
      <c r="L1597" s="98" t="s">
        <v>410</v>
      </c>
    </row>
    <row r="1598" spans="2:12" s="437" customFormat="1" ht="20.149999999999999" customHeight="1" x14ac:dyDescent="0.35">
      <c r="B1598" s="992"/>
      <c r="C1598" s="99" t="s">
        <v>51</v>
      </c>
      <c r="D1598" s="1160"/>
      <c r="E1598" s="200">
        <f>(D1593*25)/500</f>
        <v>0</v>
      </c>
      <c r="F1598" s="100">
        <v>85</v>
      </c>
      <c r="G1598" s="97">
        <f t="shared" si="186"/>
        <v>0</v>
      </c>
      <c r="H1598" s="161"/>
      <c r="I1598" s="98" t="s">
        <v>819</v>
      </c>
      <c r="J1598" s="98" t="str">
        <f>VLOOKUP(I1598,Presupuesto!$B$11:$C$566,2,0)</f>
        <v>PRODUCTOS PAPEL Y CARTON</v>
      </c>
      <c r="K1598" s="98" t="str">
        <f t="shared" si="187"/>
        <v>Gestión Tecnologías de Información y Comunicación</v>
      </c>
      <c r="L1598" s="98" t="s">
        <v>410</v>
      </c>
    </row>
    <row r="1599" spans="2:12" s="437" customFormat="1" ht="20.149999999999999" customHeight="1" x14ac:dyDescent="0.35">
      <c r="B1599" s="992"/>
      <c r="C1599" s="99" t="s">
        <v>121</v>
      </c>
      <c r="D1599" s="1160"/>
      <c r="E1599" s="200">
        <f>D1593/12</f>
        <v>0</v>
      </c>
      <c r="F1599" s="100">
        <v>36</v>
      </c>
      <c r="G1599" s="97">
        <f t="shared" si="186"/>
        <v>0</v>
      </c>
      <c r="H1599" s="161"/>
      <c r="I1599" s="98" t="s">
        <v>940</v>
      </c>
      <c r="J1599" s="98" t="str">
        <f>VLOOKUP(I1599,Presupuesto!$B$11:$C$566,2,0)</f>
        <v>UTILES DE ESCRITORIO, OFICINA Y ENSE¥ANZA</v>
      </c>
      <c r="K1599" s="98" t="str">
        <f t="shared" si="187"/>
        <v>Gestión Tecnologías de Información y Comunicación</v>
      </c>
      <c r="L1599" s="98" t="s">
        <v>410</v>
      </c>
    </row>
    <row r="1600" spans="2:12" s="437" customFormat="1" ht="20.149999999999999" customHeight="1" x14ac:dyDescent="0.35">
      <c r="B1600" s="992"/>
      <c r="C1600" s="99" t="s">
        <v>34</v>
      </c>
      <c r="D1600" s="1160"/>
      <c r="E1600" s="200">
        <f>D1593/12</f>
        <v>0</v>
      </c>
      <c r="F1600" s="100">
        <v>80</v>
      </c>
      <c r="G1600" s="97">
        <f t="shared" si="186"/>
        <v>0</v>
      </c>
      <c r="H1600" s="161"/>
      <c r="I1600" s="98" t="s">
        <v>940</v>
      </c>
      <c r="J1600" s="98" t="str">
        <f>VLOOKUP(I1600,Presupuesto!$B$11:$C$566,2,0)</f>
        <v>UTILES DE ESCRITORIO, OFICINA Y ENSE¥ANZA</v>
      </c>
      <c r="K1600" s="98" t="str">
        <f t="shared" si="187"/>
        <v>Gestión Tecnologías de Información y Comunicación</v>
      </c>
      <c r="L1600" s="98" t="s">
        <v>410</v>
      </c>
    </row>
    <row r="1601" spans="2:12" s="437" customFormat="1" ht="20.149999999999999" customHeight="1" x14ac:dyDescent="0.35">
      <c r="B1601" s="992"/>
      <c r="C1601" s="109" t="s">
        <v>52</v>
      </c>
      <c r="D1601" s="1160"/>
      <c r="E1601" s="209">
        <v>0</v>
      </c>
      <c r="F1601" s="119">
        <v>25</v>
      </c>
      <c r="G1601" s="97">
        <f t="shared" si="186"/>
        <v>0</v>
      </c>
      <c r="H1601" s="161"/>
      <c r="I1601" s="98" t="s">
        <v>940</v>
      </c>
      <c r="J1601" s="98" t="str">
        <f>VLOOKUP(I1601,Presupuesto!$B$11:$C$566,2,0)</f>
        <v>UTILES DE ESCRITORIO, OFICINA Y ENSE¥ANZA</v>
      </c>
      <c r="K1601" s="98" t="str">
        <f t="shared" si="187"/>
        <v>Gestión Tecnologías de Información y Comunicación</v>
      </c>
      <c r="L1601" s="98" t="s">
        <v>410</v>
      </c>
    </row>
    <row r="1602" spans="2:12" s="437" customFormat="1" ht="20.149999999999999" customHeight="1" thickBot="1" x14ac:dyDescent="0.4">
      <c r="B1602" s="992"/>
      <c r="C1602" s="213" t="s">
        <v>428</v>
      </c>
      <c r="D1602" s="214">
        <v>0</v>
      </c>
      <c r="E1602" s="322">
        <v>0</v>
      </c>
      <c r="F1602" s="104">
        <f>HLOOKUP(C1602,$AH$2:$BU$3,2,0)</f>
        <v>1150</v>
      </c>
      <c r="G1602" s="105">
        <f>D1602*E1602*F1602</f>
        <v>0</v>
      </c>
      <c r="H1602" s="323"/>
      <c r="I1602" s="324" t="s">
        <v>299</v>
      </c>
      <c r="J1602" s="106" t="str">
        <f>VLOOKUP(I1602,Presupuesto!$B$11:$C$566,2,0)</f>
        <v>VIATICOS (26200-00)</v>
      </c>
      <c r="K1602" s="325" t="str">
        <f t="shared" si="187"/>
        <v>Gestión Tecnologías de Información y Comunicación</v>
      </c>
      <c r="L1602" s="325" t="s">
        <v>410</v>
      </c>
    </row>
    <row r="1603" spans="2:12" s="437" customFormat="1" ht="28.5" x14ac:dyDescent="0.35">
      <c r="B1603" s="992"/>
      <c r="H1603" s="424"/>
    </row>
    <row r="1604" spans="2:12" s="437" customFormat="1" ht="29" thickBot="1" x14ac:dyDescent="0.4">
      <c r="B1604" s="992"/>
      <c r="H1604" s="424"/>
    </row>
    <row r="1605" spans="2:12" s="437" customFormat="1" ht="29" thickBot="1" x14ac:dyDescent="0.4">
      <c r="B1605" s="992"/>
      <c r="C1605" s="29" t="s">
        <v>43</v>
      </c>
      <c r="D1605" s="30">
        <f>SUM(G1611:G1620)</f>
        <v>10000</v>
      </c>
      <c r="E1605" s="93"/>
      <c r="F1605" s="93"/>
      <c r="G1605" s="93"/>
      <c r="H1605" s="76"/>
      <c r="I1605" s="76"/>
      <c r="J1605" s="76"/>
      <c r="K1605" s="112"/>
    </row>
    <row r="1606" spans="2:12" s="437" customFormat="1" ht="28.5" x14ac:dyDescent="0.35">
      <c r="B1606" s="992"/>
      <c r="C1606" s="70"/>
      <c r="D1606" s="31"/>
      <c r="E1606" s="93"/>
      <c r="F1606" s="93"/>
      <c r="G1606" s="93"/>
      <c r="H1606" s="76"/>
      <c r="I1606" s="76"/>
      <c r="J1606" s="76"/>
      <c r="K1606" s="112"/>
    </row>
    <row r="1607" spans="2:12" s="437" customFormat="1" ht="28.5" x14ac:dyDescent="0.35">
      <c r="B1607" s="992"/>
      <c r="C1607" s="202" t="s">
        <v>390</v>
      </c>
      <c r="D1607" s="351" t="s">
        <v>2934</v>
      </c>
      <c r="E1607" s="93"/>
      <c r="F1607" s="93"/>
      <c r="G1607" s="93"/>
      <c r="H1607" s="76"/>
      <c r="I1607" s="76"/>
      <c r="J1607" s="76"/>
      <c r="K1607" s="112"/>
    </row>
    <row r="1608" spans="2:12" s="437" customFormat="1" ht="28.5" x14ac:dyDescent="0.35">
      <c r="B1608" s="992"/>
      <c r="C1608" s="207" t="str">
        <f>IFERROR(VLOOKUP(D1607,'1. Desarrollo e Innov. Curricu.'!$F:$G,2,FALSE),IFERROR(VLOOKUP(D1607,'2. Investigación Científica'!$F:$G,2,FALSE),IFERROR(VLOOKUP(D1607,'3. Vinculación Univ. Sociedad'!$F:$G,2,FALSE),IFERROR(VLOOKUP(D1607,'4. Docencia y Profesorado Univ.'!$F:$G,2,FALSE),IFERROR(VLOOKUP(D1607,'5. Estudiantes y Graduados'!$F:$G,2,FALSE),IFERROR(VLOOKUP(D1607,'11. Gestion Administrativa'!$F:$G,2,FALSE),IFERROR(VLOOKUP(D1607,'13. Gestión Académica'!$F:$G,2,FALSE),IFERROR(VLOOKUP(D1607,'9. Asegura. de la Calid. y M'!$F:$G,2,FALSE),IFERROR(VLOOKUP(D1607,'6. Gestión del Conocimiento'!$F:$G,2,FALSE),IFERROR(VLOOKUP(D1607,'15. Gobernabilidad y Proceso...'!$F:$G,2,FALSE),IFERROR(VLOOKUP(D1607,'12. Gestión del Talento Humano'!$F:$G,2,FALSE),IFERROR(VLOOKUP(D1607,'14. Internacional... de la E.S.'!$F:$G,2,FALSE),IFERROR(VLOOKUP(D1607,'10. Posgrado'!$F:$G,2,FALSE),IFERROR(VLOOKUP(D1607,'16. Gestión TIC'!$F:$G,2,FALSE),IFERROR(VLOOKUP(D1607,'16. Desa. del Sistema Educ.Sup.'!$F:$G,2,FALSE),IFERROR(VLOOKUP(D1607,'8. Cultura de Inno. Insti...'!$F:$G,2,FALSE),VLOOKUP(D1607,'7. Lo Esencial de la Reforma U.'!$F:$G,2,0)))))))))))))))))</f>
        <v>Socializar la oferta académica de programas de postgrados que  ofrece la Facultad de Ciencias Sociales</v>
      </c>
      <c r="D1608" s="31"/>
      <c r="E1608" s="93"/>
      <c r="F1608" s="93"/>
      <c r="G1608" s="93"/>
      <c r="H1608" s="76"/>
      <c r="I1608" s="76"/>
      <c r="J1608" s="76"/>
      <c r="K1608" s="112"/>
    </row>
    <row r="1609" spans="2:12" s="437" customFormat="1" ht="29" thickBot="1" x14ac:dyDescent="0.4">
      <c r="B1609" s="992"/>
      <c r="C1609" s="70"/>
      <c r="D1609" s="31"/>
      <c r="E1609" s="93"/>
      <c r="F1609" s="93"/>
      <c r="G1609" s="93"/>
      <c r="H1609" s="76"/>
      <c r="I1609" s="76"/>
      <c r="J1609" s="76"/>
      <c r="K1609" s="112"/>
    </row>
    <row r="1610" spans="2:12" s="437" customFormat="1" ht="23.5" customHeight="1" thickBot="1" x14ac:dyDescent="0.4">
      <c r="B1610" s="992"/>
      <c r="C1610" s="126" t="s">
        <v>44</v>
      </c>
      <c r="D1610" s="129" t="s">
        <v>45</v>
      </c>
      <c r="E1610" s="128" t="s">
        <v>55</v>
      </c>
      <c r="F1610" s="128" t="s">
        <v>57</v>
      </c>
      <c r="G1610" s="127" t="s">
        <v>27</v>
      </c>
      <c r="H1610" s="133" t="s">
        <v>129</v>
      </c>
      <c r="I1610" s="128" t="s">
        <v>46</v>
      </c>
      <c r="J1610" s="128" t="s">
        <v>130</v>
      </c>
      <c r="K1610" s="128" t="s">
        <v>408</v>
      </c>
      <c r="L1610" s="128" t="s">
        <v>409</v>
      </c>
    </row>
    <row r="1611" spans="2:12" s="437" customFormat="1" ht="23.5" customHeight="1" x14ac:dyDescent="0.35">
      <c r="B1611" s="992"/>
      <c r="C1611" s="317" t="s">
        <v>47</v>
      </c>
      <c r="D1611" s="1159"/>
      <c r="E1611" s="318">
        <v>2</v>
      </c>
      <c r="F1611" s="115">
        <v>0</v>
      </c>
      <c r="G1611" s="319">
        <f t="shared" ref="G1611:G1619" si="188">E1611*F1611</f>
        <v>0</v>
      </c>
      <c r="H1611" s="320" t="s">
        <v>1660</v>
      </c>
      <c r="I1611" s="116" t="s">
        <v>697</v>
      </c>
      <c r="J1611" s="116" t="str">
        <f>VLOOKUP(I1611,Presupuesto!$B$11:$C$566,2,0)</f>
        <v>SERVICIOS DE CAPACITACION.</v>
      </c>
      <c r="K1611" s="321" t="s">
        <v>1437</v>
      </c>
      <c r="L1611" s="116" t="s">
        <v>392</v>
      </c>
    </row>
    <row r="1612" spans="2:12" s="437" customFormat="1" ht="23.5" customHeight="1" x14ac:dyDescent="0.35">
      <c r="B1612" s="992"/>
      <c r="C1612" s="99" t="s">
        <v>48</v>
      </c>
      <c r="D1612" s="1160"/>
      <c r="E1612" s="200">
        <v>200</v>
      </c>
      <c r="F1612" s="100">
        <v>50</v>
      </c>
      <c r="G1612" s="97">
        <f t="shared" si="188"/>
        <v>10000</v>
      </c>
      <c r="H1612" s="161" t="s">
        <v>127</v>
      </c>
      <c r="I1612" s="98" t="s">
        <v>715</v>
      </c>
      <c r="J1612" s="98" t="str">
        <f>VLOOKUP(I1612,Presupuesto!$B$11:$C$566,2,0)</f>
        <v>SERVICIOS DE IMPRENTA PUBLIC.Y REPRODUCCION</v>
      </c>
      <c r="K1612" s="98" t="s">
        <v>1437</v>
      </c>
      <c r="L1612" s="98" t="s">
        <v>410</v>
      </c>
    </row>
    <row r="1613" spans="2:12" s="437" customFormat="1" ht="23.5" customHeight="1" x14ac:dyDescent="0.35">
      <c r="B1613" s="992"/>
      <c r="C1613" s="99" t="s">
        <v>49</v>
      </c>
      <c r="D1613" s="1160"/>
      <c r="E1613" s="200">
        <f>D1611</f>
        <v>0</v>
      </c>
      <c r="F1613" s="100">
        <v>150</v>
      </c>
      <c r="G1613" s="97">
        <f t="shared" si="188"/>
        <v>0</v>
      </c>
      <c r="H1613" s="161"/>
      <c r="I1613" s="98" t="s">
        <v>790</v>
      </c>
      <c r="J1613" s="98" t="str">
        <f>VLOOKUP(I1613,Presupuesto!$B$11:$C$566,2,0)</f>
        <v>ALIMENTOS B EBIDAS PARA PERSONAS</v>
      </c>
      <c r="K1613" s="98" t="str">
        <f t="shared" ref="K1613:K1620" si="189">$K$194</f>
        <v>Gestión Tecnologías de Información y Comunicación</v>
      </c>
      <c r="L1613" s="98" t="s">
        <v>394</v>
      </c>
    </row>
    <row r="1614" spans="2:12" s="437" customFormat="1" ht="23.5" customHeight="1" x14ac:dyDescent="0.35">
      <c r="B1614" s="992"/>
      <c r="C1614" s="99" t="s">
        <v>50</v>
      </c>
      <c r="D1614" s="1160"/>
      <c r="E1614" s="151">
        <v>2</v>
      </c>
      <c r="F1614" s="118">
        <v>0</v>
      </c>
      <c r="G1614" s="97">
        <f t="shared" si="188"/>
        <v>0</v>
      </c>
      <c r="H1614" s="161" t="s">
        <v>1660</v>
      </c>
      <c r="I1614" s="313" t="s">
        <v>753</v>
      </c>
      <c r="J1614" s="98" t="str">
        <f>VLOOKUP(I1614,Presupuesto!$B$11:$C$566,2,0)</f>
        <v>PASAJES AL EXTERIOR</v>
      </c>
      <c r="K1614" s="98" t="s">
        <v>1437</v>
      </c>
      <c r="L1614" s="98" t="s">
        <v>410</v>
      </c>
    </row>
    <row r="1615" spans="2:12" s="437" customFormat="1" ht="23.5" customHeight="1" x14ac:dyDescent="0.35">
      <c r="B1615" s="992"/>
      <c r="C1615" s="99" t="s">
        <v>415</v>
      </c>
      <c r="D1615" s="1160"/>
      <c r="E1615" s="151">
        <v>0</v>
      </c>
      <c r="F1615" s="118">
        <v>250</v>
      </c>
      <c r="G1615" s="97">
        <f t="shared" si="188"/>
        <v>0</v>
      </c>
      <c r="H1615" s="161"/>
      <c r="I1615" s="98" t="s">
        <v>819</v>
      </c>
      <c r="J1615" s="98" t="str">
        <f>VLOOKUP(I1615,Presupuesto!$B$11:$C$566,2,0)</f>
        <v>PRODUCTOS PAPEL Y CARTON</v>
      </c>
      <c r="K1615" s="98" t="str">
        <f t="shared" si="189"/>
        <v>Gestión Tecnologías de Información y Comunicación</v>
      </c>
      <c r="L1615" s="98" t="s">
        <v>410</v>
      </c>
    </row>
    <row r="1616" spans="2:12" s="437" customFormat="1" ht="23.5" customHeight="1" x14ac:dyDescent="0.35">
      <c r="B1616" s="992"/>
      <c r="C1616" s="99" t="s">
        <v>51</v>
      </c>
      <c r="D1616" s="1160"/>
      <c r="E1616" s="200">
        <f>(D1611*25)/500</f>
        <v>0</v>
      </c>
      <c r="F1616" s="100">
        <v>85</v>
      </c>
      <c r="G1616" s="97">
        <f t="shared" si="188"/>
        <v>0</v>
      </c>
      <c r="H1616" s="161"/>
      <c r="I1616" s="98" t="s">
        <v>819</v>
      </c>
      <c r="J1616" s="98" t="str">
        <f>VLOOKUP(I1616,Presupuesto!$B$11:$C$566,2,0)</f>
        <v>PRODUCTOS PAPEL Y CARTON</v>
      </c>
      <c r="K1616" s="98" t="str">
        <f t="shared" si="189"/>
        <v>Gestión Tecnologías de Información y Comunicación</v>
      </c>
      <c r="L1616" s="98" t="s">
        <v>410</v>
      </c>
    </row>
    <row r="1617" spans="2:12" s="437" customFormat="1" ht="23.5" customHeight="1" x14ac:dyDescent="0.35">
      <c r="B1617" s="992"/>
      <c r="C1617" s="99" t="s">
        <v>121</v>
      </c>
      <c r="D1617" s="1160"/>
      <c r="E1617" s="200">
        <f>D1611/12</f>
        <v>0</v>
      </c>
      <c r="F1617" s="100">
        <v>36</v>
      </c>
      <c r="G1617" s="97">
        <f t="shared" si="188"/>
        <v>0</v>
      </c>
      <c r="H1617" s="161"/>
      <c r="I1617" s="98" t="s">
        <v>940</v>
      </c>
      <c r="J1617" s="98" t="str">
        <f>VLOOKUP(I1617,Presupuesto!$B$11:$C$566,2,0)</f>
        <v>UTILES DE ESCRITORIO, OFICINA Y ENSE¥ANZA</v>
      </c>
      <c r="K1617" s="98" t="str">
        <f t="shared" si="189"/>
        <v>Gestión Tecnologías de Información y Comunicación</v>
      </c>
      <c r="L1617" s="98" t="s">
        <v>410</v>
      </c>
    </row>
    <row r="1618" spans="2:12" s="437" customFormat="1" ht="23.5" customHeight="1" x14ac:dyDescent="0.35">
      <c r="B1618" s="992"/>
      <c r="C1618" s="99" t="s">
        <v>34</v>
      </c>
      <c r="D1618" s="1160"/>
      <c r="E1618" s="200">
        <f>D1611/12</f>
        <v>0</v>
      </c>
      <c r="F1618" s="100">
        <v>80</v>
      </c>
      <c r="G1618" s="97">
        <f t="shared" si="188"/>
        <v>0</v>
      </c>
      <c r="H1618" s="161"/>
      <c r="I1618" s="98" t="s">
        <v>940</v>
      </c>
      <c r="J1618" s="98" t="str">
        <f>VLOOKUP(I1618,Presupuesto!$B$11:$C$566,2,0)</f>
        <v>UTILES DE ESCRITORIO, OFICINA Y ENSE¥ANZA</v>
      </c>
      <c r="K1618" s="98" t="str">
        <f t="shared" si="189"/>
        <v>Gestión Tecnologías de Información y Comunicación</v>
      </c>
      <c r="L1618" s="98" t="s">
        <v>410</v>
      </c>
    </row>
    <row r="1619" spans="2:12" s="437" customFormat="1" ht="23.5" customHeight="1" x14ac:dyDescent="0.35">
      <c r="B1619" s="992"/>
      <c r="C1619" s="109" t="s">
        <v>52</v>
      </c>
      <c r="D1619" s="1160"/>
      <c r="E1619" s="209">
        <v>0</v>
      </c>
      <c r="F1619" s="119">
        <v>25</v>
      </c>
      <c r="G1619" s="97">
        <f t="shared" si="188"/>
        <v>0</v>
      </c>
      <c r="H1619" s="161"/>
      <c r="I1619" s="98" t="s">
        <v>940</v>
      </c>
      <c r="J1619" s="98" t="str">
        <f>VLOOKUP(I1619,Presupuesto!$B$11:$C$566,2,0)</f>
        <v>UTILES DE ESCRITORIO, OFICINA Y ENSE¥ANZA</v>
      </c>
      <c r="K1619" s="98" t="str">
        <f t="shared" si="189"/>
        <v>Gestión Tecnologías de Información y Comunicación</v>
      </c>
      <c r="L1619" s="98" t="s">
        <v>410</v>
      </c>
    </row>
    <row r="1620" spans="2:12" s="437" customFormat="1" ht="23.5" customHeight="1" thickBot="1" x14ac:dyDescent="0.4">
      <c r="B1620" s="992"/>
      <c r="C1620" s="213" t="s">
        <v>428</v>
      </c>
      <c r="D1620" s="214">
        <v>0</v>
      </c>
      <c r="E1620" s="322">
        <v>0</v>
      </c>
      <c r="F1620" s="104">
        <f>HLOOKUP(C1620,$AH$2:$BU$3,2,0)</f>
        <v>1150</v>
      </c>
      <c r="G1620" s="105">
        <f>D1620*E1620*F1620</f>
        <v>0</v>
      </c>
      <c r="H1620" s="323"/>
      <c r="I1620" s="324" t="s">
        <v>299</v>
      </c>
      <c r="J1620" s="106" t="str">
        <f>VLOOKUP(I1620,Presupuesto!$B$11:$C$566,2,0)</f>
        <v>VIATICOS (26200-00)</v>
      </c>
      <c r="K1620" s="325" t="str">
        <f t="shared" si="189"/>
        <v>Gestión Tecnologías de Información y Comunicación</v>
      </c>
      <c r="L1620" s="325" t="s">
        <v>410</v>
      </c>
    </row>
    <row r="1621" spans="2:12" s="437" customFormat="1" ht="28.5" x14ac:dyDescent="0.35">
      <c r="B1621" s="992"/>
      <c r="H1621" s="424"/>
    </row>
    <row r="1622" spans="2:12" s="437" customFormat="1" ht="29" thickBot="1" x14ac:dyDescent="0.4">
      <c r="B1622" s="992"/>
      <c r="H1622" s="424"/>
    </row>
    <row r="1623" spans="2:12" s="437" customFormat="1" ht="29" thickBot="1" x14ac:dyDescent="0.4">
      <c r="B1623" s="992"/>
      <c r="C1623" s="29" t="s">
        <v>43</v>
      </c>
      <c r="D1623" s="30">
        <f>SUM(G1629:G1638)</f>
        <v>15000</v>
      </c>
      <c r="E1623" s="93"/>
      <c r="F1623" s="93"/>
      <c r="G1623" s="93"/>
      <c r="H1623" s="76"/>
      <c r="I1623" s="76"/>
      <c r="J1623" s="76"/>
      <c r="K1623" s="112"/>
    </row>
    <row r="1624" spans="2:12" s="437" customFormat="1" ht="28.5" x14ac:dyDescent="0.35">
      <c r="B1624" s="992"/>
      <c r="C1624" s="70"/>
      <c r="D1624" s="31"/>
      <c r="E1624" s="93"/>
      <c r="F1624" s="93"/>
      <c r="G1624" s="93"/>
      <c r="H1624" s="76"/>
      <c r="I1624" s="76"/>
      <c r="J1624" s="76"/>
      <c r="K1624" s="112"/>
    </row>
    <row r="1625" spans="2:12" s="437" customFormat="1" ht="28.5" x14ac:dyDescent="0.35">
      <c r="B1625" s="992"/>
      <c r="C1625" s="202" t="s">
        <v>390</v>
      </c>
      <c r="D1625" s="351" t="s">
        <v>2935</v>
      </c>
      <c r="E1625" s="93"/>
      <c r="F1625" s="93"/>
      <c r="G1625" s="93"/>
      <c r="H1625" s="76"/>
      <c r="I1625" s="76"/>
      <c r="J1625" s="76"/>
      <c r="K1625" s="112"/>
    </row>
    <row r="1626" spans="2:12" s="437" customFormat="1" ht="28.5" x14ac:dyDescent="0.35">
      <c r="B1626" s="992"/>
      <c r="C1626" s="207" t="str">
        <f>IFERROR(VLOOKUP(D1625,'1. Desarrollo e Innov. Curricu.'!$F:$G,2,FALSE),IFERROR(VLOOKUP(D1625,'2. Investigación Científica'!$F:$G,2,FALSE),IFERROR(VLOOKUP(D1625,'3. Vinculación Univ. Sociedad'!$F:$G,2,FALSE),IFERROR(VLOOKUP(D1625,'4. Docencia y Profesorado Univ.'!$F:$G,2,FALSE),IFERROR(VLOOKUP(D1625,'5. Estudiantes y Graduados'!$F:$G,2,FALSE),IFERROR(VLOOKUP(D1625,'11. Gestion Administrativa'!$F:$G,2,FALSE),IFERROR(VLOOKUP(D1625,'13. Gestión Académica'!$F:$G,2,FALSE),IFERROR(VLOOKUP(D1625,'9. Asegura. de la Calid. y M'!$F:$G,2,FALSE),IFERROR(VLOOKUP(D1625,'6. Gestión del Conocimiento'!$F:$G,2,FALSE),IFERROR(VLOOKUP(D1625,'15. Gobernabilidad y Proceso...'!$F:$G,2,FALSE),IFERROR(VLOOKUP(D1625,'12. Gestión del Talento Humano'!$F:$G,2,FALSE),IFERROR(VLOOKUP(D1625,'14. Internacional... de la E.S.'!$F:$G,2,FALSE),IFERROR(VLOOKUP(D1625,'10. Posgrado'!$F:$G,2,FALSE),IFERROR(VLOOKUP(D1625,'16. Gestión TIC'!$F:$G,2,FALSE),IFERROR(VLOOKUP(D1625,'16. Desa. del Sistema Educ.Sup.'!$F:$G,2,FALSE),IFERROR(VLOOKUP(D1625,'8. Cultura de Inno. Insti...'!$F:$G,2,FALSE),VLOOKUP(D1625,'7. Lo Esencial de la Reforma U.'!$F:$G,2,0)))))))))))))))))</f>
        <v>Establecer alianzas estratégicas con instituciones públicas o privadas  para la inserción laboral de los  graduados.</v>
      </c>
      <c r="D1626" s="31"/>
      <c r="E1626" s="93"/>
      <c r="F1626" s="93"/>
      <c r="G1626" s="93"/>
      <c r="H1626" s="76"/>
      <c r="I1626" s="76"/>
      <c r="J1626" s="76"/>
      <c r="K1626" s="112"/>
    </row>
    <row r="1627" spans="2:12" s="437" customFormat="1" ht="29" thickBot="1" x14ac:dyDescent="0.4">
      <c r="B1627" s="992"/>
      <c r="C1627" s="70"/>
      <c r="D1627" s="31"/>
      <c r="E1627" s="93"/>
      <c r="F1627" s="93"/>
      <c r="G1627" s="93"/>
      <c r="H1627" s="76"/>
      <c r="I1627" s="76"/>
      <c r="J1627" s="76"/>
      <c r="K1627" s="112"/>
    </row>
    <row r="1628" spans="2:12" s="437" customFormat="1" ht="17.5" customHeight="1" thickBot="1" x14ac:dyDescent="0.4">
      <c r="B1628" s="992"/>
      <c r="C1628" s="126" t="s">
        <v>44</v>
      </c>
      <c r="D1628" s="129" t="s">
        <v>45</v>
      </c>
      <c r="E1628" s="128" t="s">
        <v>55</v>
      </c>
      <c r="F1628" s="128" t="s">
        <v>57</v>
      </c>
      <c r="G1628" s="127" t="s">
        <v>27</v>
      </c>
      <c r="H1628" s="133" t="s">
        <v>129</v>
      </c>
      <c r="I1628" s="128" t="s">
        <v>46</v>
      </c>
      <c r="J1628" s="128" t="s">
        <v>130</v>
      </c>
      <c r="K1628" s="128" t="s">
        <v>408</v>
      </c>
      <c r="L1628" s="128" t="s">
        <v>409</v>
      </c>
    </row>
    <row r="1629" spans="2:12" s="437" customFormat="1" ht="17.5" customHeight="1" x14ac:dyDescent="0.35">
      <c r="B1629" s="992"/>
      <c r="C1629" s="317" t="s">
        <v>47</v>
      </c>
      <c r="D1629" s="1159"/>
      <c r="E1629" s="318"/>
      <c r="F1629" s="115">
        <v>30000</v>
      </c>
      <c r="G1629" s="319">
        <f t="shared" ref="G1629:G1637" si="190">E1629*F1629</f>
        <v>0</v>
      </c>
      <c r="H1629" s="320"/>
      <c r="I1629" s="116" t="s">
        <v>697</v>
      </c>
      <c r="J1629" s="116" t="str">
        <f>VLOOKUP(I1629,Presupuesto!$B$11:$C$566,2,0)</f>
        <v>SERVICIOS DE CAPACITACION.</v>
      </c>
      <c r="K1629" s="321" t="s">
        <v>1492</v>
      </c>
      <c r="L1629" s="116" t="s">
        <v>392</v>
      </c>
    </row>
    <row r="1630" spans="2:12" s="437" customFormat="1" ht="17.5" customHeight="1" x14ac:dyDescent="0.35">
      <c r="B1630" s="992"/>
      <c r="C1630" s="99" t="s">
        <v>48</v>
      </c>
      <c r="D1630" s="1160"/>
      <c r="E1630" s="200">
        <f>D1629</f>
        <v>0</v>
      </c>
      <c r="F1630" s="100">
        <v>50</v>
      </c>
      <c r="G1630" s="97">
        <f t="shared" si="190"/>
        <v>0</v>
      </c>
      <c r="H1630" s="161"/>
      <c r="I1630" s="98" t="s">
        <v>715</v>
      </c>
      <c r="J1630" s="98" t="str">
        <f>VLOOKUP(I1630,Presupuesto!$B$11:$C$566,2,0)</f>
        <v>SERVICIOS DE IMPRENTA PUBLIC.Y REPRODUCCION</v>
      </c>
      <c r="K1630" s="98" t="str">
        <f>$K$194</f>
        <v>Gestión Tecnologías de Información y Comunicación</v>
      </c>
      <c r="L1630" s="98" t="s">
        <v>410</v>
      </c>
    </row>
    <row r="1631" spans="2:12" s="437" customFormat="1" ht="17.5" customHeight="1" x14ac:dyDescent="0.35">
      <c r="B1631" s="992"/>
      <c r="C1631" s="99" t="s">
        <v>49</v>
      </c>
      <c r="D1631" s="1160"/>
      <c r="E1631" s="200">
        <f>D1629</f>
        <v>0</v>
      </c>
      <c r="F1631" s="100">
        <v>150</v>
      </c>
      <c r="G1631" s="97">
        <f t="shared" si="190"/>
        <v>0</v>
      </c>
      <c r="H1631" s="161"/>
      <c r="I1631" s="98" t="s">
        <v>790</v>
      </c>
      <c r="J1631" s="98" t="str">
        <f>VLOOKUP(I1631,Presupuesto!$B$11:$C$566,2,0)</f>
        <v>ALIMENTOS B EBIDAS PARA PERSONAS</v>
      </c>
      <c r="K1631" s="98" t="str">
        <f t="shared" ref="K1631:K1638" si="191">$K$194</f>
        <v>Gestión Tecnologías de Información y Comunicación</v>
      </c>
      <c r="L1631" s="98" t="s">
        <v>394</v>
      </c>
    </row>
    <row r="1632" spans="2:12" s="437" customFormat="1" ht="17.5" customHeight="1" x14ac:dyDescent="0.35">
      <c r="B1632" s="992"/>
      <c r="C1632" s="99" t="s">
        <v>50</v>
      </c>
      <c r="D1632" s="1160"/>
      <c r="E1632" s="151">
        <v>2</v>
      </c>
      <c r="F1632" s="118">
        <v>5000</v>
      </c>
      <c r="G1632" s="97">
        <f t="shared" si="190"/>
        <v>10000</v>
      </c>
      <c r="H1632" s="161" t="s">
        <v>127</v>
      </c>
      <c r="I1632" s="313" t="s">
        <v>747</v>
      </c>
      <c r="J1632" s="98" t="str">
        <f>VLOOKUP(I1632,Presupuesto!$B$11:$C$566,2,0)</f>
        <v>PASAJES NACIONALES</v>
      </c>
      <c r="K1632" s="98" t="s">
        <v>1437</v>
      </c>
      <c r="L1632" s="98" t="s">
        <v>410</v>
      </c>
    </row>
    <row r="1633" spans="2:13" s="437" customFormat="1" ht="17.5" customHeight="1" x14ac:dyDescent="0.35">
      <c r="B1633" s="992"/>
      <c r="C1633" s="99" t="s">
        <v>415</v>
      </c>
      <c r="D1633" s="1160"/>
      <c r="E1633" s="151">
        <v>20</v>
      </c>
      <c r="F1633" s="118">
        <v>250</v>
      </c>
      <c r="G1633" s="97">
        <f t="shared" si="190"/>
        <v>5000</v>
      </c>
      <c r="H1633" s="161" t="s">
        <v>1660</v>
      </c>
      <c r="I1633" s="98" t="s">
        <v>819</v>
      </c>
      <c r="J1633" s="98" t="str">
        <f>VLOOKUP(I1633,Presupuesto!$B$11:$C$566,2,0)</f>
        <v>PRODUCTOS PAPEL Y CARTON</v>
      </c>
      <c r="K1633" s="98" t="s">
        <v>1437</v>
      </c>
      <c r="L1633" s="98" t="s">
        <v>410</v>
      </c>
    </row>
    <row r="1634" spans="2:13" s="437" customFormat="1" ht="17.5" customHeight="1" x14ac:dyDescent="0.35">
      <c r="B1634" s="992"/>
      <c r="C1634" s="99" t="s">
        <v>51</v>
      </c>
      <c r="D1634" s="1160"/>
      <c r="E1634" s="200">
        <f>(D1629*25)/500</f>
        <v>0</v>
      </c>
      <c r="F1634" s="100">
        <v>85</v>
      </c>
      <c r="G1634" s="97">
        <f t="shared" si="190"/>
        <v>0</v>
      </c>
      <c r="H1634" s="161"/>
      <c r="I1634" s="98" t="s">
        <v>819</v>
      </c>
      <c r="J1634" s="98" t="str">
        <f>VLOOKUP(I1634,Presupuesto!$B$11:$C$566,2,0)</f>
        <v>PRODUCTOS PAPEL Y CARTON</v>
      </c>
      <c r="K1634" s="98" t="str">
        <f t="shared" si="191"/>
        <v>Gestión Tecnologías de Información y Comunicación</v>
      </c>
      <c r="L1634" s="98" t="s">
        <v>410</v>
      </c>
    </row>
    <row r="1635" spans="2:13" s="437" customFormat="1" ht="17.5" customHeight="1" x14ac:dyDescent="0.35">
      <c r="B1635" s="992"/>
      <c r="C1635" s="99" t="s">
        <v>121</v>
      </c>
      <c r="D1635" s="1160"/>
      <c r="E1635" s="200">
        <f>D1629/12</f>
        <v>0</v>
      </c>
      <c r="F1635" s="100">
        <v>36</v>
      </c>
      <c r="G1635" s="97">
        <f t="shared" si="190"/>
        <v>0</v>
      </c>
      <c r="H1635" s="161"/>
      <c r="I1635" s="98" t="s">
        <v>940</v>
      </c>
      <c r="J1635" s="98" t="str">
        <f>VLOOKUP(I1635,Presupuesto!$B$11:$C$566,2,0)</f>
        <v>UTILES DE ESCRITORIO, OFICINA Y ENSE¥ANZA</v>
      </c>
      <c r="K1635" s="98" t="str">
        <f t="shared" si="191"/>
        <v>Gestión Tecnologías de Información y Comunicación</v>
      </c>
      <c r="L1635" s="98" t="s">
        <v>410</v>
      </c>
    </row>
    <row r="1636" spans="2:13" s="437" customFormat="1" ht="17.5" customHeight="1" x14ac:dyDescent="0.35">
      <c r="B1636" s="992"/>
      <c r="C1636" s="99" t="s">
        <v>34</v>
      </c>
      <c r="D1636" s="1160"/>
      <c r="E1636" s="200">
        <f>D1629/12</f>
        <v>0</v>
      </c>
      <c r="F1636" s="100">
        <v>80</v>
      </c>
      <c r="G1636" s="97">
        <f t="shared" si="190"/>
        <v>0</v>
      </c>
      <c r="H1636" s="161"/>
      <c r="I1636" s="98" t="s">
        <v>940</v>
      </c>
      <c r="J1636" s="98" t="str">
        <f>VLOOKUP(I1636,Presupuesto!$B$11:$C$566,2,0)</f>
        <v>UTILES DE ESCRITORIO, OFICINA Y ENSE¥ANZA</v>
      </c>
      <c r="K1636" s="98" t="str">
        <f t="shared" si="191"/>
        <v>Gestión Tecnologías de Información y Comunicación</v>
      </c>
      <c r="L1636" s="98" t="s">
        <v>410</v>
      </c>
    </row>
    <row r="1637" spans="2:13" s="437" customFormat="1" ht="17.5" customHeight="1" x14ac:dyDescent="0.35">
      <c r="B1637" s="992"/>
      <c r="C1637" s="109" t="s">
        <v>52</v>
      </c>
      <c r="D1637" s="1160"/>
      <c r="E1637" s="209">
        <v>0</v>
      </c>
      <c r="F1637" s="119">
        <v>25</v>
      </c>
      <c r="G1637" s="97">
        <f t="shared" si="190"/>
        <v>0</v>
      </c>
      <c r="H1637" s="161"/>
      <c r="I1637" s="98" t="s">
        <v>940</v>
      </c>
      <c r="J1637" s="98" t="str">
        <f>VLOOKUP(I1637,Presupuesto!$B$11:$C$566,2,0)</f>
        <v>UTILES DE ESCRITORIO, OFICINA Y ENSE¥ANZA</v>
      </c>
      <c r="K1637" s="98" t="str">
        <f t="shared" si="191"/>
        <v>Gestión Tecnologías de Información y Comunicación</v>
      </c>
      <c r="L1637" s="98" t="s">
        <v>410</v>
      </c>
    </row>
    <row r="1638" spans="2:13" s="437" customFormat="1" ht="17.5" customHeight="1" thickBot="1" x14ac:dyDescent="0.4">
      <c r="B1638" s="992"/>
      <c r="C1638" s="213" t="s">
        <v>428</v>
      </c>
      <c r="D1638" s="214">
        <v>0</v>
      </c>
      <c r="E1638" s="322">
        <v>0</v>
      </c>
      <c r="F1638" s="104">
        <f>HLOOKUP(C1638,$AH$2:$BU$3,2,0)</f>
        <v>1150</v>
      </c>
      <c r="G1638" s="105">
        <f>D1638*E1638*F1638</f>
        <v>0</v>
      </c>
      <c r="H1638" s="323"/>
      <c r="I1638" s="324" t="s">
        <v>299</v>
      </c>
      <c r="J1638" s="106" t="str">
        <f>VLOOKUP(I1638,Presupuesto!$B$11:$C$566,2,0)</f>
        <v>VIATICOS (26200-00)</v>
      </c>
      <c r="K1638" s="325" t="str">
        <f t="shared" si="191"/>
        <v>Gestión Tecnologías de Información y Comunicación</v>
      </c>
      <c r="L1638" s="325" t="s">
        <v>410</v>
      </c>
    </row>
    <row r="1639" spans="2:13" s="437" customFormat="1" ht="28.5" x14ac:dyDescent="0.35">
      <c r="B1639" s="992"/>
      <c r="H1639" s="424"/>
    </row>
    <row r="1640" spans="2:13" x14ac:dyDescent="0.35">
      <c r="B1640" s="991"/>
      <c r="C1640" s="991"/>
      <c r="D1640" s="991"/>
    </row>
    <row r="1641" spans="2:13" x14ac:dyDescent="0.35">
      <c r="B1641" s="991"/>
      <c r="C1641" s="991"/>
      <c r="D1641" s="991"/>
      <c r="E1641" s="437"/>
      <c r="F1641" s="437"/>
      <c r="G1641" s="437"/>
      <c r="H1641" s="424"/>
      <c r="I1641" s="437"/>
      <c r="J1641" s="437"/>
      <c r="K1641" s="437"/>
      <c r="L1641" s="437"/>
      <c r="M1641" s="437"/>
    </row>
    <row r="1642" spans="2:13" s="437" customFormat="1" ht="15" thickBot="1" x14ac:dyDescent="0.4">
      <c r="H1642" s="424"/>
    </row>
    <row r="1643" spans="2:13" ht="15" thickBot="1" x14ac:dyDescent="0.4">
      <c r="C1643" s="29" t="s">
        <v>43</v>
      </c>
      <c r="D1643" s="30">
        <f>SUM(G1650:G1659)</f>
        <v>10000</v>
      </c>
      <c r="E1643" s="93"/>
      <c r="F1643" s="93"/>
      <c r="G1643" s="93"/>
      <c r="H1643" s="76"/>
      <c r="I1643" s="76"/>
      <c r="J1643" s="76"/>
      <c r="K1643" s="112"/>
      <c r="L1643" s="437"/>
      <c r="M1643" s="437"/>
    </row>
    <row r="1644" spans="2:13" x14ac:dyDescent="0.35">
      <c r="C1644" s="70"/>
      <c r="D1644" s="31"/>
      <c r="E1644" s="93"/>
      <c r="F1644" s="93"/>
      <c r="G1644" s="93"/>
      <c r="H1644" s="76"/>
      <c r="I1644" s="76"/>
      <c r="J1644" s="76"/>
      <c r="K1644" s="112"/>
      <c r="L1644" s="437"/>
      <c r="M1644" s="437"/>
    </row>
    <row r="1645" spans="2:13" x14ac:dyDescent="0.35">
      <c r="C1645" s="70"/>
      <c r="D1645" s="31"/>
      <c r="E1645" s="93"/>
      <c r="F1645" s="93"/>
      <c r="G1645" s="93"/>
      <c r="H1645" s="76"/>
      <c r="I1645" s="76"/>
      <c r="J1645" s="76"/>
      <c r="K1645" s="112"/>
      <c r="L1645" s="437"/>
      <c r="M1645" s="437"/>
    </row>
    <row r="1646" spans="2:13" ht="15.5" x14ac:dyDescent="0.35">
      <c r="C1646" s="202" t="s">
        <v>390</v>
      </c>
      <c r="D1646" s="351" t="s">
        <v>2757</v>
      </c>
      <c r="E1646" s="93"/>
      <c r="F1646" s="93"/>
      <c r="G1646" s="93"/>
      <c r="H1646" s="76"/>
      <c r="I1646" s="76"/>
      <c r="J1646" s="76"/>
      <c r="K1646" s="112"/>
      <c r="L1646" s="437"/>
      <c r="M1646" s="437"/>
    </row>
    <row r="1647" spans="2:13" ht="18.5" x14ac:dyDescent="0.35">
      <c r="C1647" s="207" t="str">
        <f>IFERROR(VLOOKUP(D1646,'1. Desarrollo e Innov. Curricu.'!$F:$G,2,FALSE),IFERROR(VLOOKUP(D1646,'2. Investigación Científica'!$F:$G,2,FALSE),IFERROR(VLOOKUP(D1646,'3. Vinculación Univ. Sociedad'!$F:$G,2,FALSE),IFERROR(VLOOKUP(D1646,'4. Docencia y Profesorado Univ.'!$F:$G,2,FALSE),IFERROR(VLOOKUP(D1646,'5. Estudiantes y Graduados'!$F:$G,2,FALSE),IFERROR(VLOOKUP(D1646,'11. Gestion Administrativa'!$F:$G,2,FALSE),IFERROR(VLOOKUP(D1646,'13. Gestión Académica'!$F:$G,2,FALSE),IFERROR(VLOOKUP(D1646,'9. Asegura. de la Calid. y M'!$F:$G,2,FALSE),IFERROR(VLOOKUP(D1646,'6. Gestión del Conocimiento'!$F:$G,2,FALSE),IFERROR(VLOOKUP(D1646,'15. Gobernabilidad y Proceso...'!$F:$G,2,FALSE),IFERROR(VLOOKUP(D1646,'12. Gestión del Talento Humano'!$F:$G,2,FALSE),IFERROR(VLOOKUP(D1646,'14. Internacional... de la E.S.'!$F:$G,2,FALSE),IFERROR(VLOOKUP(D1646,'10. Posgrado'!$F:$G,2,FALSE),IFERROR(VLOOKUP(D1646,'16. Gestión TIC'!$F:$G,2,FALSE),IFERROR(VLOOKUP(D1646,'16. Desa. del Sistema Educ.Sup.'!$F:$G,2,FALSE),IFERROR(VLOOKUP(D1646,'8. Cultura de Inno. Insti...'!$F:$G,2,FALSE),VLOOKUP(D1646,'7. Lo Esencial de la Reforma U.'!$F:$G,2,0)))))))))))))))))</f>
        <v xml:space="preserve">Desarrollar Foros sobre las disciplinas de Ciencias Sociales. </v>
      </c>
      <c r="D1647" s="31"/>
      <c r="E1647" s="93"/>
      <c r="F1647" s="93"/>
      <c r="G1647" s="93"/>
      <c r="H1647" s="76"/>
      <c r="I1647" s="76"/>
      <c r="J1647" s="76"/>
      <c r="K1647" s="112"/>
      <c r="L1647" s="437"/>
      <c r="M1647" s="437"/>
    </row>
    <row r="1648" spans="2:13" ht="15" thickBot="1" x14ac:dyDescent="0.4">
      <c r="C1648" s="70"/>
      <c r="D1648" s="31"/>
      <c r="E1648" s="93"/>
      <c r="F1648" s="93"/>
      <c r="G1648" s="93"/>
      <c r="H1648" s="76"/>
      <c r="I1648" s="76"/>
      <c r="J1648" s="76"/>
      <c r="K1648" s="112"/>
      <c r="L1648" s="437"/>
      <c r="M1648" s="437"/>
    </row>
    <row r="1649" spans="3:13" ht="15" thickBot="1" x14ac:dyDescent="0.4">
      <c r="C1649" s="126" t="s">
        <v>44</v>
      </c>
      <c r="D1649" s="129" t="s">
        <v>45</v>
      </c>
      <c r="E1649" s="128" t="s">
        <v>55</v>
      </c>
      <c r="F1649" s="128" t="s">
        <v>57</v>
      </c>
      <c r="G1649" s="127" t="s">
        <v>27</v>
      </c>
      <c r="H1649" s="133" t="s">
        <v>129</v>
      </c>
      <c r="I1649" s="128" t="s">
        <v>46</v>
      </c>
      <c r="J1649" s="128" t="s">
        <v>130</v>
      </c>
      <c r="K1649" s="128" t="s">
        <v>408</v>
      </c>
      <c r="L1649" s="128" t="s">
        <v>409</v>
      </c>
      <c r="M1649" s="437"/>
    </row>
    <row r="1650" spans="3:13" x14ac:dyDescent="0.35">
      <c r="C1650" s="317" t="s">
        <v>47</v>
      </c>
      <c r="D1650" s="1159"/>
      <c r="E1650" s="318"/>
      <c r="F1650" s="115">
        <v>30000</v>
      </c>
      <c r="G1650" s="319">
        <f t="shared" ref="G1650:G1658" si="192">E1650*F1650</f>
        <v>0</v>
      </c>
      <c r="H1650" s="320"/>
      <c r="I1650" s="116" t="s">
        <v>697</v>
      </c>
      <c r="J1650" s="116" t="str">
        <f>VLOOKUP(I1650,Presupuesto!$B$11:$C$566,2,0)</f>
        <v>SERVICIOS DE CAPACITACION.</v>
      </c>
      <c r="K1650" s="321" t="s">
        <v>1492</v>
      </c>
      <c r="L1650" s="116" t="s">
        <v>392</v>
      </c>
      <c r="M1650" s="437"/>
    </row>
    <row r="1651" spans="3:13" x14ac:dyDescent="0.35">
      <c r="C1651" s="99" t="s">
        <v>48</v>
      </c>
      <c r="D1651" s="1160"/>
      <c r="E1651" s="200">
        <f>D1650</f>
        <v>0</v>
      </c>
      <c r="F1651" s="100">
        <v>50</v>
      </c>
      <c r="G1651" s="97">
        <f t="shared" si="192"/>
        <v>0</v>
      </c>
      <c r="H1651" s="161"/>
      <c r="I1651" s="98" t="s">
        <v>715</v>
      </c>
      <c r="J1651" s="98" t="str">
        <f>VLOOKUP(I1651,Presupuesto!$B$11:$C$566,2,0)</f>
        <v>SERVICIOS DE IMPRENTA PUBLIC.Y REPRODUCCION</v>
      </c>
      <c r="K1651" s="98" t="str">
        <f>$K$194</f>
        <v>Gestión Tecnologías de Información y Comunicación</v>
      </c>
      <c r="L1651" s="98" t="s">
        <v>410</v>
      </c>
      <c r="M1651" s="437"/>
    </row>
    <row r="1652" spans="3:13" x14ac:dyDescent="0.35">
      <c r="C1652" s="99" t="s">
        <v>49</v>
      </c>
      <c r="D1652" s="1160"/>
      <c r="E1652" s="200">
        <v>100</v>
      </c>
      <c r="F1652" s="100">
        <v>100</v>
      </c>
      <c r="G1652" s="97">
        <f t="shared" si="192"/>
        <v>10000</v>
      </c>
      <c r="H1652" s="161" t="s">
        <v>127</v>
      </c>
      <c r="I1652" s="98" t="s">
        <v>790</v>
      </c>
      <c r="J1652" s="98" t="str">
        <f>VLOOKUP(I1652,Presupuesto!$B$11:$C$566,2,0)</f>
        <v>ALIMENTOS B EBIDAS PARA PERSONAS</v>
      </c>
      <c r="K1652" s="98" t="s">
        <v>1437</v>
      </c>
      <c r="L1652" s="98" t="s">
        <v>394</v>
      </c>
      <c r="M1652" s="437"/>
    </row>
    <row r="1653" spans="3:13" x14ac:dyDescent="0.35">
      <c r="C1653" s="99" t="s">
        <v>50</v>
      </c>
      <c r="D1653" s="1160"/>
      <c r="E1653" s="151">
        <v>0</v>
      </c>
      <c r="F1653" s="118">
        <v>10000</v>
      </c>
      <c r="G1653" s="97">
        <f t="shared" si="192"/>
        <v>0</v>
      </c>
      <c r="H1653" s="161"/>
      <c r="I1653" s="313" t="s">
        <v>298</v>
      </c>
      <c r="J1653" s="98" t="str">
        <f>VLOOKUP(I1653,Presupuesto!$B$11:$C$566,2,0)</f>
        <v>PASAJES (26100-00)</v>
      </c>
      <c r="K1653" s="98" t="s">
        <v>1437</v>
      </c>
      <c r="L1653" s="98" t="s">
        <v>410</v>
      </c>
      <c r="M1653" s="437"/>
    </row>
    <row r="1654" spans="3:13" x14ac:dyDescent="0.35">
      <c r="C1654" s="99" t="s">
        <v>415</v>
      </c>
      <c r="D1654" s="1160"/>
      <c r="E1654" s="151">
        <v>0</v>
      </c>
      <c r="F1654" s="118">
        <v>250</v>
      </c>
      <c r="G1654" s="97">
        <f t="shared" si="192"/>
        <v>0</v>
      </c>
      <c r="H1654" s="161"/>
      <c r="I1654" s="98" t="s">
        <v>819</v>
      </c>
      <c r="J1654" s="98" t="str">
        <f>VLOOKUP(I1654,Presupuesto!$B$11:$C$566,2,0)</f>
        <v>PRODUCTOS PAPEL Y CARTON</v>
      </c>
      <c r="K1654" s="98" t="s">
        <v>1437</v>
      </c>
      <c r="L1654" s="98" t="s">
        <v>410</v>
      </c>
      <c r="M1654" s="437"/>
    </row>
    <row r="1655" spans="3:13" x14ac:dyDescent="0.35">
      <c r="C1655" s="99" t="s">
        <v>51</v>
      </c>
      <c r="D1655" s="1160"/>
      <c r="E1655" s="200">
        <f>(D1650*25)/500</f>
        <v>0</v>
      </c>
      <c r="F1655" s="100">
        <v>85</v>
      </c>
      <c r="G1655" s="97">
        <f t="shared" si="192"/>
        <v>0</v>
      </c>
      <c r="H1655" s="161"/>
      <c r="I1655" s="98" t="s">
        <v>819</v>
      </c>
      <c r="J1655" s="98" t="str">
        <f>VLOOKUP(I1655,Presupuesto!$B$11:$C$566,2,0)</f>
        <v>PRODUCTOS PAPEL Y CARTON</v>
      </c>
      <c r="K1655" s="98" t="s">
        <v>1437</v>
      </c>
      <c r="L1655" s="98" t="s">
        <v>410</v>
      </c>
      <c r="M1655" s="437"/>
    </row>
    <row r="1656" spans="3:13" x14ac:dyDescent="0.35">
      <c r="C1656" s="99" t="s">
        <v>121</v>
      </c>
      <c r="D1656" s="1160"/>
      <c r="E1656" s="200">
        <f>D1650/12</f>
        <v>0</v>
      </c>
      <c r="F1656" s="100">
        <v>36</v>
      </c>
      <c r="G1656" s="97">
        <f t="shared" si="192"/>
        <v>0</v>
      </c>
      <c r="H1656" s="161"/>
      <c r="I1656" s="98" t="s">
        <v>940</v>
      </c>
      <c r="J1656" s="98" t="str">
        <f>VLOOKUP(I1656,Presupuesto!$B$11:$C$566,2,0)</f>
        <v>UTILES DE ESCRITORIO, OFICINA Y ENSE¥ANZA</v>
      </c>
      <c r="K1656" s="98" t="s">
        <v>1437</v>
      </c>
      <c r="L1656" s="98" t="s">
        <v>410</v>
      </c>
      <c r="M1656" s="437"/>
    </row>
    <row r="1657" spans="3:13" x14ac:dyDescent="0.35">
      <c r="C1657" s="99" t="s">
        <v>34</v>
      </c>
      <c r="D1657" s="1160"/>
      <c r="E1657" s="200">
        <f>D1650/12</f>
        <v>0</v>
      </c>
      <c r="F1657" s="100">
        <v>80</v>
      </c>
      <c r="G1657" s="97">
        <f t="shared" si="192"/>
        <v>0</v>
      </c>
      <c r="H1657" s="161"/>
      <c r="I1657" s="98" t="s">
        <v>940</v>
      </c>
      <c r="J1657" s="98" t="str">
        <f>VLOOKUP(I1657,Presupuesto!$B$11:$C$566,2,0)</f>
        <v>UTILES DE ESCRITORIO, OFICINA Y ENSE¥ANZA</v>
      </c>
      <c r="K1657" s="98" t="s">
        <v>1437</v>
      </c>
      <c r="L1657" s="98" t="s">
        <v>410</v>
      </c>
      <c r="M1657" s="437"/>
    </row>
    <row r="1658" spans="3:13" x14ac:dyDescent="0.35">
      <c r="C1658" s="109" t="s">
        <v>52</v>
      </c>
      <c r="D1658" s="1160"/>
      <c r="E1658" s="209">
        <v>0</v>
      </c>
      <c r="F1658" s="119">
        <v>25</v>
      </c>
      <c r="G1658" s="97">
        <f t="shared" si="192"/>
        <v>0</v>
      </c>
      <c r="H1658" s="161"/>
      <c r="I1658" s="98" t="s">
        <v>940</v>
      </c>
      <c r="J1658" s="98" t="str">
        <f>VLOOKUP(I1658,Presupuesto!$B$11:$C$566,2,0)</f>
        <v>UTILES DE ESCRITORIO, OFICINA Y ENSE¥ANZA</v>
      </c>
      <c r="K1658" s="98" t="s">
        <v>1437</v>
      </c>
      <c r="L1658" s="98" t="s">
        <v>410</v>
      </c>
      <c r="M1658" s="437"/>
    </row>
    <row r="1659" spans="3:13" ht="15" thickBot="1" x14ac:dyDescent="0.4">
      <c r="C1659" s="213" t="s">
        <v>428</v>
      </c>
      <c r="D1659" s="214">
        <v>0</v>
      </c>
      <c r="E1659" s="322">
        <v>0</v>
      </c>
      <c r="F1659" s="104">
        <f>HLOOKUP(C1659,$AH$2:$BU$3,2,0)</f>
        <v>1150</v>
      </c>
      <c r="G1659" s="105">
        <f>D1659*E1659*F1659</f>
        <v>0</v>
      </c>
      <c r="H1659" s="323"/>
      <c r="I1659" s="324" t="s">
        <v>299</v>
      </c>
      <c r="J1659" s="106" t="str">
        <f>VLOOKUP(I1659,Presupuesto!$B$11:$C$566,2,0)</f>
        <v>VIATICOS (26200-00)</v>
      </c>
      <c r="K1659" s="98" t="s">
        <v>1437</v>
      </c>
      <c r="L1659" s="325" t="s">
        <v>410</v>
      </c>
      <c r="M1659" s="437"/>
    </row>
    <row r="1660" spans="3:13" x14ac:dyDescent="0.35">
      <c r="C1660" s="437"/>
      <c r="D1660" s="437"/>
      <c r="E1660" s="437"/>
      <c r="F1660" s="437"/>
      <c r="G1660" s="437"/>
      <c r="H1660" s="424"/>
      <c r="I1660" s="437"/>
      <c r="J1660" s="437"/>
      <c r="K1660" s="437"/>
      <c r="L1660" s="437"/>
      <c r="M1660" s="437"/>
    </row>
    <row r="1663" spans="3:13" ht="15" thickBot="1" x14ac:dyDescent="0.4">
      <c r="C1663" s="437"/>
      <c r="D1663" s="437"/>
      <c r="E1663" s="437"/>
      <c r="F1663" s="437"/>
      <c r="G1663" s="437"/>
      <c r="H1663" s="424"/>
      <c r="I1663" s="437"/>
      <c r="J1663" s="437"/>
      <c r="K1663" s="437"/>
      <c r="L1663" s="437"/>
      <c r="M1663" s="437"/>
    </row>
    <row r="1664" spans="3:13" ht="15" thickBot="1" x14ac:dyDescent="0.4">
      <c r="C1664" s="29" t="s">
        <v>43</v>
      </c>
      <c r="D1664" s="30">
        <f>SUM(G1671:G1680)</f>
        <v>5000</v>
      </c>
      <c r="E1664" s="93"/>
      <c r="F1664" s="93"/>
      <c r="G1664" s="93"/>
      <c r="H1664" s="76"/>
      <c r="I1664" s="76"/>
      <c r="J1664" s="76"/>
      <c r="K1664" s="112"/>
      <c r="L1664" s="437"/>
      <c r="M1664" s="437"/>
    </row>
    <row r="1665" spans="3:13" x14ac:dyDescent="0.35">
      <c r="C1665" s="70"/>
      <c r="D1665" s="31"/>
      <c r="E1665" s="93"/>
      <c r="F1665" s="93"/>
      <c r="G1665" s="93"/>
      <c r="H1665" s="76"/>
      <c r="I1665" s="76"/>
      <c r="J1665" s="76"/>
      <c r="K1665" s="112"/>
      <c r="L1665" s="437"/>
      <c r="M1665" s="437"/>
    </row>
    <row r="1666" spans="3:13" x14ac:dyDescent="0.35">
      <c r="C1666" s="70"/>
      <c r="D1666" s="31"/>
      <c r="E1666" s="93"/>
      <c r="F1666" s="93"/>
      <c r="G1666" s="93"/>
      <c r="H1666" s="76"/>
      <c r="I1666" s="76"/>
      <c r="J1666" s="76"/>
      <c r="K1666" s="112"/>
      <c r="L1666" s="437"/>
      <c r="M1666" s="437"/>
    </row>
    <row r="1667" spans="3:13" ht="15.5" x14ac:dyDescent="0.35">
      <c r="C1667" s="202" t="s">
        <v>390</v>
      </c>
      <c r="D1667" s="351" t="s">
        <v>2783</v>
      </c>
      <c r="E1667" s="93"/>
      <c r="F1667" s="93"/>
      <c r="G1667" s="93"/>
      <c r="H1667" s="76"/>
      <c r="I1667" s="76"/>
      <c r="J1667" s="76"/>
      <c r="K1667" s="112"/>
      <c r="L1667" s="437"/>
      <c r="M1667" s="437"/>
    </row>
    <row r="1668" spans="3:13" ht="18.5" x14ac:dyDescent="0.35">
      <c r="C1668" s="207" t="str">
        <f>IFERROR(VLOOKUP(D1667,'1. Desarrollo e Innov. Curricu.'!$F:$G,2,FALSE),IFERROR(VLOOKUP(D1667,'2. Investigación Científica'!$F:$G,2,FALSE),IFERROR(VLOOKUP(D1667,'3. Vinculación Univ. Sociedad'!$F:$G,2,FALSE),IFERROR(VLOOKUP(D1667,'4. Docencia y Profesorado Univ.'!$F:$G,2,FALSE),IFERROR(VLOOKUP(D1667,'5. Estudiantes y Graduados'!$F:$G,2,FALSE),IFERROR(VLOOKUP(D1667,'11. Gestion Administrativa'!$F:$G,2,FALSE),IFERROR(VLOOKUP(D1667,'13. Gestión Académica'!$F:$G,2,FALSE),IFERROR(VLOOKUP(D1667,'9. Asegura. de la Calid. y M'!$F:$G,2,FALSE),IFERROR(VLOOKUP(D1667,'6. Gestión del Conocimiento'!$F:$G,2,FALSE),IFERROR(VLOOKUP(D1667,'15. Gobernabilidad y Proceso...'!$F:$G,2,FALSE),IFERROR(VLOOKUP(D1667,'12. Gestión del Talento Humano'!$F:$G,2,FALSE),IFERROR(VLOOKUP(D1667,'14. Internacional... de la E.S.'!$F:$G,2,FALSE),IFERROR(VLOOKUP(D1667,'10. Posgrado'!$F:$G,2,FALSE),IFERROR(VLOOKUP(D1667,'16. Gestión TIC'!$F:$G,2,FALSE),IFERROR(VLOOKUP(D1667,'16. Desa. del Sistema Educ.Sup.'!$F:$G,2,FALSE),IFERROR(VLOOKUP(D1667,'8. Cultura de Inno. Insti...'!$F:$G,2,FALSE),VLOOKUP(D1667,'7. Lo Esencial de la Reforma U.'!$F:$G,2,0)))))))))))))))))</f>
        <v xml:space="preserve">Fortalecer las habilidades de investigacion mediante el uso de Tics y otras herramientas para favorecer la correcta ejecucion de los temas de investigacion del posgrado para los estudiantes. </v>
      </c>
      <c r="D1668" s="31"/>
      <c r="E1668" s="93"/>
      <c r="F1668" s="93"/>
      <c r="G1668" s="93"/>
      <c r="H1668" s="76"/>
      <c r="I1668" s="76"/>
      <c r="J1668" s="76"/>
      <c r="K1668" s="112"/>
      <c r="L1668" s="437"/>
      <c r="M1668" s="437"/>
    </row>
    <row r="1669" spans="3:13" ht="15" thickBot="1" x14ac:dyDescent="0.4">
      <c r="C1669" s="70"/>
      <c r="D1669" s="31"/>
      <c r="E1669" s="93"/>
      <c r="F1669" s="93"/>
      <c r="G1669" s="93"/>
      <c r="H1669" s="76"/>
      <c r="I1669" s="76"/>
      <c r="J1669" s="76"/>
      <c r="K1669" s="112"/>
      <c r="L1669" s="437"/>
      <c r="M1669" s="437"/>
    </row>
    <row r="1670" spans="3:13" ht="15" thickBot="1" x14ac:dyDescent="0.4">
      <c r="C1670" s="126" t="s">
        <v>44</v>
      </c>
      <c r="D1670" s="129" t="s">
        <v>45</v>
      </c>
      <c r="E1670" s="128" t="s">
        <v>55</v>
      </c>
      <c r="F1670" s="128" t="s">
        <v>57</v>
      </c>
      <c r="G1670" s="127" t="s">
        <v>27</v>
      </c>
      <c r="H1670" s="133" t="s">
        <v>129</v>
      </c>
      <c r="I1670" s="128" t="s">
        <v>46</v>
      </c>
      <c r="J1670" s="128" t="s">
        <v>130</v>
      </c>
      <c r="K1670" s="128" t="s">
        <v>408</v>
      </c>
      <c r="L1670" s="128" t="s">
        <v>409</v>
      </c>
      <c r="M1670" s="437"/>
    </row>
    <row r="1671" spans="3:13" x14ac:dyDescent="0.35">
      <c r="C1671" s="317" t="s">
        <v>47</v>
      </c>
      <c r="D1671" s="1159"/>
      <c r="E1671" s="318"/>
      <c r="F1671" s="115">
        <v>30000</v>
      </c>
      <c r="G1671" s="319">
        <f t="shared" ref="G1671:G1679" si="193">E1671*F1671</f>
        <v>0</v>
      </c>
      <c r="H1671" s="320"/>
      <c r="I1671" s="116" t="s">
        <v>697</v>
      </c>
      <c r="J1671" s="116" t="str">
        <f>VLOOKUP(I1671,Presupuesto!$B$11:$C$566,2,0)</f>
        <v>SERVICIOS DE CAPACITACION.</v>
      </c>
      <c r="K1671" s="321" t="s">
        <v>1492</v>
      </c>
      <c r="L1671" s="116" t="s">
        <v>392</v>
      </c>
      <c r="M1671" s="437"/>
    </row>
    <row r="1672" spans="3:13" x14ac:dyDescent="0.35">
      <c r="C1672" s="99" t="s">
        <v>48</v>
      </c>
      <c r="D1672" s="1160"/>
      <c r="E1672" s="200">
        <v>100</v>
      </c>
      <c r="F1672" s="100">
        <v>50</v>
      </c>
      <c r="G1672" s="97">
        <f t="shared" si="193"/>
        <v>5000</v>
      </c>
      <c r="H1672" s="161" t="s">
        <v>1660</v>
      </c>
      <c r="I1672" s="98" t="s">
        <v>715</v>
      </c>
      <c r="J1672" s="98" t="str">
        <f>VLOOKUP(I1672,Presupuesto!$B$11:$C$566,2,0)</f>
        <v>SERVICIOS DE IMPRENTA PUBLIC.Y REPRODUCCION</v>
      </c>
      <c r="K1672" s="98" t="s">
        <v>1437</v>
      </c>
      <c r="L1672" s="98" t="s">
        <v>410</v>
      </c>
      <c r="M1672" s="437"/>
    </row>
    <row r="1673" spans="3:13" x14ac:dyDescent="0.35">
      <c r="C1673" s="99" t="s">
        <v>49</v>
      </c>
      <c r="D1673" s="1160"/>
      <c r="E1673" s="200">
        <f>D1671</f>
        <v>0</v>
      </c>
      <c r="F1673" s="100">
        <v>150</v>
      </c>
      <c r="G1673" s="97">
        <f t="shared" si="193"/>
        <v>0</v>
      </c>
      <c r="H1673" s="161"/>
      <c r="I1673" s="98" t="s">
        <v>790</v>
      </c>
      <c r="J1673" s="98" t="str">
        <f>VLOOKUP(I1673,Presupuesto!$B$11:$C$566,2,0)</f>
        <v>ALIMENTOS B EBIDAS PARA PERSONAS</v>
      </c>
      <c r="K1673" s="98" t="str">
        <f t="shared" ref="K1673:K1680" si="194">$K$194</f>
        <v>Gestión Tecnologías de Información y Comunicación</v>
      </c>
      <c r="L1673" s="98" t="s">
        <v>394</v>
      </c>
      <c r="M1673" s="437"/>
    </row>
    <row r="1674" spans="3:13" x14ac:dyDescent="0.35">
      <c r="C1674" s="99" t="s">
        <v>50</v>
      </c>
      <c r="D1674" s="1160"/>
      <c r="E1674" s="151">
        <v>0</v>
      </c>
      <c r="F1674" s="118">
        <v>10000</v>
      </c>
      <c r="G1674" s="97">
        <f t="shared" si="193"/>
        <v>0</v>
      </c>
      <c r="H1674" s="161"/>
      <c r="I1674" s="313" t="s">
        <v>298</v>
      </c>
      <c r="J1674" s="98" t="str">
        <f>VLOOKUP(I1674,Presupuesto!$B$11:$C$566,2,0)</f>
        <v>PASAJES (26100-00)</v>
      </c>
      <c r="K1674" s="98" t="str">
        <f t="shared" si="194"/>
        <v>Gestión Tecnologías de Información y Comunicación</v>
      </c>
      <c r="L1674" s="98" t="s">
        <v>410</v>
      </c>
      <c r="M1674" s="437"/>
    </row>
    <row r="1675" spans="3:13" x14ac:dyDescent="0.35">
      <c r="C1675" s="99" t="s">
        <v>415</v>
      </c>
      <c r="D1675" s="1160"/>
      <c r="E1675" s="151">
        <v>0</v>
      </c>
      <c r="F1675" s="118">
        <v>250</v>
      </c>
      <c r="G1675" s="97">
        <f t="shared" si="193"/>
        <v>0</v>
      </c>
      <c r="H1675" s="161"/>
      <c r="I1675" s="98" t="s">
        <v>819</v>
      </c>
      <c r="J1675" s="98" t="str">
        <f>VLOOKUP(I1675,Presupuesto!$B$11:$C$566,2,0)</f>
        <v>PRODUCTOS PAPEL Y CARTON</v>
      </c>
      <c r="K1675" s="98" t="str">
        <f t="shared" si="194"/>
        <v>Gestión Tecnologías de Información y Comunicación</v>
      </c>
      <c r="L1675" s="98" t="s">
        <v>410</v>
      </c>
      <c r="M1675" s="437"/>
    </row>
    <row r="1676" spans="3:13" x14ac:dyDescent="0.35">
      <c r="C1676" s="99" t="s">
        <v>51</v>
      </c>
      <c r="D1676" s="1160"/>
      <c r="E1676" s="200">
        <f>(D1671*25)/500</f>
        <v>0</v>
      </c>
      <c r="F1676" s="100">
        <v>85</v>
      </c>
      <c r="G1676" s="97">
        <f t="shared" si="193"/>
        <v>0</v>
      </c>
      <c r="H1676" s="161"/>
      <c r="I1676" s="98" t="s">
        <v>819</v>
      </c>
      <c r="J1676" s="98" t="str">
        <f>VLOOKUP(I1676,Presupuesto!$B$11:$C$566,2,0)</f>
        <v>PRODUCTOS PAPEL Y CARTON</v>
      </c>
      <c r="K1676" s="98" t="str">
        <f t="shared" si="194"/>
        <v>Gestión Tecnologías de Información y Comunicación</v>
      </c>
      <c r="L1676" s="98" t="s">
        <v>410</v>
      </c>
      <c r="M1676" s="437"/>
    </row>
    <row r="1677" spans="3:13" x14ac:dyDescent="0.35">
      <c r="C1677" s="99" t="s">
        <v>121</v>
      </c>
      <c r="D1677" s="1160"/>
      <c r="E1677" s="200">
        <f>D1671/12</f>
        <v>0</v>
      </c>
      <c r="F1677" s="100">
        <v>36</v>
      </c>
      <c r="G1677" s="97">
        <f t="shared" si="193"/>
        <v>0</v>
      </c>
      <c r="H1677" s="161"/>
      <c r="I1677" s="98" t="s">
        <v>940</v>
      </c>
      <c r="J1677" s="98" t="str">
        <f>VLOOKUP(I1677,Presupuesto!$B$11:$C$566,2,0)</f>
        <v>UTILES DE ESCRITORIO, OFICINA Y ENSE¥ANZA</v>
      </c>
      <c r="K1677" s="98" t="str">
        <f t="shared" si="194"/>
        <v>Gestión Tecnologías de Información y Comunicación</v>
      </c>
      <c r="L1677" s="98" t="s">
        <v>410</v>
      </c>
      <c r="M1677" s="437"/>
    </row>
    <row r="1678" spans="3:13" x14ac:dyDescent="0.35">
      <c r="C1678" s="99" t="s">
        <v>34</v>
      </c>
      <c r="D1678" s="1160"/>
      <c r="E1678" s="200">
        <f>D1671/12</f>
        <v>0</v>
      </c>
      <c r="F1678" s="100">
        <v>80</v>
      </c>
      <c r="G1678" s="97">
        <f t="shared" si="193"/>
        <v>0</v>
      </c>
      <c r="H1678" s="161"/>
      <c r="I1678" s="98" t="s">
        <v>940</v>
      </c>
      <c r="J1678" s="98" t="str">
        <f>VLOOKUP(I1678,Presupuesto!$B$11:$C$566,2,0)</f>
        <v>UTILES DE ESCRITORIO, OFICINA Y ENSE¥ANZA</v>
      </c>
      <c r="K1678" s="98" t="str">
        <f t="shared" si="194"/>
        <v>Gestión Tecnologías de Información y Comunicación</v>
      </c>
      <c r="L1678" s="98" t="s">
        <v>410</v>
      </c>
      <c r="M1678" s="437"/>
    </row>
    <row r="1679" spans="3:13" x14ac:dyDescent="0.35">
      <c r="C1679" s="109" t="s">
        <v>52</v>
      </c>
      <c r="D1679" s="1160"/>
      <c r="E1679" s="209">
        <v>0</v>
      </c>
      <c r="F1679" s="119">
        <v>25</v>
      </c>
      <c r="G1679" s="97">
        <f t="shared" si="193"/>
        <v>0</v>
      </c>
      <c r="H1679" s="161"/>
      <c r="I1679" s="98" t="s">
        <v>940</v>
      </c>
      <c r="J1679" s="98" t="str">
        <f>VLOOKUP(I1679,Presupuesto!$B$11:$C$566,2,0)</f>
        <v>UTILES DE ESCRITORIO, OFICINA Y ENSE¥ANZA</v>
      </c>
      <c r="K1679" s="98" t="str">
        <f t="shared" si="194"/>
        <v>Gestión Tecnologías de Información y Comunicación</v>
      </c>
      <c r="L1679" s="98" t="s">
        <v>410</v>
      </c>
      <c r="M1679" s="437"/>
    </row>
    <row r="1680" spans="3:13" ht="15" thickBot="1" x14ac:dyDescent="0.4">
      <c r="C1680" s="213" t="s">
        <v>428</v>
      </c>
      <c r="D1680" s="214">
        <v>0</v>
      </c>
      <c r="E1680" s="322">
        <v>0</v>
      </c>
      <c r="F1680" s="104">
        <f>HLOOKUP(C1680,$AH$2:$BU$3,2,0)</f>
        <v>1150</v>
      </c>
      <c r="G1680" s="105">
        <f>D1680*E1680*F1680</f>
        <v>0</v>
      </c>
      <c r="H1680" s="323"/>
      <c r="I1680" s="324" t="s">
        <v>299</v>
      </c>
      <c r="J1680" s="106" t="str">
        <f>VLOOKUP(I1680,Presupuesto!$B$11:$C$566,2,0)</f>
        <v>VIATICOS (26200-00)</v>
      </c>
      <c r="K1680" s="325" t="str">
        <f t="shared" si="194"/>
        <v>Gestión Tecnologías de Información y Comunicación</v>
      </c>
      <c r="L1680" s="325" t="s">
        <v>410</v>
      </c>
      <c r="M1680" s="437"/>
    </row>
    <row r="1681" spans="3:13" x14ac:dyDescent="0.35">
      <c r="C1681" s="437"/>
      <c r="D1681" s="437"/>
      <c r="E1681" s="437"/>
      <c r="F1681" s="437"/>
      <c r="G1681" s="437"/>
      <c r="H1681" s="424"/>
      <c r="I1681" s="437"/>
      <c r="J1681" s="437"/>
      <c r="K1681" s="437"/>
      <c r="L1681" s="437"/>
      <c r="M1681" s="437"/>
    </row>
    <row r="1684" spans="3:13" ht="15" thickBot="1" x14ac:dyDescent="0.4">
      <c r="C1684" s="437"/>
      <c r="D1684" s="437"/>
      <c r="E1684" s="437"/>
      <c r="F1684" s="437"/>
      <c r="G1684" s="437"/>
      <c r="H1684" s="424"/>
      <c r="I1684" s="437"/>
      <c r="J1684" s="437"/>
      <c r="K1684" s="437"/>
      <c r="L1684" s="437"/>
    </row>
    <row r="1685" spans="3:13" ht="15" thickBot="1" x14ac:dyDescent="0.4">
      <c r="C1685" s="29" t="s">
        <v>43</v>
      </c>
      <c r="D1685" s="30">
        <f>SUM(G1692:G1701)</f>
        <v>5000</v>
      </c>
      <c r="E1685" s="93"/>
      <c r="F1685" s="93"/>
      <c r="G1685" s="93"/>
      <c r="H1685" s="76"/>
      <c r="I1685" s="76"/>
      <c r="J1685" s="76"/>
      <c r="K1685" s="112"/>
      <c r="L1685" s="437"/>
    </row>
    <row r="1686" spans="3:13" x14ac:dyDescent="0.35">
      <c r="C1686" s="70"/>
      <c r="D1686" s="31"/>
      <c r="E1686" s="93"/>
      <c r="F1686" s="93"/>
      <c r="G1686" s="93"/>
      <c r="H1686" s="76"/>
      <c r="I1686" s="76"/>
      <c r="J1686" s="76"/>
      <c r="K1686" s="112"/>
      <c r="L1686" s="437"/>
    </row>
    <row r="1687" spans="3:13" x14ac:dyDescent="0.35">
      <c r="C1687" s="70"/>
      <c r="D1687" s="31"/>
      <c r="E1687" s="93"/>
      <c r="F1687" s="93"/>
      <c r="G1687" s="93"/>
      <c r="H1687" s="76"/>
      <c r="I1687" s="76"/>
      <c r="J1687" s="76"/>
      <c r="K1687" s="112"/>
      <c r="L1687" s="437"/>
    </row>
    <row r="1688" spans="3:13" ht="15.5" x14ac:dyDescent="0.35">
      <c r="C1688" s="202" t="s">
        <v>390</v>
      </c>
      <c r="D1688" s="351" t="s">
        <v>2791</v>
      </c>
      <c r="E1688" s="93"/>
      <c r="F1688" s="93"/>
      <c r="G1688" s="93"/>
      <c r="H1688" s="76"/>
      <c r="I1688" s="76"/>
      <c r="J1688" s="76"/>
      <c r="K1688" s="112"/>
      <c r="L1688" s="437"/>
    </row>
    <row r="1689" spans="3:13" ht="18.5" x14ac:dyDescent="0.35">
      <c r="C1689" s="207" t="str">
        <f>IFERROR(VLOOKUP(D1688,'1. Desarrollo e Innov. Curricu.'!$F:$G,2,FALSE),IFERROR(VLOOKUP(D1688,'2. Investigación Científica'!$F:$G,2,FALSE),IFERROR(VLOOKUP(D1688,'3. Vinculación Univ. Sociedad'!$F:$G,2,FALSE),IFERROR(VLOOKUP(D1688,'4. Docencia y Profesorado Univ.'!$F:$G,2,FALSE),IFERROR(VLOOKUP(D1688,'5. Estudiantes y Graduados'!$F:$G,2,FALSE),IFERROR(VLOOKUP(D1688,'11. Gestion Administrativa'!$F:$G,2,FALSE),IFERROR(VLOOKUP(D1688,'13. Gestión Académica'!$F:$G,2,FALSE),IFERROR(VLOOKUP(D1688,'9. Asegura. de la Calid. y M'!$F:$G,2,FALSE),IFERROR(VLOOKUP(D1688,'6. Gestión del Conocimiento'!$F:$G,2,FALSE),IFERROR(VLOOKUP(D1688,'15. Gobernabilidad y Proceso...'!$F:$G,2,FALSE),IFERROR(VLOOKUP(D1688,'12. Gestión del Talento Humano'!$F:$G,2,FALSE),IFERROR(VLOOKUP(D1688,'14. Internacional... de la E.S.'!$F:$G,2,FALSE),IFERROR(VLOOKUP(D1688,'10. Posgrado'!$F:$G,2,FALSE),IFERROR(VLOOKUP(D1688,'16. Gestión TIC'!$F:$G,2,FALSE),IFERROR(VLOOKUP(D1688,'16. Desa. del Sistema Educ.Sup.'!$F:$G,2,FALSE),IFERROR(VLOOKUP(D1688,'8. Cultura de Inno. Insti...'!$F:$G,2,FALSE),VLOOKUP(D1688,'7. Lo Esencial de la Reforma U.'!$F:$G,2,0)))))))))))))))))</f>
        <v>Realizar en coordinación con el IIS espacios de debate de los principales problemas sociales, nacionales e internacionales</v>
      </c>
      <c r="D1689" s="31"/>
      <c r="E1689" s="93"/>
      <c r="F1689" s="93"/>
      <c r="G1689" s="93"/>
      <c r="H1689" s="76"/>
      <c r="I1689" s="76"/>
      <c r="J1689" s="76"/>
      <c r="K1689" s="112"/>
      <c r="L1689" s="437"/>
    </row>
    <row r="1690" spans="3:13" ht="15" thickBot="1" x14ac:dyDescent="0.4">
      <c r="C1690" s="70"/>
      <c r="D1690" s="31"/>
      <c r="E1690" s="93"/>
      <c r="F1690" s="93"/>
      <c r="G1690" s="93"/>
      <c r="H1690" s="76"/>
      <c r="I1690" s="76"/>
      <c r="J1690" s="76"/>
      <c r="K1690" s="112"/>
      <c r="L1690" s="437"/>
    </row>
    <row r="1691" spans="3:13" ht="15" thickBot="1" x14ac:dyDescent="0.4">
      <c r="C1691" s="126" t="s">
        <v>44</v>
      </c>
      <c r="D1691" s="129" t="s">
        <v>45</v>
      </c>
      <c r="E1691" s="128" t="s">
        <v>55</v>
      </c>
      <c r="F1691" s="128" t="s">
        <v>57</v>
      </c>
      <c r="G1691" s="127" t="s">
        <v>27</v>
      </c>
      <c r="H1691" s="133" t="s">
        <v>129</v>
      </c>
      <c r="I1691" s="128" t="s">
        <v>46</v>
      </c>
      <c r="J1691" s="128" t="s">
        <v>130</v>
      </c>
      <c r="K1691" s="128" t="s">
        <v>408</v>
      </c>
      <c r="L1691" s="128" t="s">
        <v>409</v>
      </c>
    </row>
    <row r="1692" spans="3:13" x14ac:dyDescent="0.35">
      <c r="C1692" s="317" t="s">
        <v>47</v>
      </c>
      <c r="D1692" s="1159"/>
      <c r="E1692" s="318"/>
      <c r="F1692" s="115">
        <v>30000</v>
      </c>
      <c r="G1692" s="319">
        <f t="shared" ref="G1692:G1700" si="195">E1692*F1692</f>
        <v>0</v>
      </c>
      <c r="H1692" s="320"/>
      <c r="I1692" s="116" t="s">
        <v>697</v>
      </c>
      <c r="J1692" s="116" t="str">
        <f>VLOOKUP(I1692,Presupuesto!$B$11:$C$566,2,0)</f>
        <v>SERVICIOS DE CAPACITACION.</v>
      </c>
      <c r="K1692" s="321" t="s">
        <v>1492</v>
      </c>
      <c r="L1692" s="116" t="s">
        <v>392</v>
      </c>
    </row>
    <row r="1693" spans="3:13" ht="15" thickBot="1" x14ac:dyDescent="0.4">
      <c r="C1693" s="99" t="s">
        <v>48</v>
      </c>
      <c r="D1693" s="1160"/>
      <c r="E1693" s="200">
        <v>100</v>
      </c>
      <c r="F1693" s="100">
        <v>50</v>
      </c>
      <c r="G1693" s="97">
        <f t="shared" si="195"/>
        <v>5000</v>
      </c>
      <c r="H1693" s="161" t="s">
        <v>127</v>
      </c>
      <c r="I1693" s="98" t="s">
        <v>715</v>
      </c>
      <c r="J1693" s="98" t="str">
        <f>VLOOKUP(I1693,Presupuesto!$B$11:$C$566,2,0)</f>
        <v>SERVICIOS DE IMPRENTA PUBLIC.Y REPRODUCCION</v>
      </c>
      <c r="K1693" s="98" t="s">
        <v>1437</v>
      </c>
      <c r="L1693" s="98" t="s">
        <v>410</v>
      </c>
    </row>
    <row r="1694" spans="3:13" x14ac:dyDescent="0.35">
      <c r="C1694" s="99" t="s">
        <v>49</v>
      </c>
      <c r="D1694" s="1160"/>
      <c r="E1694" s="200">
        <f>D1692</f>
        <v>0</v>
      </c>
      <c r="F1694" s="100">
        <v>150</v>
      </c>
      <c r="G1694" s="97">
        <f t="shared" si="195"/>
        <v>0</v>
      </c>
      <c r="H1694" s="161"/>
      <c r="I1694" s="98" t="s">
        <v>790</v>
      </c>
      <c r="J1694" s="98" t="str">
        <f>VLOOKUP(I1694,Presupuesto!$B$11:$C$566,2,0)</f>
        <v>ALIMENTOS B EBIDAS PARA PERSONAS</v>
      </c>
      <c r="K1694" s="321" t="s">
        <v>1492</v>
      </c>
      <c r="L1694" s="98" t="s">
        <v>394</v>
      </c>
    </row>
    <row r="1695" spans="3:13" ht="15" thickBot="1" x14ac:dyDescent="0.4">
      <c r="C1695" s="99" t="s">
        <v>50</v>
      </c>
      <c r="D1695" s="1160"/>
      <c r="E1695" s="151">
        <v>0</v>
      </c>
      <c r="F1695" s="118">
        <v>10000</v>
      </c>
      <c r="G1695" s="97">
        <f t="shared" si="195"/>
        <v>0</v>
      </c>
      <c r="H1695" s="161"/>
      <c r="I1695" s="313" t="s">
        <v>298</v>
      </c>
      <c r="J1695" s="98" t="str">
        <f>VLOOKUP(I1695,Presupuesto!$B$11:$C$566,2,0)</f>
        <v>PASAJES (26100-00)</v>
      </c>
      <c r="K1695" s="98" t="s">
        <v>1437</v>
      </c>
      <c r="L1695" s="98" t="s">
        <v>410</v>
      </c>
    </row>
    <row r="1696" spans="3:13" x14ac:dyDescent="0.35">
      <c r="C1696" s="99" t="s">
        <v>415</v>
      </c>
      <c r="D1696" s="1160"/>
      <c r="E1696" s="151">
        <v>0</v>
      </c>
      <c r="F1696" s="118">
        <v>250</v>
      </c>
      <c r="G1696" s="97">
        <f t="shared" si="195"/>
        <v>0</v>
      </c>
      <c r="H1696" s="161"/>
      <c r="I1696" s="98" t="s">
        <v>819</v>
      </c>
      <c r="J1696" s="98" t="str">
        <f>VLOOKUP(I1696,Presupuesto!$B$11:$C$566,2,0)</f>
        <v>PRODUCTOS PAPEL Y CARTON</v>
      </c>
      <c r="K1696" s="321" t="s">
        <v>1492</v>
      </c>
      <c r="L1696" s="98" t="s">
        <v>410</v>
      </c>
    </row>
    <row r="1697" spans="2:12" ht="15" thickBot="1" x14ac:dyDescent="0.4">
      <c r="C1697" s="99" t="s">
        <v>51</v>
      </c>
      <c r="D1697" s="1160"/>
      <c r="E1697" s="200">
        <f>(D1692*25)/500</f>
        <v>0</v>
      </c>
      <c r="F1697" s="100">
        <v>85</v>
      </c>
      <c r="G1697" s="97">
        <f t="shared" si="195"/>
        <v>0</v>
      </c>
      <c r="H1697" s="161"/>
      <c r="I1697" s="98" t="s">
        <v>819</v>
      </c>
      <c r="J1697" s="98" t="str">
        <f>VLOOKUP(I1697,Presupuesto!$B$11:$C$566,2,0)</f>
        <v>PRODUCTOS PAPEL Y CARTON</v>
      </c>
      <c r="K1697" s="98" t="s">
        <v>1437</v>
      </c>
      <c r="L1697" s="98" t="s">
        <v>410</v>
      </c>
    </row>
    <row r="1698" spans="2:12" x14ac:dyDescent="0.35">
      <c r="C1698" s="99" t="s">
        <v>121</v>
      </c>
      <c r="D1698" s="1160"/>
      <c r="E1698" s="200">
        <f>D1692/12</f>
        <v>0</v>
      </c>
      <c r="F1698" s="100">
        <v>36</v>
      </c>
      <c r="G1698" s="97">
        <f t="shared" si="195"/>
        <v>0</v>
      </c>
      <c r="H1698" s="161"/>
      <c r="I1698" s="98" t="s">
        <v>940</v>
      </c>
      <c r="J1698" s="98" t="str">
        <f>VLOOKUP(I1698,Presupuesto!$B$11:$C$566,2,0)</f>
        <v>UTILES DE ESCRITORIO, OFICINA Y ENSE¥ANZA</v>
      </c>
      <c r="K1698" s="321" t="s">
        <v>1492</v>
      </c>
      <c r="L1698" s="98" t="s">
        <v>410</v>
      </c>
    </row>
    <row r="1699" spans="2:12" ht="15" thickBot="1" x14ac:dyDescent="0.4">
      <c r="C1699" s="99" t="s">
        <v>34</v>
      </c>
      <c r="D1699" s="1160"/>
      <c r="E1699" s="200">
        <f>D1692/12</f>
        <v>0</v>
      </c>
      <c r="F1699" s="100">
        <v>80</v>
      </c>
      <c r="G1699" s="97">
        <f t="shared" si="195"/>
        <v>0</v>
      </c>
      <c r="H1699" s="161"/>
      <c r="I1699" s="98" t="s">
        <v>940</v>
      </c>
      <c r="J1699" s="98" t="str">
        <f>VLOOKUP(I1699,Presupuesto!$B$11:$C$566,2,0)</f>
        <v>UTILES DE ESCRITORIO, OFICINA Y ENSE¥ANZA</v>
      </c>
      <c r="K1699" s="98" t="s">
        <v>1437</v>
      </c>
      <c r="L1699" s="98" t="s">
        <v>410</v>
      </c>
    </row>
    <row r="1700" spans="2:12" x14ac:dyDescent="0.35">
      <c r="C1700" s="109" t="s">
        <v>52</v>
      </c>
      <c r="D1700" s="1160"/>
      <c r="E1700" s="209">
        <v>0</v>
      </c>
      <c r="F1700" s="119">
        <v>25</v>
      </c>
      <c r="G1700" s="97">
        <f t="shared" si="195"/>
        <v>0</v>
      </c>
      <c r="H1700" s="161"/>
      <c r="I1700" s="98" t="s">
        <v>940</v>
      </c>
      <c r="J1700" s="98" t="str">
        <f>VLOOKUP(I1700,Presupuesto!$B$11:$C$566,2,0)</f>
        <v>UTILES DE ESCRITORIO, OFICINA Y ENSE¥ANZA</v>
      </c>
      <c r="K1700" s="321" t="s">
        <v>1492</v>
      </c>
      <c r="L1700" s="98" t="s">
        <v>410</v>
      </c>
    </row>
    <row r="1701" spans="2:12" ht="15" thickBot="1" x14ac:dyDescent="0.4">
      <c r="C1701" s="213" t="s">
        <v>428</v>
      </c>
      <c r="D1701" s="214">
        <v>0</v>
      </c>
      <c r="E1701" s="322">
        <v>0</v>
      </c>
      <c r="F1701" s="104">
        <f>HLOOKUP(C1701,$AH$2:$BU$3,2,0)</f>
        <v>1150</v>
      </c>
      <c r="G1701" s="105">
        <f>D1701*E1701*F1701</f>
        <v>0</v>
      </c>
      <c r="H1701" s="323"/>
      <c r="I1701" s="324" t="s">
        <v>299</v>
      </c>
      <c r="J1701" s="106" t="str">
        <f>VLOOKUP(I1701,Presupuesto!$B$11:$C$566,2,0)</f>
        <v>VIATICOS (26200-00)</v>
      </c>
      <c r="K1701" s="98" t="s">
        <v>1437</v>
      </c>
      <c r="L1701" s="325" t="s">
        <v>410</v>
      </c>
    </row>
    <row r="1702" spans="2:12" x14ac:dyDescent="0.35">
      <c r="C1702" s="437"/>
      <c r="D1702" s="437"/>
      <c r="E1702" s="437"/>
      <c r="F1702" s="437"/>
      <c r="G1702" s="437"/>
      <c r="H1702" s="424"/>
      <c r="I1702" s="437"/>
      <c r="J1702" s="437"/>
      <c r="K1702" s="437"/>
      <c r="L1702" s="437"/>
    </row>
    <row r="1703" spans="2:12" s="437" customFormat="1" x14ac:dyDescent="0.35">
      <c r="H1703" s="424"/>
    </row>
    <row r="1704" spans="2:12" s="437" customFormat="1" x14ac:dyDescent="0.35">
      <c r="C1704" s="976"/>
      <c r="D1704" s="976"/>
      <c r="E1704" s="976"/>
      <c r="F1704" s="976"/>
      <c r="G1704" s="976"/>
      <c r="H1704" s="978"/>
      <c r="I1704" s="976"/>
      <c r="J1704" s="976"/>
      <c r="K1704" s="976"/>
      <c r="L1704" s="976"/>
    </row>
    <row r="1705" spans="2:12" s="437" customFormat="1" x14ac:dyDescent="0.35">
      <c r="H1705" s="424"/>
    </row>
    <row r="1706" spans="2:12" s="437" customFormat="1" ht="28.5" x14ac:dyDescent="0.35">
      <c r="B1706" s="950">
        <v>12</v>
      </c>
      <c r="C1706" s="950" t="s">
        <v>2940</v>
      </c>
      <c r="D1706" s="999">
        <f>D1711+D1731+D1751+D1772</f>
        <v>107000</v>
      </c>
      <c r="H1706" s="424"/>
    </row>
    <row r="1707" spans="2:12" s="437" customFormat="1" x14ac:dyDescent="0.35">
      <c r="H1707" s="424"/>
    </row>
    <row r="1708" spans="2:12" s="437" customFormat="1" x14ac:dyDescent="0.35">
      <c r="H1708" s="424"/>
    </row>
    <row r="1710" spans="2:12" ht="15" thickBot="1" x14ac:dyDescent="0.4">
      <c r="C1710" s="437"/>
      <c r="D1710" s="437"/>
      <c r="E1710" s="437"/>
      <c r="F1710" s="437"/>
      <c r="G1710" s="437"/>
      <c r="H1710" s="424"/>
      <c r="I1710" s="437"/>
      <c r="J1710" s="437"/>
      <c r="K1710" s="437"/>
      <c r="L1710" s="437"/>
    </row>
    <row r="1711" spans="2:12" ht="15" thickBot="1" x14ac:dyDescent="0.4">
      <c r="C1711" s="29" t="s">
        <v>43</v>
      </c>
      <c r="D1711" s="30">
        <f>SUM(G1718:G1727)</f>
        <v>8000</v>
      </c>
      <c r="E1711" s="93"/>
      <c r="F1711" s="93"/>
      <c r="G1711" s="93"/>
      <c r="H1711" s="76"/>
      <c r="I1711" s="76"/>
      <c r="J1711" s="76"/>
      <c r="K1711" s="112"/>
      <c r="L1711" s="437"/>
    </row>
    <row r="1712" spans="2:12" x14ac:dyDescent="0.35">
      <c r="C1712" s="70"/>
      <c r="D1712" s="31"/>
      <c r="E1712" s="93"/>
      <c r="F1712" s="93"/>
      <c r="G1712" s="93"/>
      <c r="H1712" s="76"/>
      <c r="I1712" s="76"/>
      <c r="J1712" s="76"/>
      <c r="K1712" s="112"/>
      <c r="L1712" s="437"/>
    </row>
    <row r="1713" spans="3:12" x14ac:dyDescent="0.35">
      <c r="C1713" s="70"/>
      <c r="D1713" s="31"/>
      <c r="E1713" s="93"/>
      <c r="F1713" s="93"/>
      <c r="G1713" s="93"/>
      <c r="H1713" s="76"/>
      <c r="I1713" s="76"/>
      <c r="J1713" s="76"/>
      <c r="K1713" s="112"/>
      <c r="L1713" s="437"/>
    </row>
    <row r="1714" spans="3:12" ht="15.5" x14ac:dyDescent="0.35">
      <c r="C1714" s="202" t="s">
        <v>390</v>
      </c>
      <c r="D1714" s="351" t="s">
        <v>2806</v>
      </c>
      <c r="E1714" s="93"/>
      <c r="F1714" s="93"/>
      <c r="G1714" s="93"/>
      <c r="H1714" s="76"/>
      <c r="I1714" s="76"/>
      <c r="J1714" s="76"/>
      <c r="K1714" s="112"/>
      <c r="L1714" s="437"/>
    </row>
    <row r="1715" spans="3:12" ht="18.5" x14ac:dyDescent="0.35">
      <c r="C1715" s="207" t="str">
        <f>IFERROR(VLOOKUP(D1714,'1. Desarrollo e Innov. Curricu.'!$F:$G,2,FALSE),IFERROR(VLOOKUP(D1714,'2. Investigación Científica'!$F:$G,2,FALSE),IFERROR(VLOOKUP(D1714,'3. Vinculación Univ. Sociedad'!$F:$G,2,FALSE),IFERROR(VLOOKUP(D1714,'4. Docencia y Profesorado Univ.'!$F:$G,2,FALSE),IFERROR(VLOOKUP(D1714,'5. Estudiantes y Graduados'!$F:$G,2,FALSE),IFERROR(VLOOKUP(D1714,'11. Gestion Administrativa'!$F:$G,2,FALSE),IFERROR(VLOOKUP(D1714,'13. Gestión Académica'!$F:$G,2,FALSE),IFERROR(VLOOKUP(D1714,'9. Asegura. de la Calid. y M'!$F:$G,2,FALSE),IFERROR(VLOOKUP(D1714,'6. Gestión del Conocimiento'!$F:$G,2,FALSE),IFERROR(VLOOKUP(D1714,'15. Gobernabilidad y Proceso...'!$F:$G,2,FALSE),IFERROR(VLOOKUP(D1714,'12. Gestión del Talento Humano'!$F:$G,2,FALSE),IFERROR(VLOOKUP(D1714,'14. Internacional... de la E.S.'!$F:$G,2,FALSE),IFERROR(VLOOKUP(D1714,'10. Posgrado'!$F:$G,2,FALSE),IFERROR(VLOOKUP(D1714,'16. Gestión TIC'!$F:$G,2,FALSE),IFERROR(VLOOKUP(D1714,'16. Desa. del Sistema Educ.Sup.'!$F:$G,2,FALSE),IFERROR(VLOOKUP(D1714,'8. Cultura de Inno. Insti...'!$F:$G,2,FALSE),VLOOKUP(D1714,'7. Lo Esencial de la Reforma U.'!$F:$G,2,0)))))))))))))))))</f>
        <v xml:space="preserve">Desarrollar un programa de capacitación al personal administrativo de la Escuela de Ciencias de la Comunicación. </v>
      </c>
      <c r="D1715" s="31"/>
      <c r="E1715" s="93"/>
      <c r="F1715" s="93"/>
      <c r="G1715" s="93"/>
      <c r="H1715" s="76"/>
      <c r="I1715" s="76"/>
      <c r="J1715" s="76"/>
      <c r="K1715" s="112"/>
      <c r="L1715" s="437"/>
    </row>
    <row r="1716" spans="3:12" ht="15" thickBot="1" x14ac:dyDescent="0.4">
      <c r="C1716" s="70"/>
      <c r="D1716" s="31"/>
      <c r="E1716" s="93"/>
      <c r="F1716" s="93"/>
      <c r="G1716" s="93"/>
      <c r="H1716" s="76"/>
      <c r="I1716" s="76"/>
      <c r="J1716" s="76"/>
      <c r="K1716" s="112"/>
      <c r="L1716" s="437"/>
    </row>
    <row r="1717" spans="3:12" ht="15" thickBot="1" x14ac:dyDescent="0.4">
      <c r="C1717" s="126" t="s">
        <v>44</v>
      </c>
      <c r="D1717" s="129" t="s">
        <v>45</v>
      </c>
      <c r="E1717" s="128" t="s">
        <v>55</v>
      </c>
      <c r="F1717" s="128" t="s">
        <v>57</v>
      </c>
      <c r="G1717" s="127" t="s">
        <v>27</v>
      </c>
      <c r="H1717" s="133" t="s">
        <v>129</v>
      </c>
      <c r="I1717" s="128" t="s">
        <v>46</v>
      </c>
      <c r="J1717" s="128" t="s">
        <v>130</v>
      </c>
      <c r="K1717" s="128" t="s">
        <v>408</v>
      </c>
      <c r="L1717" s="128" t="s">
        <v>409</v>
      </c>
    </row>
    <row r="1718" spans="3:12" x14ac:dyDescent="0.35">
      <c r="C1718" s="317" t="s">
        <v>47</v>
      </c>
      <c r="D1718" s="1159"/>
      <c r="E1718" s="318"/>
      <c r="F1718" s="115">
        <v>30000</v>
      </c>
      <c r="G1718" s="319">
        <f t="shared" ref="G1718:G1726" si="196">E1718*F1718</f>
        <v>0</v>
      </c>
      <c r="H1718" s="320"/>
      <c r="I1718" s="116" t="s">
        <v>697</v>
      </c>
      <c r="J1718" s="116" t="str">
        <f>VLOOKUP(I1718,Presupuesto!$B$11:$C$566,2,0)</f>
        <v>SERVICIOS DE CAPACITACION.</v>
      </c>
      <c r="K1718" s="321" t="s">
        <v>1492</v>
      </c>
      <c r="L1718" s="116" t="s">
        <v>392</v>
      </c>
    </row>
    <row r="1719" spans="3:12" x14ac:dyDescent="0.35">
      <c r="C1719" s="99" t="s">
        <v>48</v>
      </c>
      <c r="D1719" s="1160"/>
      <c r="E1719" s="200">
        <f>D1718</f>
        <v>0</v>
      </c>
      <c r="F1719" s="100">
        <v>50</v>
      </c>
      <c r="G1719" s="97">
        <f t="shared" si="196"/>
        <v>0</v>
      </c>
      <c r="H1719" s="161"/>
      <c r="I1719" s="98" t="s">
        <v>715</v>
      </c>
      <c r="J1719" s="98" t="str">
        <f>VLOOKUP(I1719,Presupuesto!$B$11:$C$566,2,0)</f>
        <v>SERVICIOS DE IMPRENTA PUBLIC.Y REPRODUCCION</v>
      </c>
      <c r="K1719" s="98" t="str">
        <f>$K$194</f>
        <v>Gestión Tecnologías de Información y Comunicación</v>
      </c>
      <c r="L1719" s="98" t="s">
        <v>410</v>
      </c>
    </row>
    <row r="1720" spans="3:12" x14ac:dyDescent="0.35">
      <c r="C1720" s="99" t="s">
        <v>49</v>
      </c>
      <c r="D1720" s="1160"/>
      <c r="E1720" s="200">
        <v>80</v>
      </c>
      <c r="F1720" s="100">
        <v>100</v>
      </c>
      <c r="G1720" s="97">
        <f t="shared" si="196"/>
        <v>8000</v>
      </c>
      <c r="H1720" s="161" t="s">
        <v>1660</v>
      </c>
      <c r="I1720" s="98" t="s">
        <v>790</v>
      </c>
      <c r="J1720" s="98" t="str">
        <f>VLOOKUP(I1720,Presupuesto!$B$11:$C$566,2,0)</f>
        <v>ALIMENTOS B EBIDAS PARA PERSONAS</v>
      </c>
      <c r="K1720" s="98" t="s">
        <v>1363</v>
      </c>
      <c r="L1720" s="98" t="s">
        <v>394</v>
      </c>
    </row>
    <row r="1721" spans="3:12" x14ac:dyDescent="0.35">
      <c r="C1721" s="99" t="s">
        <v>50</v>
      </c>
      <c r="D1721" s="1160"/>
      <c r="E1721" s="151">
        <v>0</v>
      </c>
      <c r="F1721" s="118">
        <v>10000</v>
      </c>
      <c r="G1721" s="97">
        <f t="shared" si="196"/>
        <v>0</v>
      </c>
      <c r="H1721" s="161"/>
      <c r="I1721" s="313" t="s">
        <v>298</v>
      </c>
      <c r="J1721" s="98" t="str">
        <f>VLOOKUP(I1721,Presupuesto!$B$11:$C$566,2,0)</f>
        <v>PASAJES (26100-00)</v>
      </c>
      <c r="K1721" s="98" t="str">
        <f t="shared" ref="K1721:K1727" si="197">$K$194</f>
        <v>Gestión Tecnologías de Información y Comunicación</v>
      </c>
      <c r="L1721" s="98" t="s">
        <v>410</v>
      </c>
    </row>
    <row r="1722" spans="3:12" x14ac:dyDescent="0.35">
      <c r="C1722" s="99" t="s">
        <v>415</v>
      </c>
      <c r="D1722" s="1160"/>
      <c r="E1722" s="151">
        <v>0</v>
      </c>
      <c r="F1722" s="118">
        <v>250</v>
      </c>
      <c r="G1722" s="97">
        <f t="shared" si="196"/>
        <v>0</v>
      </c>
      <c r="H1722" s="161"/>
      <c r="I1722" s="98" t="s">
        <v>819</v>
      </c>
      <c r="J1722" s="98" t="str">
        <f>VLOOKUP(I1722,Presupuesto!$B$11:$C$566,2,0)</f>
        <v>PRODUCTOS PAPEL Y CARTON</v>
      </c>
      <c r="K1722" s="98" t="str">
        <f t="shared" si="197"/>
        <v>Gestión Tecnologías de Información y Comunicación</v>
      </c>
      <c r="L1722" s="98" t="s">
        <v>410</v>
      </c>
    </row>
    <row r="1723" spans="3:12" x14ac:dyDescent="0.35">
      <c r="C1723" s="99" t="s">
        <v>51</v>
      </c>
      <c r="D1723" s="1160"/>
      <c r="E1723" s="200">
        <f>(D1718*25)/500</f>
        <v>0</v>
      </c>
      <c r="F1723" s="100">
        <v>85</v>
      </c>
      <c r="G1723" s="97">
        <f t="shared" si="196"/>
        <v>0</v>
      </c>
      <c r="H1723" s="161"/>
      <c r="I1723" s="98" t="s">
        <v>819</v>
      </c>
      <c r="J1723" s="98" t="str">
        <f>VLOOKUP(I1723,Presupuesto!$B$11:$C$566,2,0)</f>
        <v>PRODUCTOS PAPEL Y CARTON</v>
      </c>
      <c r="K1723" s="98" t="str">
        <f t="shared" si="197"/>
        <v>Gestión Tecnologías de Información y Comunicación</v>
      </c>
      <c r="L1723" s="98" t="s">
        <v>410</v>
      </c>
    </row>
    <row r="1724" spans="3:12" x14ac:dyDescent="0.35">
      <c r="C1724" s="99" t="s">
        <v>121</v>
      </c>
      <c r="D1724" s="1160"/>
      <c r="E1724" s="200">
        <f>D1718/12</f>
        <v>0</v>
      </c>
      <c r="F1724" s="100">
        <v>36</v>
      </c>
      <c r="G1724" s="97">
        <f t="shared" si="196"/>
        <v>0</v>
      </c>
      <c r="H1724" s="161"/>
      <c r="I1724" s="98" t="s">
        <v>940</v>
      </c>
      <c r="J1724" s="98" t="str">
        <f>VLOOKUP(I1724,Presupuesto!$B$11:$C$566,2,0)</f>
        <v>UTILES DE ESCRITORIO, OFICINA Y ENSE¥ANZA</v>
      </c>
      <c r="K1724" s="98" t="str">
        <f t="shared" si="197"/>
        <v>Gestión Tecnologías de Información y Comunicación</v>
      </c>
      <c r="L1724" s="98" t="s">
        <v>410</v>
      </c>
    </row>
    <row r="1725" spans="3:12" x14ac:dyDescent="0.35">
      <c r="C1725" s="99" t="s">
        <v>34</v>
      </c>
      <c r="D1725" s="1160"/>
      <c r="E1725" s="200">
        <f>D1718/12</f>
        <v>0</v>
      </c>
      <c r="F1725" s="100">
        <v>80</v>
      </c>
      <c r="G1725" s="97">
        <f t="shared" si="196"/>
        <v>0</v>
      </c>
      <c r="H1725" s="161"/>
      <c r="I1725" s="98" t="s">
        <v>940</v>
      </c>
      <c r="J1725" s="98" t="str">
        <f>VLOOKUP(I1725,Presupuesto!$B$11:$C$566,2,0)</f>
        <v>UTILES DE ESCRITORIO, OFICINA Y ENSE¥ANZA</v>
      </c>
      <c r="K1725" s="98" t="str">
        <f t="shared" si="197"/>
        <v>Gestión Tecnologías de Información y Comunicación</v>
      </c>
      <c r="L1725" s="98" t="s">
        <v>410</v>
      </c>
    </row>
    <row r="1726" spans="3:12" x14ac:dyDescent="0.35">
      <c r="C1726" s="109" t="s">
        <v>52</v>
      </c>
      <c r="D1726" s="1160"/>
      <c r="E1726" s="209">
        <v>0</v>
      </c>
      <c r="F1726" s="119">
        <v>25</v>
      </c>
      <c r="G1726" s="97">
        <f t="shared" si="196"/>
        <v>0</v>
      </c>
      <c r="H1726" s="161"/>
      <c r="I1726" s="98" t="s">
        <v>940</v>
      </c>
      <c r="J1726" s="98" t="str">
        <f>VLOOKUP(I1726,Presupuesto!$B$11:$C$566,2,0)</f>
        <v>UTILES DE ESCRITORIO, OFICINA Y ENSE¥ANZA</v>
      </c>
      <c r="K1726" s="98" t="str">
        <f t="shared" si="197"/>
        <v>Gestión Tecnologías de Información y Comunicación</v>
      </c>
      <c r="L1726" s="98" t="s">
        <v>410</v>
      </c>
    </row>
    <row r="1727" spans="3:12" ht="15" thickBot="1" x14ac:dyDescent="0.4">
      <c r="C1727" s="213" t="s">
        <v>428</v>
      </c>
      <c r="D1727" s="214">
        <v>0</v>
      </c>
      <c r="E1727" s="322">
        <v>0</v>
      </c>
      <c r="F1727" s="104">
        <f>HLOOKUP(C1727,$AH$2:$BU$3,2,0)</f>
        <v>1150</v>
      </c>
      <c r="G1727" s="105">
        <f>D1727*E1727*F1727</f>
        <v>0</v>
      </c>
      <c r="H1727" s="323"/>
      <c r="I1727" s="324" t="s">
        <v>299</v>
      </c>
      <c r="J1727" s="106" t="str">
        <f>VLOOKUP(I1727,Presupuesto!$B$11:$C$566,2,0)</f>
        <v>VIATICOS (26200-00)</v>
      </c>
      <c r="K1727" s="325" t="str">
        <f t="shared" si="197"/>
        <v>Gestión Tecnologías de Información y Comunicación</v>
      </c>
      <c r="L1727" s="325" t="s">
        <v>410</v>
      </c>
    </row>
    <row r="1728" spans="3:12" x14ac:dyDescent="0.35">
      <c r="C1728" s="437"/>
      <c r="D1728" s="437"/>
      <c r="E1728" s="437"/>
      <c r="F1728" s="437"/>
      <c r="G1728" s="437"/>
      <c r="H1728" s="424"/>
      <c r="I1728" s="437"/>
      <c r="J1728" s="437"/>
      <c r="K1728" s="437"/>
      <c r="L1728" s="437"/>
    </row>
    <row r="1730" spans="3:12" ht="15" thickBot="1" x14ac:dyDescent="0.4">
      <c r="C1730" s="437"/>
      <c r="D1730" s="437"/>
      <c r="E1730" s="437"/>
      <c r="F1730" s="437"/>
      <c r="G1730" s="437"/>
      <c r="H1730" s="424"/>
      <c r="I1730" s="437"/>
      <c r="J1730" s="437"/>
      <c r="K1730" s="437"/>
      <c r="L1730" s="437"/>
    </row>
    <row r="1731" spans="3:12" ht="15" thickBot="1" x14ac:dyDescent="0.4">
      <c r="C1731" s="29" t="s">
        <v>43</v>
      </c>
      <c r="D1731" s="30">
        <f>SUM(G1738:G1747)</f>
        <v>7000</v>
      </c>
      <c r="E1731" s="93"/>
      <c r="F1731" s="93"/>
      <c r="G1731" s="93"/>
      <c r="H1731" s="76"/>
      <c r="I1731" s="76"/>
      <c r="J1731" s="76"/>
      <c r="K1731" s="112"/>
      <c r="L1731" s="437"/>
    </row>
    <row r="1732" spans="3:12" x14ac:dyDescent="0.35">
      <c r="C1732" s="70"/>
      <c r="D1732" s="31"/>
      <c r="E1732" s="93"/>
      <c r="F1732" s="93"/>
      <c r="G1732" s="93"/>
      <c r="H1732" s="76"/>
      <c r="I1732" s="76"/>
      <c r="J1732" s="76"/>
      <c r="K1732" s="112"/>
      <c r="L1732" s="437"/>
    </row>
    <row r="1733" spans="3:12" x14ac:dyDescent="0.35">
      <c r="C1733" s="70"/>
      <c r="D1733" s="31"/>
      <c r="E1733" s="93"/>
      <c r="F1733" s="93"/>
      <c r="G1733" s="93"/>
      <c r="H1733" s="76"/>
      <c r="I1733" s="76"/>
      <c r="J1733" s="76"/>
      <c r="K1733" s="112"/>
      <c r="L1733" s="437"/>
    </row>
    <row r="1734" spans="3:12" ht="15.5" x14ac:dyDescent="0.35">
      <c r="C1734" s="202" t="s">
        <v>390</v>
      </c>
      <c r="D1734" s="351" t="s">
        <v>2811</v>
      </c>
      <c r="E1734" s="93"/>
      <c r="F1734" s="93"/>
      <c r="G1734" s="93"/>
      <c r="H1734" s="76"/>
      <c r="I1734" s="76"/>
      <c r="J1734" s="76"/>
      <c r="K1734" s="112"/>
      <c r="L1734" s="437"/>
    </row>
    <row r="1735" spans="3:12" ht="18.5" x14ac:dyDescent="0.35">
      <c r="C1735" s="207" t="str">
        <f>IFERROR(VLOOKUP(D1734,'1. Desarrollo e Innov. Curricu.'!$F:$G,2,FALSE),IFERROR(VLOOKUP(D1734,'2. Investigación Científica'!$F:$G,2,FALSE),IFERROR(VLOOKUP(D1734,'3. Vinculación Univ. Sociedad'!$F:$G,2,FALSE),IFERROR(VLOOKUP(D1734,'4. Docencia y Profesorado Univ.'!$F:$G,2,FALSE),IFERROR(VLOOKUP(D1734,'5. Estudiantes y Graduados'!$F:$G,2,FALSE),IFERROR(VLOOKUP(D1734,'11. Gestion Administrativa'!$F:$G,2,FALSE),IFERROR(VLOOKUP(D1734,'13. Gestión Académica'!$F:$G,2,FALSE),IFERROR(VLOOKUP(D1734,'9. Asegura. de la Calid. y M'!$F:$G,2,FALSE),IFERROR(VLOOKUP(D1734,'6. Gestión del Conocimiento'!$F:$G,2,FALSE),IFERROR(VLOOKUP(D1734,'15. Gobernabilidad y Proceso...'!$F:$G,2,FALSE),IFERROR(VLOOKUP(D1734,'12. Gestión del Talento Humano'!$F:$G,2,FALSE),IFERROR(VLOOKUP(D1734,'14. Internacional... de la E.S.'!$F:$G,2,FALSE),IFERROR(VLOOKUP(D1734,'10. Posgrado'!$F:$G,2,FALSE),IFERROR(VLOOKUP(D1734,'16. Gestión TIC'!$F:$G,2,FALSE),IFERROR(VLOOKUP(D1734,'16. Desa. del Sistema Educ.Sup.'!$F:$G,2,FALSE),IFERROR(VLOOKUP(D1734,'8. Cultura de Inno. Insti...'!$F:$G,2,FALSE),VLOOKUP(D1734,'7. Lo Esencial de la Reforma U.'!$F:$G,2,0)))))))))))))))))</f>
        <v xml:space="preserve">Gestionar un taller de capacitación técnica y derechos humanos principios y valores para el personal administrativo del departamento de Sociología. </v>
      </c>
      <c r="D1735" s="31"/>
      <c r="E1735" s="93"/>
      <c r="F1735" s="93"/>
      <c r="G1735" s="93"/>
      <c r="H1735" s="76"/>
      <c r="I1735" s="76"/>
      <c r="J1735" s="76"/>
      <c r="K1735" s="112"/>
      <c r="L1735" s="437"/>
    </row>
    <row r="1736" spans="3:12" ht="15" thickBot="1" x14ac:dyDescent="0.4">
      <c r="C1736" s="70"/>
      <c r="D1736" s="31"/>
      <c r="E1736" s="93"/>
      <c r="F1736" s="93"/>
      <c r="G1736" s="93"/>
      <c r="H1736" s="76"/>
      <c r="I1736" s="76"/>
      <c r="J1736" s="76"/>
      <c r="K1736" s="112"/>
      <c r="L1736" s="437"/>
    </row>
    <row r="1737" spans="3:12" ht="15" thickBot="1" x14ac:dyDescent="0.4">
      <c r="C1737" s="126" t="s">
        <v>44</v>
      </c>
      <c r="D1737" s="129" t="s">
        <v>45</v>
      </c>
      <c r="E1737" s="128" t="s">
        <v>55</v>
      </c>
      <c r="F1737" s="128" t="s">
        <v>57</v>
      </c>
      <c r="G1737" s="127" t="s">
        <v>27</v>
      </c>
      <c r="H1737" s="133" t="s">
        <v>129</v>
      </c>
      <c r="I1737" s="128" t="s">
        <v>46</v>
      </c>
      <c r="J1737" s="128" t="s">
        <v>130</v>
      </c>
      <c r="K1737" s="128" t="s">
        <v>408</v>
      </c>
      <c r="L1737" s="128" t="s">
        <v>409</v>
      </c>
    </row>
    <row r="1738" spans="3:12" x14ac:dyDescent="0.35">
      <c r="C1738" s="317" t="s">
        <v>47</v>
      </c>
      <c r="D1738" s="1159"/>
      <c r="E1738" s="318"/>
      <c r="F1738" s="115">
        <v>30000</v>
      </c>
      <c r="G1738" s="319">
        <f t="shared" ref="G1738:G1746" si="198">E1738*F1738</f>
        <v>0</v>
      </c>
      <c r="H1738" s="320"/>
      <c r="I1738" s="116" t="s">
        <v>697</v>
      </c>
      <c r="J1738" s="116" t="str">
        <f>VLOOKUP(I1738,Presupuesto!$B$11:$C$566,2,0)</f>
        <v>SERVICIOS DE CAPACITACION.</v>
      </c>
      <c r="K1738" s="321" t="s">
        <v>1492</v>
      </c>
      <c r="L1738" s="116" t="s">
        <v>392</v>
      </c>
    </row>
    <row r="1739" spans="3:12" x14ac:dyDescent="0.35">
      <c r="C1739" s="99" t="s">
        <v>48</v>
      </c>
      <c r="D1739" s="1160"/>
      <c r="E1739" s="200">
        <f>D1738</f>
        <v>0</v>
      </c>
      <c r="F1739" s="100">
        <v>50</v>
      </c>
      <c r="G1739" s="97">
        <f t="shared" si="198"/>
        <v>0</v>
      </c>
      <c r="H1739" s="161"/>
      <c r="I1739" s="98" t="s">
        <v>715</v>
      </c>
      <c r="J1739" s="98" t="str">
        <f>VLOOKUP(I1739,Presupuesto!$B$11:$C$566,2,0)</f>
        <v>SERVICIOS DE IMPRENTA PUBLIC.Y REPRODUCCION</v>
      </c>
      <c r="K1739" s="98" t="str">
        <f>$K$194</f>
        <v>Gestión Tecnologías de Información y Comunicación</v>
      </c>
      <c r="L1739" s="98" t="s">
        <v>410</v>
      </c>
    </row>
    <row r="1740" spans="3:12" x14ac:dyDescent="0.35">
      <c r="C1740" s="99" t="s">
        <v>49</v>
      </c>
      <c r="D1740" s="1160"/>
      <c r="E1740" s="200">
        <v>70</v>
      </c>
      <c r="F1740" s="100">
        <v>100</v>
      </c>
      <c r="G1740" s="97">
        <f t="shared" si="198"/>
        <v>7000</v>
      </c>
      <c r="H1740" s="161" t="s">
        <v>1660</v>
      </c>
      <c r="I1740" s="98" t="s">
        <v>790</v>
      </c>
      <c r="J1740" s="98" t="str">
        <f>VLOOKUP(I1740,Presupuesto!$B$11:$C$566,2,0)</f>
        <v>ALIMENTOS B EBIDAS PARA PERSONAS</v>
      </c>
      <c r="K1740" s="98" t="s">
        <v>1363</v>
      </c>
      <c r="L1740" s="98" t="s">
        <v>394</v>
      </c>
    </row>
    <row r="1741" spans="3:12" x14ac:dyDescent="0.35">
      <c r="C1741" s="99" t="s">
        <v>50</v>
      </c>
      <c r="D1741" s="1160"/>
      <c r="E1741" s="151">
        <v>0</v>
      </c>
      <c r="F1741" s="118">
        <v>10000</v>
      </c>
      <c r="G1741" s="97">
        <f t="shared" si="198"/>
        <v>0</v>
      </c>
      <c r="H1741" s="161"/>
      <c r="I1741" s="313" t="s">
        <v>298</v>
      </c>
      <c r="J1741" s="98" t="str">
        <f>VLOOKUP(I1741,Presupuesto!$B$11:$C$566,2,0)</f>
        <v>PASAJES (26100-00)</v>
      </c>
      <c r="K1741" s="98" t="s">
        <v>1363</v>
      </c>
      <c r="L1741" s="98" t="s">
        <v>410</v>
      </c>
    </row>
    <row r="1742" spans="3:12" x14ac:dyDescent="0.35">
      <c r="C1742" s="99" t="s">
        <v>415</v>
      </c>
      <c r="D1742" s="1160"/>
      <c r="E1742" s="151">
        <v>0</v>
      </c>
      <c r="F1742" s="118">
        <v>250</v>
      </c>
      <c r="G1742" s="97">
        <f t="shared" si="198"/>
        <v>0</v>
      </c>
      <c r="H1742" s="161"/>
      <c r="I1742" s="98" t="s">
        <v>819</v>
      </c>
      <c r="J1742" s="98" t="str">
        <f>VLOOKUP(I1742,Presupuesto!$B$11:$C$566,2,0)</f>
        <v>PRODUCTOS PAPEL Y CARTON</v>
      </c>
      <c r="K1742" s="98" t="s">
        <v>1363</v>
      </c>
      <c r="L1742" s="98" t="s">
        <v>410</v>
      </c>
    </row>
    <row r="1743" spans="3:12" x14ac:dyDescent="0.35">
      <c r="C1743" s="99" t="s">
        <v>51</v>
      </c>
      <c r="D1743" s="1160"/>
      <c r="E1743" s="200">
        <f>(D1738*25)/500</f>
        <v>0</v>
      </c>
      <c r="F1743" s="100">
        <v>85</v>
      </c>
      <c r="G1743" s="97">
        <f t="shared" si="198"/>
        <v>0</v>
      </c>
      <c r="H1743" s="161"/>
      <c r="I1743" s="98" t="s">
        <v>819</v>
      </c>
      <c r="J1743" s="98" t="str">
        <f>VLOOKUP(I1743,Presupuesto!$B$11:$C$566,2,0)</f>
        <v>PRODUCTOS PAPEL Y CARTON</v>
      </c>
      <c r="K1743" s="98" t="s">
        <v>1363</v>
      </c>
      <c r="L1743" s="98" t="s">
        <v>410</v>
      </c>
    </row>
    <row r="1744" spans="3:12" x14ac:dyDescent="0.35">
      <c r="C1744" s="99" t="s">
        <v>121</v>
      </c>
      <c r="D1744" s="1160"/>
      <c r="E1744" s="200">
        <f>D1738/12</f>
        <v>0</v>
      </c>
      <c r="F1744" s="100">
        <v>36</v>
      </c>
      <c r="G1744" s="97">
        <f t="shared" si="198"/>
        <v>0</v>
      </c>
      <c r="H1744" s="161"/>
      <c r="I1744" s="98" t="s">
        <v>940</v>
      </c>
      <c r="J1744" s="98" t="str">
        <f>VLOOKUP(I1744,Presupuesto!$B$11:$C$566,2,0)</f>
        <v>UTILES DE ESCRITORIO, OFICINA Y ENSE¥ANZA</v>
      </c>
      <c r="K1744" s="98" t="s">
        <v>1363</v>
      </c>
      <c r="L1744" s="98" t="s">
        <v>410</v>
      </c>
    </row>
    <row r="1745" spans="3:12" x14ac:dyDescent="0.35">
      <c r="C1745" s="99" t="s">
        <v>34</v>
      </c>
      <c r="D1745" s="1160"/>
      <c r="E1745" s="200">
        <f>D1738/12</f>
        <v>0</v>
      </c>
      <c r="F1745" s="100">
        <v>80</v>
      </c>
      <c r="G1745" s="97">
        <f t="shared" si="198"/>
        <v>0</v>
      </c>
      <c r="H1745" s="161"/>
      <c r="I1745" s="98" t="s">
        <v>940</v>
      </c>
      <c r="J1745" s="98" t="str">
        <f>VLOOKUP(I1745,Presupuesto!$B$11:$C$566,2,0)</f>
        <v>UTILES DE ESCRITORIO, OFICINA Y ENSE¥ANZA</v>
      </c>
      <c r="K1745" s="98" t="s">
        <v>1363</v>
      </c>
      <c r="L1745" s="98" t="s">
        <v>410</v>
      </c>
    </row>
    <row r="1746" spans="3:12" x14ac:dyDescent="0.35">
      <c r="C1746" s="109" t="s">
        <v>52</v>
      </c>
      <c r="D1746" s="1160"/>
      <c r="E1746" s="209">
        <v>0</v>
      </c>
      <c r="F1746" s="119">
        <v>25</v>
      </c>
      <c r="G1746" s="97">
        <f t="shared" si="198"/>
        <v>0</v>
      </c>
      <c r="H1746" s="161"/>
      <c r="I1746" s="98" t="s">
        <v>940</v>
      </c>
      <c r="J1746" s="98" t="str">
        <f>VLOOKUP(I1746,Presupuesto!$B$11:$C$566,2,0)</f>
        <v>UTILES DE ESCRITORIO, OFICINA Y ENSE¥ANZA</v>
      </c>
      <c r="K1746" s="98" t="s">
        <v>1363</v>
      </c>
      <c r="L1746" s="98" t="s">
        <v>410</v>
      </c>
    </row>
    <row r="1747" spans="3:12" ht="15" thickBot="1" x14ac:dyDescent="0.4">
      <c r="C1747" s="213" t="s">
        <v>428</v>
      </c>
      <c r="D1747" s="214">
        <v>0</v>
      </c>
      <c r="E1747" s="322">
        <v>0</v>
      </c>
      <c r="F1747" s="104">
        <f>HLOOKUP(C1747,$AH$2:$BU$3,2,0)</f>
        <v>1150</v>
      </c>
      <c r="G1747" s="105">
        <f>D1747*E1747*F1747</f>
        <v>0</v>
      </c>
      <c r="H1747" s="323"/>
      <c r="I1747" s="324" t="s">
        <v>299</v>
      </c>
      <c r="J1747" s="106" t="str">
        <f>VLOOKUP(I1747,Presupuesto!$B$11:$C$566,2,0)</f>
        <v>VIATICOS (26200-00)</v>
      </c>
      <c r="K1747" s="98" t="s">
        <v>1363</v>
      </c>
      <c r="L1747" s="325" t="s">
        <v>410</v>
      </c>
    </row>
    <row r="1748" spans="3:12" x14ac:dyDescent="0.35">
      <c r="C1748" s="437"/>
      <c r="D1748" s="437"/>
      <c r="E1748" s="437"/>
      <c r="F1748" s="437"/>
      <c r="G1748" s="437"/>
      <c r="H1748" s="424"/>
      <c r="I1748" s="437"/>
      <c r="J1748" s="437"/>
      <c r="K1748" s="437"/>
      <c r="L1748" s="437"/>
    </row>
    <row r="1750" spans="3:12" ht="15" thickBot="1" x14ac:dyDescent="0.4">
      <c r="C1750" s="437"/>
      <c r="D1750" s="437"/>
      <c r="E1750" s="437"/>
      <c r="F1750" s="437"/>
      <c r="G1750" s="437"/>
      <c r="H1750" s="424"/>
      <c r="I1750" s="437"/>
      <c r="J1750" s="437"/>
      <c r="K1750" s="437"/>
      <c r="L1750" s="437"/>
    </row>
    <row r="1751" spans="3:12" ht="15" thickBot="1" x14ac:dyDescent="0.4">
      <c r="C1751" s="29" t="s">
        <v>43</v>
      </c>
      <c r="D1751" s="30">
        <f>SUM(G1758:G1767)</f>
        <v>50000</v>
      </c>
      <c r="E1751" s="93"/>
      <c r="F1751" s="93"/>
      <c r="G1751" s="93"/>
      <c r="H1751" s="76"/>
      <c r="I1751" s="76"/>
      <c r="J1751" s="76"/>
      <c r="K1751" s="112"/>
      <c r="L1751" s="437"/>
    </row>
    <row r="1752" spans="3:12" x14ac:dyDescent="0.35">
      <c r="C1752" s="70"/>
      <c r="D1752" s="31"/>
      <c r="E1752" s="93"/>
      <c r="F1752" s="93"/>
      <c r="G1752" s="93"/>
      <c r="H1752" s="76"/>
      <c r="I1752" s="76"/>
      <c r="J1752" s="76"/>
      <c r="K1752" s="112"/>
      <c r="L1752" s="437"/>
    </row>
    <row r="1753" spans="3:12" x14ac:dyDescent="0.35">
      <c r="C1753" s="70"/>
      <c r="D1753" s="31"/>
      <c r="E1753" s="93"/>
      <c r="F1753" s="93"/>
      <c r="G1753" s="93"/>
      <c r="H1753" s="76"/>
      <c r="I1753" s="76"/>
      <c r="J1753" s="76"/>
      <c r="K1753" s="112"/>
      <c r="L1753" s="437"/>
    </row>
    <row r="1754" spans="3:12" ht="15.5" x14ac:dyDescent="0.35">
      <c r="C1754" s="202" t="s">
        <v>390</v>
      </c>
      <c r="D1754" s="351" t="s">
        <v>2817</v>
      </c>
      <c r="E1754" s="93"/>
      <c r="F1754" s="93"/>
      <c r="G1754" s="93"/>
      <c r="H1754" s="76"/>
      <c r="I1754" s="76"/>
      <c r="J1754" s="76"/>
      <c r="K1754" s="112"/>
      <c r="L1754" s="437"/>
    </row>
    <row r="1755" spans="3:12" ht="18.5" x14ac:dyDescent="0.35">
      <c r="C1755" s="207" t="str">
        <f>IFERROR(VLOOKUP(D1754,'1. Desarrollo e Innov. Curricu.'!$F:$G,2,FALSE),IFERROR(VLOOKUP(D1754,'2. Investigación Científica'!$F:$G,2,FALSE),IFERROR(VLOOKUP(D1754,'3. Vinculación Univ. Sociedad'!$F:$G,2,FALSE),IFERROR(VLOOKUP(D1754,'4. Docencia y Profesorado Univ.'!$F:$G,2,FALSE),IFERROR(VLOOKUP(D1754,'5. Estudiantes y Graduados'!$F:$G,2,FALSE),IFERROR(VLOOKUP(D1754,'11. Gestion Administrativa'!$F:$G,2,FALSE),IFERROR(VLOOKUP(D1754,'13. Gestión Académica'!$F:$G,2,FALSE),IFERROR(VLOOKUP(D1754,'9. Asegura. de la Calid. y M'!$F:$G,2,FALSE),IFERROR(VLOOKUP(D1754,'6. Gestión del Conocimiento'!$F:$G,2,FALSE),IFERROR(VLOOKUP(D1754,'15. Gobernabilidad y Proceso...'!$F:$G,2,FALSE),IFERROR(VLOOKUP(D1754,'12. Gestión del Talento Humano'!$F:$G,2,FALSE),IFERROR(VLOOKUP(D1754,'14. Internacional... de la E.S.'!$F:$G,2,FALSE),IFERROR(VLOOKUP(D1754,'10. Posgrado'!$F:$G,2,FALSE),IFERROR(VLOOKUP(D1754,'16. Gestión TIC'!$F:$G,2,FALSE),IFERROR(VLOOKUP(D1754,'16. Desa. del Sistema Educ.Sup.'!$F:$G,2,FALSE),IFERROR(VLOOKUP(D1754,'8. Cultura de Inno. Insti...'!$F:$G,2,FALSE),VLOOKUP(D1754,'7. Lo Esencial de la Reforma U.'!$F:$G,2,0)))))))))))))))))</f>
        <v>Gestionar un programa de capacitación ,para la planificación estratégica.</v>
      </c>
      <c r="D1755" s="31"/>
      <c r="E1755" s="93"/>
      <c r="F1755" s="93"/>
      <c r="G1755" s="93"/>
      <c r="H1755" s="76"/>
      <c r="I1755" s="76"/>
      <c r="J1755" s="76"/>
      <c r="K1755" s="112"/>
      <c r="L1755" s="437"/>
    </row>
    <row r="1756" spans="3:12" ht="15" thickBot="1" x14ac:dyDescent="0.4">
      <c r="C1756" s="70"/>
      <c r="D1756" s="31"/>
      <c r="E1756" s="93"/>
      <c r="F1756" s="93"/>
      <c r="G1756" s="93"/>
      <c r="H1756" s="76"/>
      <c r="I1756" s="76"/>
      <c r="J1756" s="76"/>
      <c r="K1756" s="112"/>
      <c r="L1756" s="437"/>
    </row>
    <row r="1757" spans="3:12" ht="15" thickBot="1" x14ac:dyDescent="0.4">
      <c r="C1757" s="126" t="s">
        <v>44</v>
      </c>
      <c r="D1757" s="129" t="s">
        <v>45</v>
      </c>
      <c r="E1757" s="128" t="s">
        <v>55</v>
      </c>
      <c r="F1757" s="128" t="s">
        <v>57</v>
      </c>
      <c r="G1757" s="127" t="s">
        <v>27</v>
      </c>
      <c r="H1757" s="133" t="s">
        <v>129</v>
      </c>
      <c r="I1757" s="128" t="s">
        <v>46</v>
      </c>
      <c r="J1757" s="128" t="s">
        <v>130</v>
      </c>
      <c r="K1757" s="128" t="s">
        <v>408</v>
      </c>
      <c r="L1757" s="128" t="s">
        <v>409</v>
      </c>
    </row>
    <row r="1758" spans="3:12" ht="15" thickBot="1" x14ac:dyDescent="0.4">
      <c r="C1758" s="317" t="s">
        <v>47</v>
      </c>
      <c r="D1758" s="1159"/>
      <c r="E1758" s="318">
        <v>1</v>
      </c>
      <c r="F1758" s="115">
        <v>30000</v>
      </c>
      <c r="G1758" s="319">
        <f t="shared" ref="G1758:G1766" si="199">E1758*F1758</f>
        <v>30000</v>
      </c>
      <c r="H1758" s="320" t="s">
        <v>1660</v>
      </c>
      <c r="I1758" s="116" t="s">
        <v>697</v>
      </c>
      <c r="J1758" s="116" t="str">
        <f>VLOOKUP(I1758,Presupuesto!$B$11:$C$566,2,0)</f>
        <v>SERVICIOS DE CAPACITACION.</v>
      </c>
      <c r="K1758" s="321" t="s">
        <v>1363</v>
      </c>
      <c r="L1758" s="116" t="s">
        <v>392</v>
      </c>
    </row>
    <row r="1759" spans="3:12" ht="15" thickBot="1" x14ac:dyDescent="0.4">
      <c r="C1759" s="99" t="s">
        <v>48</v>
      </c>
      <c r="D1759" s="1160"/>
      <c r="E1759" s="200">
        <v>100</v>
      </c>
      <c r="F1759" s="100">
        <v>50</v>
      </c>
      <c r="G1759" s="97">
        <f t="shared" si="199"/>
        <v>5000</v>
      </c>
      <c r="H1759" s="161" t="s">
        <v>1660</v>
      </c>
      <c r="I1759" s="98" t="s">
        <v>715</v>
      </c>
      <c r="J1759" s="98" t="str">
        <f>VLOOKUP(I1759,Presupuesto!$B$11:$C$566,2,0)</f>
        <v>SERVICIOS DE IMPRENTA PUBLIC.Y REPRODUCCION</v>
      </c>
      <c r="K1759" s="321" t="s">
        <v>1363</v>
      </c>
      <c r="L1759" s="98" t="s">
        <v>410</v>
      </c>
    </row>
    <row r="1760" spans="3:12" x14ac:dyDescent="0.35">
      <c r="C1760" s="99" t="s">
        <v>49</v>
      </c>
      <c r="D1760" s="1160"/>
      <c r="E1760" s="200">
        <v>50</v>
      </c>
      <c r="F1760" s="100">
        <v>150</v>
      </c>
      <c r="G1760" s="97">
        <f t="shared" si="199"/>
        <v>7500</v>
      </c>
      <c r="H1760" s="161" t="s">
        <v>127</v>
      </c>
      <c r="I1760" s="98" t="s">
        <v>790</v>
      </c>
      <c r="J1760" s="98" t="str">
        <f>VLOOKUP(I1760,Presupuesto!$B$11:$C$566,2,0)</f>
        <v>ALIMENTOS B EBIDAS PARA PERSONAS</v>
      </c>
      <c r="K1760" s="321" t="s">
        <v>1363</v>
      </c>
      <c r="L1760" s="98" t="s">
        <v>394</v>
      </c>
    </row>
    <row r="1761" spans="3:12" ht="15" thickBot="1" x14ac:dyDescent="0.4">
      <c r="C1761" s="99" t="s">
        <v>50</v>
      </c>
      <c r="D1761" s="1160"/>
      <c r="E1761" s="151">
        <v>0</v>
      </c>
      <c r="F1761" s="118">
        <v>10000</v>
      </c>
      <c r="G1761" s="97">
        <f t="shared" si="199"/>
        <v>0</v>
      </c>
      <c r="H1761" s="161"/>
      <c r="I1761" s="313" t="s">
        <v>298</v>
      </c>
      <c r="J1761" s="98" t="str">
        <f>VLOOKUP(I1761,Presupuesto!$B$11:$C$566,2,0)</f>
        <v>PASAJES (26100-00)</v>
      </c>
      <c r="K1761" s="98" t="str">
        <f t="shared" ref="K1761:K1767" si="200">$K$194</f>
        <v>Gestión Tecnologías de Información y Comunicación</v>
      </c>
      <c r="L1761" s="98" t="s">
        <v>410</v>
      </c>
    </row>
    <row r="1762" spans="3:12" x14ac:dyDescent="0.35">
      <c r="C1762" s="99" t="s">
        <v>415</v>
      </c>
      <c r="D1762" s="1160"/>
      <c r="E1762" s="151">
        <v>30</v>
      </c>
      <c r="F1762" s="118">
        <v>250</v>
      </c>
      <c r="G1762" s="97">
        <f t="shared" si="199"/>
        <v>7500</v>
      </c>
      <c r="H1762" s="161" t="s">
        <v>127</v>
      </c>
      <c r="I1762" s="98" t="s">
        <v>819</v>
      </c>
      <c r="J1762" s="98" t="str">
        <f>VLOOKUP(I1762,Presupuesto!$B$11:$C$566,2,0)</f>
        <v>PRODUCTOS PAPEL Y CARTON</v>
      </c>
      <c r="K1762" s="321" t="s">
        <v>1363</v>
      </c>
      <c r="L1762" s="98" t="s">
        <v>410</v>
      </c>
    </row>
    <row r="1763" spans="3:12" x14ac:dyDescent="0.35">
      <c r="C1763" s="99" t="s">
        <v>51</v>
      </c>
      <c r="D1763" s="1160"/>
      <c r="E1763" s="200">
        <f>(D1758*25)/500</f>
        <v>0</v>
      </c>
      <c r="F1763" s="100">
        <v>85</v>
      </c>
      <c r="G1763" s="97">
        <f t="shared" si="199"/>
        <v>0</v>
      </c>
      <c r="H1763" s="161"/>
      <c r="I1763" s="98" t="s">
        <v>819</v>
      </c>
      <c r="J1763" s="98" t="str">
        <f>VLOOKUP(I1763,Presupuesto!$B$11:$C$566,2,0)</f>
        <v>PRODUCTOS PAPEL Y CARTON</v>
      </c>
      <c r="K1763" s="98" t="str">
        <f t="shared" si="200"/>
        <v>Gestión Tecnologías de Información y Comunicación</v>
      </c>
      <c r="L1763" s="98" t="s">
        <v>410</v>
      </c>
    </row>
    <row r="1764" spans="3:12" x14ac:dyDescent="0.35">
      <c r="C1764" s="99" t="s">
        <v>121</v>
      </c>
      <c r="D1764" s="1160"/>
      <c r="E1764" s="200">
        <f>D1758/12</f>
        <v>0</v>
      </c>
      <c r="F1764" s="100">
        <v>36</v>
      </c>
      <c r="G1764" s="97">
        <f t="shared" si="199"/>
        <v>0</v>
      </c>
      <c r="H1764" s="161"/>
      <c r="I1764" s="98" t="s">
        <v>940</v>
      </c>
      <c r="J1764" s="98" t="str">
        <f>VLOOKUP(I1764,Presupuesto!$B$11:$C$566,2,0)</f>
        <v>UTILES DE ESCRITORIO, OFICINA Y ENSE¥ANZA</v>
      </c>
      <c r="K1764" s="98" t="str">
        <f t="shared" si="200"/>
        <v>Gestión Tecnologías de Información y Comunicación</v>
      </c>
      <c r="L1764" s="98" t="s">
        <v>410</v>
      </c>
    </row>
    <row r="1765" spans="3:12" x14ac:dyDescent="0.35">
      <c r="C1765" s="99" t="s">
        <v>34</v>
      </c>
      <c r="D1765" s="1160"/>
      <c r="E1765" s="200">
        <f>D1758/12</f>
        <v>0</v>
      </c>
      <c r="F1765" s="100">
        <v>80</v>
      </c>
      <c r="G1765" s="97">
        <f t="shared" si="199"/>
        <v>0</v>
      </c>
      <c r="H1765" s="161"/>
      <c r="I1765" s="98" t="s">
        <v>940</v>
      </c>
      <c r="J1765" s="98" t="str">
        <f>VLOOKUP(I1765,Presupuesto!$B$11:$C$566,2,0)</f>
        <v>UTILES DE ESCRITORIO, OFICINA Y ENSE¥ANZA</v>
      </c>
      <c r="K1765" s="98" t="str">
        <f t="shared" si="200"/>
        <v>Gestión Tecnologías de Información y Comunicación</v>
      </c>
      <c r="L1765" s="98" t="s">
        <v>410</v>
      </c>
    </row>
    <row r="1766" spans="3:12" x14ac:dyDescent="0.35">
      <c r="C1766" s="109" t="s">
        <v>52</v>
      </c>
      <c r="D1766" s="1160"/>
      <c r="E1766" s="209">
        <v>0</v>
      </c>
      <c r="F1766" s="119">
        <v>25</v>
      </c>
      <c r="G1766" s="97">
        <f t="shared" si="199"/>
        <v>0</v>
      </c>
      <c r="H1766" s="161"/>
      <c r="I1766" s="98" t="s">
        <v>940</v>
      </c>
      <c r="J1766" s="98" t="str">
        <f>VLOOKUP(I1766,Presupuesto!$B$11:$C$566,2,0)</f>
        <v>UTILES DE ESCRITORIO, OFICINA Y ENSE¥ANZA</v>
      </c>
      <c r="K1766" s="98" t="str">
        <f t="shared" si="200"/>
        <v>Gestión Tecnologías de Información y Comunicación</v>
      </c>
      <c r="L1766" s="98" t="s">
        <v>410</v>
      </c>
    </row>
    <row r="1767" spans="3:12" ht="15" thickBot="1" x14ac:dyDescent="0.4">
      <c r="C1767" s="213" t="s">
        <v>428</v>
      </c>
      <c r="D1767" s="214">
        <v>0</v>
      </c>
      <c r="E1767" s="322">
        <v>0</v>
      </c>
      <c r="F1767" s="104">
        <f>HLOOKUP(C1767,$AH$2:$BU$3,2,0)</f>
        <v>1150</v>
      </c>
      <c r="G1767" s="105">
        <f>D1767*E1767*F1767</f>
        <v>0</v>
      </c>
      <c r="H1767" s="323"/>
      <c r="I1767" s="324" t="s">
        <v>299</v>
      </c>
      <c r="J1767" s="106" t="str">
        <f>VLOOKUP(I1767,Presupuesto!$B$11:$C$566,2,0)</f>
        <v>VIATICOS (26200-00)</v>
      </c>
      <c r="K1767" s="325" t="str">
        <f t="shared" si="200"/>
        <v>Gestión Tecnologías de Información y Comunicación</v>
      </c>
      <c r="L1767" s="325" t="s">
        <v>410</v>
      </c>
    </row>
    <row r="1768" spans="3:12" x14ac:dyDescent="0.35">
      <c r="C1768" s="437"/>
      <c r="D1768" s="437"/>
      <c r="E1768" s="437"/>
      <c r="F1768" s="437"/>
      <c r="G1768" s="437"/>
      <c r="H1768" s="424"/>
      <c r="I1768" s="437"/>
      <c r="J1768" s="437"/>
      <c r="K1768" s="437"/>
      <c r="L1768" s="437"/>
    </row>
    <row r="1771" spans="3:12" ht="15" thickBot="1" x14ac:dyDescent="0.4">
      <c r="C1771" s="437"/>
      <c r="D1771" s="437"/>
      <c r="E1771" s="437"/>
      <c r="F1771" s="437"/>
      <c r="G1771" s="437"/>
      <c r="H1771" s="424"/>
      <c r="I1771" s="437"/>
      <c r="J1771" s="437"/>
      <c r="K1771" s="437"/>
      <c r="L1771" s="437"/>
    </row>
    <row r="1772" spans="3:12" ht="15" thickBot="1" x14ac:dyDescent="0.4">
      <c r="C1772" s="29" t="s">
        <v>43</v>
      </c>
      <c r="D1772" s="30">
        <f>SUM(G1779:G1788)</f>
        <v>42000</v>
      </c>
      <c r="E1772" s="93"/>
      <c r="F1772" s="93"/>
      <c r="G1772" s="93"/>
      <c r="H1772" s="76"/>
      <c r="I1772" s="76"/>
      <c r="J1772" s="76"/>
      <c r="K1772" s="112"/>
      <c r="L1772" s="437"/>
    </row>
    <row r="1773" spans="3:12" x14ac:dyDescent="0.35">
      <c r="C1773" s="70"/>
      <c r="D1773" s="31"/>
      <c r="E1773" s="93"/>
      <c r="F1773" s="93"/>
      <c r="G1773" s="93"/>
      <c r="H1773" s="76"/>
      <c r="I1773" s="76"/>
      <c r="J1773" s="76"/>
      <c r="K1773" s="112"/>
      <c r="L1773" s="437"/>
    </row>
    <row r="1774" spans="3:12" x14ac:dyDescent="0.35">
      <c r="C1774" s="70"/>
      <c r="D1774" s="31"/>
      <c r="E1774" s="93"/>
      <c r="F1774" s="93"/>
      <c r="G1774" s="93"/>
      <c r="H1774" s="76"/>
      <c r="I1774" s="76"/>
      <c r="J1774" s="76"/>
      <c r="K1774" s="112"/>
      <c r="L1774" s="437"/>
    </row>
    <row r="1775" spans="3:12" ht="15.5" x14ac:dyDescent="0.35">
      <c r="C1775" s="202" t="s">
        <v>390</v>
      </c>
      <c r="D1775" s="351" t="s">
        <v>2822</v>
      </c>
      <c r="E1775" s="93"/>
      <c r="F1775" s="93"/>
      <c r="G1775" s="93"/>
      <c r="H1775" s="76"/>
      <c r="I1775" s="76"/>
      <c r="J1775" s="76"/>
      <c r="K1775" s="112"/>
      <c r="L1775" s="437"/>
    </row>
    <row r="1776" spans="3:12" ht="18.5" x14ac:dyDescent="0.35">
      <c r="C1776" s="207" t="str">
        <f>IFERROR(VLOOKUP(D1775,'1. Desarrollo e Innov. Curricu.'!$F:$G,2,FALSE),IFERROR(VLOOKUP(D1775,'2. Investigación Científica'!$F:$G,2,FALSE),IFERROR(VLOOKUP(D1775,'3. Vinculación Univ. Sociedad'!$F:$G,2,FALSE),IFERROR(VLOOKUP(D1775,'4. Docencia y Profesorado Univ.'!$F:$G,2,FALSE),IFERROR(VLOOKUP(D1775,'5. Estudiantes y Graduados'!$F:$G,2,FALSE),IFERROR(VLOOKUP(D1775,'11. Gestion Administrativa'!$F:$G,2,FALSE),IFERROR(VLOOKUP(D1775,'13. Gestión Académica'!$F:$G,2,FALSE),IFERROR(VLOOKUP(D1775,'9. Asegura. de la Calid. y M'!$F:$G,2,FALSE),IFERROR(VLOOKUP(D1775,'6. Gestión del Conocimiento'!$F:$G,2,FALSE),IFERROR(VLOOKUP(D1775,'15. Gobernabilidad y Proceso...'!$F:$G,2,FALSE),IFERROR(VLOOKUP(D1775,'12. Gestión del Talento Humano'!$F:$G,2,FALSE),IFERROR(VLOOKUP(D1775,'14. Internacional... de la E.S.'!$F:$G,2,FALSE),IFERROR(VLOOKUP(D1775,'10. Posgrado'!$F:$G,2,FALSE),IFERROR(VLOOKUP(D1775,'16. Gestión TIC'!$F:$G,2,FALSE),IFERROR(VLOOKUP(D1775,'16. Desa. del Sistema Educ.Sup.'!$F:$G,2,FALSE),IFERROR(VLOOKUP(D1775,'8. Cultura de Inno. Insti...'!$F:$G,2,FALSE),VLOOKUP(D1775,'7. Lo Esencial de la Reforma U.'!$F:$G,2,0)))))))))))))))))</f>
        <v xml:space="preserve">Gestionar un programa de capacitación el personal administrativo. </v>
      </c>
      <c r="D1776" s="31"/>
      <c r="E1776" s="93"/>
      <c r="F1776" s="93"/>
      <c r="G1776" s="93"/>
      <c r="H1776" s="76"/>
      <c r="I1776" s="76"/>
      <c r="J1776" s="76"/>
      <c r="K1776" s="112"/>
      <c r="L1776" s="437"/>
    </row>
    <row r="1777" spans="3:12" ht="15" thickBot="1" x14ac:dyDescent="0.4">
      <c r="C1777" s="70"/>
      <c r="D1777" s="31"/>
      <c r="E1777" s="93"/>
      <c r="F1777" s="93"/>
      <c r="G1777" s="93"/>
      <c r="H1777" s="76"/>
      <c r="I1777" s="76"/>
      <c r="J1777" s="76"/>
      <c r="K1777" s="112"/>
      <c r="L1777" s="437"/>
    </row>
    <row r="1778" spans="3:12" ht="15" thickBot="1" x14ac:dyDescent="0.4">
      <c r="C1778" s="126" t="s">
        <v>44</v>
      </c>
      <c r="D1778" s="129" t="s">
        <v>45</v>
      </c>
      <c r="E1778" s="128" t="s">
        <v>55</v>
      </c>
      <c r="F1778" s="128" t="s">
        <v>57</v>
      </c>
      <c r="G1778" s="127" t="s">
        <v>27</v>
      </c>
      <c r="H1778" s="133" t="s">
        <v>129</v>
      </c>
      <c r="I1778" s="128" t="s">
        <v>46</v>
      </c>
      <c r="J1778" s="128" t="s">
        <v>130</v>
      </c>
      <c r="K1778" s="128" t="s">
        <v>408</v>
      </c>
      <c r="L1778" s="128" t="s">
        <v>409</v>
      </c>
    </row>
    <row r="1779" spans="3:12" x14ac:dyDescent="0.35">
      <c r="C1779" s="317" t="s">
        <v>47</v>
      </c>
      <c r="D1779" s="1159"/>
      <c r="E1779" s="318">
        <v>1</v>
      </c>
      <c r="F1779" s="115">
        <v>30000</v>
      </c>
      <c r="G1779" s="319">
        <f t="shared" ref="G1779:G1787" si="201">E1779*F1779</f>
        <v>30000</v>
      </c>
      <c r="H1779" s="320" t="s">
        <v>127</v>
      </c>
      <c r="I1779" s="116" t="s">
        <v>697</v>
      </c>
      <c r="J1779" s="116" t="str">
        <f>VLOOKUP(I1779,Presupuesto!$B$11:$C$566,2,0)</f>
        <v>SERVICIOS DE CAPACITACION.</v>
      </c>
      <c r="K1779" s="321" t="s">
        <v>1363</v>
      </c>
      <c r="L1779" s="116" t="s">
        <v>392</v>
      </c>
    </row>
    <row r="1780" spans="3:12" x14ac:dyDescent="0.35">
      <c r="C1780" s="99" t="s">
        <v>48</v>
      </c>
      <c r="D1780" s="1160"/>
      <c r="E1780" s="200">
        <v>60</v>
      </c>
      <c r="F1780" s="100">
        <v>50</v>
      </c>
      <c r="G1780" s="97">
        <f t="shared" si="201"/>
        <v>3000</v>
      </c>
      <c r="H1780" s="161" t="s">
        <v>1660</v>
      </c>
      <c r="I1780" s="98" t="s">
        <v>715</v>
      </c>
      <c r="J1780" s="98" t="str">
        <f>VLOOKUP(I1780,Presupuesto!$B$11:$C$566,2,0)</f>
        <v>SERVICIOS DE IMPRENTA PUBLIC.Y REPRODUCCION</v>
      </c>
      <c r="K1780" s="98" t="s">
        <v>1363</v>
      </c>
      <c r="L1780" s="98" t="s">
        <v>410</v>
      </c>
    </row>
    <row r="1781" spans="3:12" x14ac:dyDescent="0.35">
      <c r="C1781" s="99" t="s">
        <v>49</v>
      </c>
      <c r="D1781" s="1160"/>
      <c r="E1781" s="200">
        <v>60</v>
      </c>
      <c r="F1781" s="100">
        <v>150</v>
      </c>
      <c r="G1781" s="97">
        <f t="shared" si="201"/>
        <v>9000</v>
      </c>
      <c r="H1781" s="161" t="s">
        <v>127</v>
      </c>
      <c r="I1781" s="98" t="s">
        <v>790</v>
      </c>
      <c r="J1781" s="98" t="str">
        <f>VLOOKUP(I1781,Presupuesto!$B$11:$C$566,2,0)</f>
        <v>ALIMENTOS B EBIDAS PARA PERSONAS</v>
      </c>
      <c r="K1781" s="98" t="s">
        <v>1363</v>
      </c>
      <c r="L1781" s="98" t="s">
        <v>394</v>
      </c>
    </row>
    <row r="1782" spans="3:12" x14ac:dyDescent="0.35">
      <c r="C1782" s="99" t="s">
        <v>50</v>
      </c>
      <c r="D1782" s="1160"/>
      <c r="E1782" s="151">
        <v>0</v>
      </c>
      <c r="F1782" s="118">
        <v>10000</v>
      </c>
      <c r="G1782" s="97">
        <f t="shared" si="201"/>
        <v>0</v>
      </c>
      <c r="H1782" s="161"/>
      <c r="I1782" s="313" t="s">
        <v>298</v>
      </c>
      <c r="J1782" s="98" t="str">
        <f>VLOOKUP(I1782,Presupuesto!$B$11:$C$566,2,0)</f>
        <v>PASAJES (26100-00)</v>
      </c>
      <c r="K1782" s="98" t="s">
        <v>1363</v>
      </c>
      <c r="L1782" s="98" t="s">
        <v>410</v>
      </c>
    </row>
    <row r="1783" spans="3:12" x14ac:dyDescent="0.35">
      <c r="C1783" s="99" t="s">
        <v>415</v>
      </c>
      <c r="D1783" s="1160"/>
      <c r="E1783" s="151">
        <v>0</v>
      </c>
      <c r="F1783" s="118">
        <v>250</v>
      </c>
      <c r="G1783" s="97">
        <f t="shared" si="201"/>
        <v>0</v>
      </c>
      <c r="H1783" s="161"/>
      <c r="I1783" s="98" t="s">
        <v>819</v>
      </c>
      <c r="J1783" s="98" t="str">
        <f>VLOOKUP(I1783,Presupuesto!$B$11:$C$566,2,0)</f>
        <v>PRODUCTOS PAPEL Y CARTON</v>
      </c>
      <c r="K1783" s="98" t="s">
        <v>1363</v>
      </c>
      <c r="L1783" s="98" t="s">
        <v>410</v>
      </c>
    </row>
    <row r="1784" spans="3:12" x14ac:dyDescent="0.35">
      <c r="C1784" s="99" t="s">
        <v>51</v>
      </c>
      <c r="D1784" s="1160"/>
      <c r="E1784" s="200">
        <f>(D1779*25)/500</f>
        <v>0</v>
      </c>
      <c r="F1784" s="100">
        <v>85</v>
      </c>
      <c r="G1784" s="97">
        <f t="shared" si="201"/>
        <v>0</v>
      </c>
      <c r="H1784" s="161"/>
      <c r="I1784" s="98" t="s">
        <v>819</v>
      </c>
      <c r="J1784" s="98" t="str">
        <f>VLOOKUP(I1784,Presupuesto!$B$11:$C$566,2,0)</f>
        <v>PRODUCTOS PAPEL Y CARTON</v>
      </c>
      <c r="K1784" s="98" t="s">
        <v>1363</v>
      </c>
      <c r="L1784" s="98" t="s">
        <v>410</v>
      </c>
    </row>
    <row r="1785" spans="3:12" x14ac:dyDescent="0.35">
      <c r="C1785" s="99" t="s">
        <v>121</v>
      </c>
      <c r="D1785" s="1160"/>
      <c r="E1785" s="200">
        <f>D1779/12</f>
        <v>0</v>
      </c>
      <c r="F1785" s="100">
        <v>36</v>
      </c>
      <c r="G1785" s="97">
        <f t="shared" si="201"/>
        <v>0</v>
      </c>
      <c r="H1785" s="161"/>
      <c r="I1785" s="98" t="s">
        <v>940</v>
      </c>
      <c r="J1785" s="98" t="str">
        <f>VLOOKUP(I1785,Presupuesto!$B$11:$C$566,2,0)</f>
        <v>UTILES DE ESCRITORIO, OFICINA Y ENSE¥ANZA</v>
      </c>
      <c r="K1785" s="98" t="s">
        <v>1363</v>
      </c>
      <c r="L1785" s="98" t="s">
        <v>410</v>
      </c>
    </row>
    <row r="1786" spans="3:12" x14ac:dyDescent="0.35">
      <c r="C1786" s="99" t="s">
        <v>34</v>
      </c>
      <c r="D1786" s="1160"/>
      <c r="E1786" s="200">
        <f>D1779/12</f>
        <v>0</v>
      </c>
      <c r="F1786" s="100">
        <v>80</v>
      </c>
      <c r="G1786" s="97">
        <f t="shared" si="201"/>
        <v>0</v>
      </c>
      <c r="H1786" s="161"/>
      <c r="I1786" s="98" t="s">
        <v>940</v>
      </c>
      <c r="J1786" s="98" t="str">
        <f>VLOOKUP(I1786,Presupuesto!$B$11:$C$566,2,0)</f>
        <v>UTILES DE ESCRITORIO, OFICINA Y ENSE¥ANZA</v>
      </c>
      <c r="K1786" s="98" t="s">
        <v>1363</v>
      </c>
      <c r="L1786" s="98" t="s">
        <v>410</v>
      </c>
    </row>
    <row r="1787" spans="3:12" x14ac:dyDescent="0.35">
      <c r="C1787" s="109" t="s">
        <v>52</v>
      </c>
      <c r="D1787" s="1160"/>
      <c r="E1787" s="209">
        <v>0</v>
      </c>
      <c r="F1787" s="119">
        <v>25</v>
      </c>
      <c r="G1787" s="97">
        <f t="shared" si="201"/>
        <v>0</v>
      </c>
      <c r="H1787" s="161"/>
      <c r="I1787" s="98" t="s">
        <v>940</v>
      </c>
      <c r="J1787" s="98" t="str">
        <f>VLOOKUP(I1787,Presupuesto!$B$11:$C$566,2,0)</f>
        <v>UTILES DE ESCRITORIO, OFICINA Y ENSE¥ANZA</v>
      </c>
      <c r="K1787" s="98" t="s">
        <v>1363</v>
      </c>
      <c r="L1787" s="98" t="s">
        <v>410</v>
      </c>
    </row>
    <row r="1788" spans="3:12" ht="15" thickBot="1" x14ac:dyDescent="0.4">
      <c r="C1788" s="213" t="s">
        <v>428</v>
      </c>
      <c r="D1788" s="214">
        <v>0</v>
      </c>
      <c r="E1788" s="322">
        <v>0</v>
      </c>
      <c r="F1788" s="104">
        <f>HLOOKUP(C1788,$AH$2:$BU$3,2,0)</f>
        <v>1150</v>
      </c>
      <c r="G1788" s="105">
        <f>D1788*E1788*F1788</f>
        <v>0</v>
      </c>
      <c r="H1788" s="323"/>
      <c r="I1788" s="324" t="s">
        <v>299</v>
      </c>
      <c r="J1788" s="106" t="str">
        <f>VLOOKUP(I1788,Presupuesto!$B$11:$C$566,2,0)</f>
        <v>VIATICOS (26200-00)</v>
      </c>
      <c r="K1788" s="98" t="s">
        <v>1363</v>
      </c>
      <c r="L1788" s="325" t="s">
        <v>410</v>
      </c>
    </row>
    <row r="1789" spans="3:12" x14ac:dyDescent="0.35">
      <c r="C1789" s="437"/>
      <c r="D1789" s="437"/>
      <c r="E1789" s="437"/>
      <c r="F1789" s="437"/>
      <c r="G1789" s="437"/>
      <c r="H1789" s="424"/>
      <c r="I1789" s="437"/>
      <c r="J1789" s="437"/>
      <c r="K1789" s="437"/>
      <c r="L1789" s="437"/>
    </row>
    <row r="1790" spans="3:12" s="437" customFormat="1" x14ac:dyDescent="0.35">
      <c r="H1790" s="424"/>
    </row>
    <row r="1791" spans="3:12" s="437" customFormat="1" x14ac:dyDescent="0.35">
      <c r="C1791" s="976"/>
      <c r="D1791" s="976"/>
      <c r="E1791" s="976"/>
      <c r="F1791" s="976"/>
      <c r="G1791" s="976"/>
      <c r="H1791" s="978"/>
      <c r="I1791" s="976"/>
      <c r="J1791" s="976"/>
      <c r="K1791" s="976"/>
      <c r="L1791" s="976"/>
    </row>
    <row r="1792" spans="3:12" s="437" customFormat="1" x14ac:dyDescent="0.35">
      <c r="H1792" s="424"/>
    </row>
    <row r="1793" spans="2:12" s="437" customFormat="1" ht="28.5" x14ac:dyDescent="0.35">
      <c r="B1793" s="950">
        <v>13</v>
      </c>
      <c r="C1793" s="950" t="s">
        <v>2941</v>
      </c>
      <c r="D1793" s="1003">
        <f>D1796+D1811</f>
        <v>50000</v>
      </c>
      <c r="H1793" s="424"/>
    </row>
    <row r="1795" spans="2:12" ht="15" thickBot="1" x14ac:dyDescent="0.4">
      <c r="C1795" s="437"/>
      <c r="D1795" s="437"/>
      <c r="E1795" s="437"/>
      <c r="F1795" s="437"/>
      <c r="G1795" s="437"/>
      <c r="H1795" s="424"/>
      <c r="I1795" s="437"/>
      <c r="J1795" s="437"/>
      <c r="K1795" s="437"/>
      <c r="L1795" s="437"/>
    </row>
    <row r="1796" spans="2:12" ht="15" thickBot="1" x14ac:dyDescent="0.4">
      <c r="C1796" s="29" t="s">
        <v>43</v>
      </c>
      <c r="D1796" s="968">
        <f>SUM(G1803:G1807)</f>
        <v>25000</v>
      </c>
      <c r="E1796" s="93"/>
      <c r="F1796" s="93"/>
      <c r="G1796" s="93"/>
      <c r="H1796" s="76"/>
      <c r="I1796" s="76"/>
      <c r="J1796" s="76"/>
      <c r="K1796" s="112"/>
      <c r="L1796" s="437"/>
    </row>
    <row r="1797" spans="2:12" x14ac:dyDescent="0.35">
      <c r="C1797" s="70"/>
      <c r="D1797" s="31"/>
      <c r="E1797" s="93"/>
      <c r="F1797" s="93"/>
      <c r="G1797" s="93"/>
      <c r="H1797" s="76"/>
      <c r="I1797" s="76"/>
      <c r="J1797" s="76"/>
      <c r="K1797" s="112"/>
      <c r="L1797" s="437"/>
    </row>
    <row r="1798" spans="2:12" x14ac:dyDescent="0.35">
      <c r="C1798" s="70"/>
      <c r="D1798" s="31"/>
      <c r="E1798" s="93"/>
      <c r="F1798" s="93"/>
      <c r="G1798" s="93"/>
      <c r="H1798" s="76"/>
      <c r="I1798" s="76"/>
      <c r="J1798" s="76"/>
      <c r="K1798" s="112"/>
      <c r="L1798" s="437"/>
    </row>
    <row r="1799" spans="2:12" ht="15.5" x14ac:dyDescent="0.35">
      <c r="C1799" s="202" t="s">
        <v>390</v>
      </c>
      <c r="D1799" s="351" t="s">
        <v>2832</v>
      </c>
      <c r="E1799" s="93"/>
      <c r="F1799" s="93"/>
      <c r="G1799" s="93"/>
      <c r="H1799" s="76"/>
      <c r="I1799" s="76"/>
      <c r="J1799" s="76"/>
      <c r="K1799" s="112"/>
      <c r="L1799" s="437"/>
    </row>
    <row r="1800" spans="2:12" ht="18.5" x14ac:dyDescent="0.35">
      <c r="C1800" s="207" t="str">
        <f>IFERROR(VLOOKUP(D1799,'1. Desarrollo e Innov. Curricu.'!$F:$G,2,FALSE),IFERROR(VLOOKUP(D1799,'2. Investigación Científica'!$F:$G,2,FALSE),IFERROR(VLOOKUP(D1799,'3. Vinculación Univ. Sociedad'!$F:$G,2,FALSE),IFERROR(VLOOKUP(D1799,'4. Docencia y Profesorado Univ.'!$F:$G,2,FALSE),IFERROR(VLOOKUP(D1799,'5. Estudiantes y Graduados'!$F:$G,2,FALSE),IFERROR(VLOOKUP(D1799,'11. Gestion Administrativa'!$F:$G,2,FALSE),IFERROR(VLOOKUP(D1799,'13. Gestión Académica'!$F:$G,2,FALSE),IFERROR(VLOOKUP(D1799,'9. Asegura. de la Calid. y M'!$F:$G,2,FALSE),IFERROR(VLOOKUP(D1799,'6. Gestión del Conocimiento'!$F:$G,2,FALSE),IFERROR(VLOOKUP(D1799,'15. Gobernabilidad y Proceso...'!$F:$G,2,FALSE),IFERROR(VLOOKUP(D1799,'12. Gestión del Talento Humano'!$F:$G,2,FALSE),IFERROR(VLOOKUP(D1799,'14. Internacional... de la E.S.'!$F:$G,2,FALSE),IFERROR(VLOOKUP(D1799,'10. Posgrado'!$F:$G,2,FALSE),IFERROR(VLOOKUP(D1799,'16. Gestión TIC'!$F:$G,2,FALSE),IFERROR(VLOOKUP(D1799,'16. Desa. del Sistema Educ.Sup.'!$F:$G,2,FALSE),IFERROR(VLOOKUP(D1799,'8. Cultura de Inno. Insti...'!$F:$G,2,FALSE),VLOOKUP(D1799,'7. Lo Esencial de la Reforma U.'!$F:$G,2,0)))))))))))))))))</f>
        <v xml:space="preserve">Apertura de la asignatura optativa  Estudios de la Mujer en los Centros Regionales Universitarios de Choluteca y Comayagua </v>
      </c>
      <c r="D1800" s="31"/>
      <c r="E1800" s="93"/>
      <c r="F1800" s="93"/>
      <c r="G1800" s="93"/>
      <c r="H1800" s="76"/>
      <c r="I1800" s="76"/>
      <c r="J1800" s="76"/>
      <c r="K1800" s="112"/>
      <c r="L1800" s="437"/>
    </row>
    <row r="1801" spans="2:12" ht="15" thickBot="1" x14ac:dyDescent="0.4">
      <c r="C1801" s="70"/>
      <c r="D1801" s="31"/>
      <c r="E1801" s="93"/>
      <c r="F1801" s="93"/>
      <c r="G1801" s="93"/>
      <c r="H1801" s="76"/>
      <c r="I1801" s="76"/>
      <c r="J1801" s="76"/>
      <c r="K1801" s="112"/>
      <c r="L1801" s="437"/>
    </row>
    <row r="1802" spans="2:12" ht="15" thickBot="1" x14ac:dyDescent="0.4">
      <c r="C1802" s="126" t="s">
        <v>44</v>
      </c>
      <c r="D1802" s="129" t="s">
        <v>45</v>
      </c>
      <c r="E1802" s="128" t="s">
        <v>55</v>
      </c>
      <c r="F1802" s="128" t="s">
        <v>57</v>
      </c>
      <c r="G1802" s="127" t="s">
        <v>27</v>
      </c>
      <c r="H1802" s="133" t="s">
        <v>129</v>
      </c>
      <c r="I1802" s="128" t="s">
        <v>46</v>
      </c>
      <c r="J1802" s="128" t="s">
        <v>130</v>
      </c>
      <c r="K1802" s="128" t="s">
        <v>408</v>
      </c>
      <c r="L1802" s="128" t="s">
        <v>409</v>
      </c>
    </row>
    <row r="1803" spans="2:12" x14ac:dyDescent="0.35">
      <c r="C1803" s="317" t="s">
        <v>47</v>
      </c>
      <c r="D1803" s="1159"/>
      <c r="E1803" s="318"/>
      <c r="F1803" s="115">
        <v>30000</v>
      </c>
      <c r="G1803" s="319">
        <f t="shared" ref="G1803:G1806" si="202">E1803*F1803</f>
        <v>0</v>
      </c>
      <c r="H1803" s="320"/>
      <c r="I1803" s="116" t="s">
        <v>697</v>
      </c>
      <c r="J1803" s="116" t="str">
        <f>VLOOKUP(I1803,Presupuesto!$B$11:$C$566,2,0)</f>
        <v>SERVICIOS DE CAPACITACION.</v>
      </c>
      <c r="K1803" s="321" t="s">
        <v>1492</v>
      </c>
      <c r="L1803" s="116" t="s">
        <v>392</v>
      </c>
    </row>
    <row r="1804" spans="2:12" x14ac:dyDescent="0.35">
      <c r="C1804" s="99" t="s">
        <v>48</v>
      </c>
      <c r="D1804" s="1160"/>
      <c r="E1804" s="200">
        <v>8</v>
      </c>
      <c r="F1804" s="100">
        <v>50</v>
      </c>
      <c r="G1804" s="97">
        <f t="shared" si="202"/>
        <v>400</v>
      </c>
      <c r="H1804" s="161" t="s">
        <v>127</v>
      </c>
      <c r="I1804" s="98" t="s">
        <v>715</v>
      </c>
      <c r="J1804" s="98" t="str">
        <f>VLOOKUP(I1804,Presupuesto!$B$11:$C$566,2,0)</f>
        <v>SERVICIOS DE IMPRENTA PUBLIC.Y REPRODUCCION</v>
      </c>
      <c r="K1804" s="98" t="s">
        <v>1364</v>
      </c>
      <c r="L1804" s="98" t="s">
        <v>410</v>
      </c>
    </row>
    <row r="1805" spans="2:12" x14ac:dyDescent="0.35">
      <c r="C1805" s="99" t="s">
        <v>49</v>
      </c>
      <c r="D1805" s="1160"/>
      <c r="E1805" s="200">
        <f>D1803</f>
        <v>0</v>
      </c>
      <c r="F1805" s="100">
        <v>150</v>
      </c>
      <c r="G1805" s="97">
        <f t="shared" si="202"/>
        <v>0</v>
      </c>
      <c r="H1805" s="161"/>
      <c r="I1805" s="98" t="s">
        <v>790</v>
      </c>
      <c r="J1805" s="98" t="str">
        <f>VLOOKUP(I1805,Presupuesto!$B$11:$C$566,2,0)</f>
        <v>ALIMENTOS B EBIDAS PARA PERSONAS</v>
      </c>
      <c r="K1805" s="98" t="s">
        <v>1364</v>
      </c>
      <c r="L1805" s="98" t="s">
        <v>394</v>
      </c>
    </row>
    <row r="1806" spans="2:12" x14ac:dyDescent="0.35">
      <c r="C1806" s="99" t="s">
        <v>50</v>
      </c>
      <c r="D1806" s="1160"/>
      <c r="E1806" s="151">
        <v>2</v>
      </c>
      <c r="F1806" s="118">
        <v>10000</v>
      </c>
      <c r="G1806" s="97">
        <f t="shared" si="202"/>
        <v>20000</v>
      </c>
      <c r="H1806" s="161" t="s">
        <v>127</v>
      </c>
      <c r="I1806" s="1006" t="s">
        <v>747</v>
      </c>
      <c r="J1806" s="98" t="str">
        <f>VLOOKUP(I1806,Presupuesto!$B$11:$C$566,2,0)</f>
        <v>PASAJES NACIONALES</v>
      </c>
      <c r="K1806" s="98" t="s">
        <v>1364</v>
      </c>
      <c r="L1806" s="98" t="s">
        <v>410</v>
      </c>
    </row>
    <row r="1807" spans="2:12" ht="15" thickBot="1" x14ac:dyDescent="0.4">
      <c r="C1807" s="213" t="s">
        <v>428</v>
      </c>
      <c r="D1807" s="214">
        <v>2</v>
      </c>
      <c r="E1807" s="322">
        <v>2</v>
      </c>
      <c r="F1807" s="104">
        <f>HLOOKUP(C1807,$AH$2:$BU$3,2,0)</f>
        <v>1150</v>
      </c>
      <c r="G1807" s="105">
        <f>D1807*E1807*F1807</f>
        <v>4600</v>
      </c>
      <c r="H1807" s="323" t="s">
        <v>127</v>
      </c>
      <c r="I1807" s="324" t="s">
        <v>759</v>
      </c>
      <c r="J1807" s="106" t="str">
        <f>VLOOKUP(I1807,Presupuesto!$B$11:$C$566,2,0)</f>
        <v>VIATICOS NACIONALES</v>
      </c>
      <c r="K1807" s="98" t="s">
        <v>1364</v>
      </c>
      <c r="L1807" s="325" t="s">
        <v>410</v>
      </c>
    </row>
    <row r="1808" spans="2:12" x14ac:dyDescent="0.35">
      <c r="C1808" s="437"/>
      <c r="D1808" s="437"/>
      <c r="E1808" s="437"/>
      <c r="F1808" s="437"/>
      <c r="G1808" s="437"/>
      <c r="H1808" s="424"/>
      <c r="I1808" s="437"/>
      <c r="J1808" s="437"/>
      <c r="K1808" s="437"/>
      <c r="L1808" s="437"/>
    </row>
    <row r="1810" spans="3:12" ht="15" thickBot="1" x14ac:dyDescent="0.4">
      <c r="C1810" s="437"/>
      <c r="D1810" s="437"/>
      <c r="E1810" s="437"/>
      <c r="F1810" s="437"/>
      <c r="G1810" s="437"/>
      <c r="H1810" s="424"/>
      <c r="I1810" s="437"/>
      <c r="J1810" s="437"/>
      <c r="K1810" s="437"/>
      <c r="L1810" s="437"/>
    </row>
    <row r="1811" spans="3:12" ht="15" thickBot="1" x14ac:dyDescent="0.4">
      <c r="C1811" s="29" t="s">
        <v>43</v>
      </c>
      <c r="D1811" s="30">
        <f>SUM(G1818:G1827)</f>
        <v>25000</v>
      </c>
      <c r="E1811" s="93"/>
      <c r="F1811" s="93"/>
      <c r="G1811" s="93"/>
      <c r="H1811" s="76"/>
      <c r="I1811" s="76"/>
      <c r="J1811" s="76"/>
      <c r="K1811" s="112"/>
      <c r="L1811" s="437"/>
    </row>
    <row r="1812" spans="3:12" x14ac:dyDescent="0.35">
      <c r="C1812" s="70"/>
      <c r="D1812" s="31"/>
      <c r="E1812" s="93"/>
      <c r="F1812" s="93"/>
      <c r="G1812" s="93"/>
      <c r="H1812" s="76"/>
      <c r="I1812" s="76"/>
      <c r="J1812" s="76"/>
      <c r="K1812" s="112"/>
      <c r="L1812" s="437"/>
    </row>
    <row r="1813" spans="3:12" x14ac:dyDescent="0.35">
      <c r="C1813" s="70"/>
      <c r="D1813" s="31"/>
      <c r="E1813" s="93"/>
      <c r="F1813" s="93"/>
      <c r="G1813" s="93"/>
      <c r="H1813" s="76"/>
      <c r="I1813" s="76"/>
      <c r="J1813" s="76"/>
      <c r="K1813" s="112"/>
      <c r="L1813" s="437"/>
    </row>
    <row r="1814" spans="3:12" ht="15.5" x14ac:dyDescent="0.35">
      <c r="C1814" s="202" t="s">
        <v>390</v>
      </c>
      <c r="D1814" s="351" t="s">
        <v>2839</v>
      </c>
      <c r="E1814" s="93"/>
      <c r="F1814" s="93"/>
      <c r="G1814" s="93"/>
      <c r="H1814" s="76"/>
      <c r="I1814" s="76"/>
      <c r="J1814" s="76"/>
      <c r="K1814" s="112"/>
      <c r="L1814" s="437"/>
    </row>
    <row r="1815" spans="3:12" ht="18.5" x14ac:dyDescent="0.35">
      <c r="C1815" s="207" t="str">
        <f>IFERROR(VLOOKUP(D1814,'1. Desarrollo e Innov. Curricu.'!$F:$G,2,FALSE),IFERROR(VLOOKUP(D1814,'2. Investigación Científica'!$F:$G,2,FALSE),IFERROR(VLOOKUP(D1814,'3. Vinculación Univ. Sociedad'!$F:$G,2,FALSE),IFERROR(VLOOKUP(D1814,'4. Docencia y Profesorado Univ.'!$F:$G,2,FALSE),IFERROR(VLOOKUP(D1814,'5. Estudiantes y Graduados'!$F:$G,2,FALSE),IFERROR(VLOOKUP(D1814,'11. Gestion Administrativa'!$F:$G,2,FALSE),IFERROR(VLOOKUP(D1814,'13. Gestión Académica'!$F:$G,2,FALSE),IFERROR(VLOOKUP(D1814,'9. Asegura. de la Calid. y M'!$F:$G,2,FALSE),IFERROR(VLOOKUP(D1814,'6. Gestión del Conocimiento'!$F:$G,2,FALSE),IFERROR(VLOOKUP(D1814,'15. Gobernabilidad y Proceso...'!$F:$G,2,FALSE),IFERROR(VLOOKUP(D1814,'12. Gestión del Talento Humano'!$F:$G,2,FALSE),IFERROR(VLOOKUP(D1814,'14. Internacional... de la E.S.'!$F:$G,2,FALSE),IFERROR(VLOOKUP(D1814,'10. Posgrado'!$F:$G,2,FALSE),IFERROR(VLOOKUP(D1814,'16. Gestión TIC'!$F:$G,2,FALSE),IFERROR(VLOOKUP(D1814,'16. Desa. del Sistema Educ.Sup.'!$F:$G,2,FALSE),IFERROR(VLOOKUP(D1814,'8. Cultura de Inno. Insti...'!$F:$G,2,FALSE),VLOOKUP(D1814,'7. Lo Esencial de la Reforma U.'!$F:$G,2,0)))))))))))))))))</f>
        <v xml:space="preserve">Gestionar el financiamineto con organismos nacionales e internacional para la implementacion de proyectos del Departamento. </v>
      </c>
      <c r="D1815" s="31"/>
      <c r="E1815" s="93"/>
      <c r="F1815" s="93"/>
      <c r="G1815" s="93"/>
      <c r="H1815" s="76"/>
      <c r="I1815" s="76"/>
      <c r="J1815" s="76"/>
      <c r="K1815" s="112"/>
      <c r="L1815" s="437"/>
    </row>
    <row r="1816" spans="3:12" ht="15" thickBot="1" x14ac:dyDescent="0.4">
      <c r="C1816" s="70"/>
      <c r="D1816" s="31"/>
      <c r="E1816" s="93"/>
      <c r="F1816" s="93"/>
      <c r="G1816" s="93"/>
      <c r="H1816" s="76"/>
      <c r="I1816" s="76"/>
      <c r="J1816" s="76"/>
      <c r="K1816" s="112"/>
      <c r="L1816" s="437"/>
    </row>
    <row r="1817" spans="3:12" ht="15" thickBot="1" x14ac:dyDescent="0.4">
      <c r="C1817" s="126" t="s">
        <v>44</v>
      </c>
      <c r="D1817" s="129" t="s">
        <v>45</v>
      </c>
      <c r="E1817" s="128" t="s">
        <v>55</v>
      </c>
      <c r="F1817" s="128" t="s">
        <v>57</v>
      </c>
      <c r="G1817" s="127" t="s">
        <v>27</v>
      </c>
      <c r="H1817" s="133" t="s">
        <v>129</v>
      </c>
      <c r="I1817" s="128" t="s">
        <v>46</v>
      </c>
      <c r="J1817" s="128" t="s">
        <v>130</v>
      </c>
      <c r="K1817" s="128" t="s">
        <v>408</v>
      </c>
      <c r="L1817" s="128" t="s">
        <v>409</v>
      </c>
    </row>
    <row r="1818" spans="3:12" x14ac:dyDescent="0.35">
      <c r="C1818" s="317" t="s">
        <v>47</v>
      </c>
      <c r="D1818" s="1159"/>
      <c r="E1818" s="318"/>
      <c r="F1818" s="115">
        <v>30000</v>
      </c>
      <c r="G1818" s="319">
        <f t="shared" ref="G1818:G1826" si="203">E1818*F1818</f>
        <v>0</v>
      </c>
      <c r="H1818" s="320"/>
      <c r="I1818" s="116" t="s">
        <v>697</v>
      </c>
      <c r="J1818" s="116" t="str">
        <f>VLOOKUP(I1818,Presupuesto!$B$11:$C$566,2,0)</f>
        <v>SERVICIOS DE CAPACITACION.</v>
      </c>
      <c r="K1818" s="321" t="s">
        <v>1492</v>
      </c>
      <c r="L1818" s="116" t="s">
        <v>392</v>
      </c>
    </row>
    <row r="1819" spans="3:12" x14ac:dyDescent="0.35">
      <c r="C1819" s="99" t="s">
        <v>48</v>
      </c>
      <c r="D1819" s="1160"/>
      <c r="E1819" s="200">
        <f>D1818</f>
        <v>0</v>
      </c>
      <c r="F1819" s="100">
        <v>50</v>
      </c>
      <c r="G1819" s="97">
        <f t="shared" si="203"/>
        <v>0</v>
      </c>
      <c r="H1819" s="161"/>
      <c r="I1819" s="98" t="s">
        <v>715</v>
      </c>
      <c r="J1819" s="98" t="str">
        <f>VLOOKUP(I1819,Presupuesto!$B$11:$C$566,2,0)</f>
        <v>SERVICIOS DE IMPRENTA PUBLIC.Y REPRODUCCION</v>
      </c>
      <c r="K1819" s="98" t="str">
        <f>$K$194</f>
        <v>Gestión Tecnologías de Información y Comunicación</v>
      </c>
      <c r="L1819" s="98" t="s">
        <v>410</v>
      </c>
    </row>
    <row r="1820" spans="3:12" x14ac:dyDescent="0.35">
      <c r="C1820" s="99" t="s">
        <v>49</v>
      </c>
      <c r="D1820" s="1160"/>
      <c r="E1820" s="200">
        <v>100</v>
      </c>
      <c r="F1820" s="100">
        <v>150</v>
      </c>
      <c r="G1820" s="97">
        <f t="shared" si="203"/>
        <v>15000</v>
      </c>
      <c r="H1820" s="161" t="s">
        <v>1660</v>
      </c>
      <c r="I1820" s="98" t="s">
        <v>790</v>
      </c>
      <c r="J1820" s="98" t="str">
        <f>VLOOKUP(I1820,Presupuesto!$B$11:$C$566,2,0)</f>
        <v>ALIMENTOS B EBIDAS PARA PERSONAS</v>
      </c>
      <c r="K1820" s="98" t="s">
        <v>1364</v>
      </c>
      <c r="L1820" s="98" t="s">
        <v>394</v>
      </c>
    </row>
    <row r="1821" spans="3:12" x14ac:dyDescent="0.35">
      <c r="C1821" s="99" t="s">
        <v>50</v>
      </c>
      <c r="D1821" s="1160"/>
      <c r="E1821" s="151">
        <v>1</v>
      </c>
      <c r="F1821" s="118">
        <v>10000</v>
      </c>
      <c r="G1821" s="97">
        <f t="shared" si="203"/>
        <v>10000</v>
      </c>
      <c r="H1821" s="161" t="s">
        <v>1660</v>
      </c>
      <c r="I1821" s="1006" t="s">
        <v>747</v>
      </c>
      <c r="J1821" s="98" t="str">
        <f>VLOOKUP(I1821,Presupuesto!$B$11:$C$566,2,0)</f>
        <v>PASAJES NACIONALES</v>
      </c>
      <c r="K1821" s="98" t="s">
        <v>1364</v>
      </c>
      <c r="L1821" s="98" t="s">
        <v>410</v>
      </c>
    </row>
    <row r="1822" spans="3:12" x14ac:dyDescent="0.35">
      <c r="C1822" s="99" t="s">
        <v>415</v>
      </c>
      <c r="D1822" s="1160"/>
      <c r="E1822" s="151">
        <v>0</v>
      </c>
      <c r="F1822" s="118">
        <v>250</v>
      </c>
      <c r="G1822" s="97">
        <f t="shared" si="203"/>
        <v>0</v>
      </c>
      <c r="H1822" s="161"/>
      <c r="I1822" s="98" t="s">
        <v>819</v>
      </c>
      <c r="J1822" s="98" t="str">
        <f>VLOOKUP(I1822,Presupuesto!$B$11:$C$566,2,0)</f>
        <v>PRODUCTOS PAPEL Y CARTON</v>
      </c>
      <c r="K1822" s="98" t="str">
        <f t="shared" ref="K1822:K1827" si="204">$K$194</f>
        <v>Gestión Tecnologías de Información y Comunicación</v>
      </c>
      <c r="L1822" s="98" t="s">
        <v>410</v>
      </c>
    </row>
    <row r="1823" spans="3:12" x14ac:dyDescent="0.35">
      <c r="C1823" s="99" t="s">
        <v>51</v>
      </c>
      <c r="D1823" s="1160"/>
      <c r="E1823" s="200">
        <f>(D1818*25)/500</f>
        <v>0</v>
      </c>
      <c r="F1823" s="100">
        <v>85</v>
      </c>
      <c r="G1823" s="97">
        <f t="shared" si="203"/>
        <v>0</v>
      </c>
      <c r="H1823" s="161"/>
      <c r="I1823" s="98" t="s">
        <v>819</v>
      </c>
      <c r="J1823" s="98" t="str">
        <f>VLOOKUP(I1823,Presupuesto!$B$11:$C$566,2,0)</f>
        <v>PRODUCTOS PAPEL Y CARTON</v>
      </c>
      <c r="K1823" s="98" t="str">
        <f t="shared" si="204"/>
        <v>Gestión Tecnologías de Información y Comunicación</v>
      </c>
      <c r="L1823" s="98" t="s">
        <v>410</v>
      </c>
    </row>
    <row r="1824" spans="3:12" x14ac:dyDescent="0.35">
      <c r="C1824" s="99" t="s">
        <v>121</v>
      </c>
      <c r="D1824" s="1160"/>
      <c r="E1824" s="200">
        <f>D1818/12</f>
        <v>0</v>
      </c>
      <c r="F1824" s="100">
        <v>36</v>
      </c>
      <c r="G1824" s="97">
        <f t="shared" si="203"/>
        <v>0</v>
      </c>
      <c r="H1824" s="161"/>
      <c r="I1824" s="98" t="s">
        <v>940</v>
      </c>
      <c r="J1824" s="98" t="str">
        <f>VLOOKUP(I1824,Presupuesto!$B$11:$C$566,2,0)</f>
        <v>UTILES DE ESCRITORIO, OFICINA Y ENSE¥ANZA</v>
      </c>
      <c r="K1824" s="98" t="str">
        <f t="shared" si="204"/>
        <v>Gestión Tecnologías de Información y Comunicación</v>
      </c>
      <c r="L1824" s="98" t="s">
        <v>410</v>
      </c>
    </row>
    <row r="1825" spans="2:12" x14ac:dyDescent="0.35">
      <c r="C1825" s="99" t="s">
        <v>34</v>
      </c>
      <c r="D1825" s="1160"/>
      <c r="E1825" s="200">
        <f>D1818/12</f>
        <v>0</v>
      </c>
      <c r="F1825" s="100">
        <v>80</v>
      </c>
      <c r="G1825" s="97">
        <f t="shared" si="203"/>
        <v>0</v>
      </c>
      <c r="H1825" s="161"/>
      <c r="I1825" s="98" t="s">
        <v>940</v>
      </c>
      <c r="J1825" s="98" t="str">
        <f>VLOOKUP(I1825,Presupuesto!$B$11:$C$566,2,0)</f>
        <v>UTILES DE ESCRITORIO, OFICINA Y ENSE¥ANZA</v>
      </c>
      <c r="K1825" s="98" t="str">
        <f t="shared" si="204"/>
        <v>Gestión Tecnologías de Información y Comunicación</v>
      </c>
      <c r="L1825" s="98" t="s">
        <v>410</v>
      </c>
    </row>
    <row r="1826" spans="2:12" x14ac:dyDescent="0.35">
      <c r="C1826" s="109" t="s">
        <v>52</v>
      </c>
      <c r="D1826" s="1160"/>
      <c r="E1826" s="209">
        <v>0</v>
      </c>
      <c r="F1826" s="119">
        <v>25</v>
      </c>
      <c r="G1826" s="97">
        <f t="shared" si="203"/>
        <v>0</v>
      </c>
      <c r="H1826" s="161"/>
      <c r="I1826" s="98" t="s">
        <v>940</v>
      </c>
      <c r="J1826" s="98" t="str">
        <f>VLOOKUP(I1826,Presupuesto!$B$11:$C$566,2,0)</f>
        <v>UTILES DE ESCRITORIO, OFICINA Y ENSE¥ANZA</v>
      </c>
      <c r="K1826" s="98" t="str">
        <f t="shared" si="204"/>
        <v>Gestión Tecnologías de Información y Comunicación</v>
      </c>
      <c r="L1826" s="98" t="s">
        <v>410</v>
      </c>
    </row>
    <row r="1827" spans="2:12" ht="15" thickBot="1" x14ac:dyDescent="0.4">
      <c r="C1827" s="213" t="s">
        <v>428</v>
      </c>
      <c r="D1827" s="214">
        <v>0</v>
      </c>
      <c r="E1827" s="322">
        <v>0</v>
      </c>
      <c r="F1827" s="104">
        <f>HLOOKUP(C1827,$AH$2:$BU$3,2,0)</f>
        <v>1150</v>
      </c>
      <c r="G1827" s="105">
        <f>D1827*E1827*F1827</f>
        <v>0</v>
      </c>
      <c r="H1827" s="323"/>
      <c r="I1827" s="324" t="s">
        <v>299</v>
      </c>
      <c r="J1827" s="106" t="str">
        <f>VLOOKUP(I1827,Presupuesto!$B$11:$C$566,2,0)</f>
        <v>VIATICOS (26200-00)</v>
      </c>
      <c r="K1827" s="325" t="str">
        <f t="shared" si="204"/>
        <v>Gestión Tecnologías de Información y Comunicación</v>
      </c>
      <c r="L1827" s="325" t="s">
        <v>410</v>
      </c>
    </row>
    <row r="1828" spans="2:12" x14ac:dyDescent="0.35">
      <c r="C1828" s="437"/>
      <c r="D1828" s="437"/>
      <c r="E1828" s="437"/>
      <c r="F1828" s="437"/>
      <c r="G1828" s="437"/>
      <c r="H1828" s="424"/>
      <c r="I1828" s="437"/>
      <c r="J1828" s="437"/>
      <c r="K1828" s="437"/>
      <c r="L1828" s="437"/>
    </row>
    <row r="1829" spans="2:12" s="437" customFormat="1" ht="22" customHeight="1" x14ac:dyDescent="0.35">
      <c r="C1829" s="976"/>
      <c r="D1829" s="976"/>
      <c r="E1829" s="976"/>
      <c r="F1829" s="976"/>
      <c r="G1829" s="976"/>
      <c r="H1829" s="978"/>
      <c r="I1829" s="976"/>
      <c r="J1829" s="976"/>
      <c r="K1829" s="976"/>
      <c r="L1829" s="976"/>
    </row>
    <row r="1830" spans="2:12" s="437" customFormat="1" x14ac:dyDescent="0.35">
      <c r="H1830" s="424"/>
    </row>
    <row r="1831" spans="2:12" ht="28.5" customHeight="1" x14ac:dyDescent="0.35">
      <c r="B1831" s="950">
        <v>14</v>
      </c>
      <c r="C1831" s="950" t="s">
        <v>2942</v>
      </c>
      <c r="D1831" s="1003">
        <f>D1833+D1850+D1872</f>
        <v>200000</v>
      </c>
    </row>
    <row r="1832" spans="2:12" ht="15" thickBot="1" x14ac:dyDescent="0.4">
      <c r="C1832" s="437"/>
      <c r="D1832" s="437"/>
      <c r="E1832" s="437"/>
      <c r="F1832" s="437"/>
      <c r="G1832" s="437"/>
      <c r="H1832" s="424"/>
      <c r="I1832" s="437"/>
      <c r="J1832" s="437"/>
      <c r="K1832" s="437"/>
      <c r="L1832" s="437"/>
    </row>
    <row r="1833" spans="2:12" ht="15" thickBot="1" x14ac:dyDescent="0.4">
      <c r="C1833" s="29" t="s">
        <v>43</v>
      </c>
      <c r="D1833" s="968">
        <f>SUM(G1840:G1845)</f>
        <v>100000</v>
      </c>
      <c r="E1833" s="93"/>
      <c r="F1833" s="93"/>
      <c r="G1833" s="93"/>
      <c r="H1833" s="76"/>
      <c r="I1833" s="76"/>
      <c r="J1833" s="76"/>
      <c r="K1833" s="112"/>
      <c r="L1833" s="437"/>
    </row>
    <row r="1834" spans="2:12" x14ac:dyDescent="0.35">
      <c r="C1834" s="70"/>
      <c r="D1834" s="31"/>
      <c r="E1834" s="93"/>
      <c r="F1834" s="93"/>
      <c r="G1834" s="93"/>
      <c r="H1834" s="76"/>
      <c r="I1834" s="76"/>
      <c r="J1834" s="76"/>
      <c r="K1834" s="112"/>
      <c r="L1834" s="437"/>
    </row>
    <row r="1835" spans="2:12" x14ac:dyDescent="0.35">
      <c r="C1835" s="70"/>
      <c r="D1835" s="31"/>
      <c r="E1835" s="93"/>
      <c r="F1835" s="93"/>
      <c r="G1835" s="93"/>
      <c r="H1835" s="76"/>
      <c r="I1835" s="76"/>
      <c r="J1835" s="76"/>
      <c r="K1835" s="112"/>
      <c r="L1835" s="437"/>
    </row>
    <row r="1836" spans="2:12" ht="15.5" x14ac:dyDescent="0.35">
      <c r="C1836" s="202" t="s">
        <v>390</v>
      </c>
      <c r="D1836" s="351" t="s">
        <v>2943</v>
      </c>
      <c r="E1836" s="93"/>
      <c r="F1836" s="93"/>
      <c r="G1836" s="93"/>
      <c r="H1836" s="76"/>
      <c r="I1836" s="76"/>
      <c r="J1836" s="76"/>
      <c r="K1836" s="112"/>
      <c r="L1836" s="437"/>
    </row>
    <row r="1837" spans="2:12" ht="18.5" x14ac:dyDescent="0.35">
      <c r="C1837" s="207" t="str">
        <f>IFERROR(VLOOKUP(D1836,'1. Desarrollo e Innov. Curricu.'!$F:$G,2,FALSE),IFERROR(VLOOKUP(D1836,'2. Investigación Científica'!$F:$G,2,FALSE),IFERROR(VLOOKUP(D1836,'3. Vinculación Univ. Sociedad'!$F:$G,2,FALSE),IFERROR(VLOOKUP(D1836,'4. Docencia y Profesorado Univ.'!$F:$G,2,FALSE),IFERROR(VLOOKUP(D1836,'5. Estudiantes y Graduados'!$F:$G,2,FALSE),IFERROR(VLOOKUP(D1836,'11. Gestion Administrativa'!$F:$G,2,FALSE),IFERROR(VLOOKUP(D1836,'13. Gestión Académica'!$F:$G,2,FALSE),IFERROR(VLOOKUP(D1836,'9. Asegura. de la Calid. y M'!$F:$G,2,FALSE),IFERROR(VLOOKUP(D1836,'6. Gestión del Conocimiento'!$F:$G,2,FALSE),IFERROR(VLOOKUP(D1836,'15. Gobernabilidad y Proceso...'!$F:$G,2,FALSE),IFERROR(VLOOKUP(D1836,'12. Gestión del Talento Humano'!$F:$G,2,FALSE),IFERROR(VLOOKUP(D1836,'14. Internacional... de la E.S.'!$F:$G,2,FALSE),IFERROR(VLOOKUP(D1836,'10. Posgrado'!$F:$G,2,FALSE),IFERROR(VLOOKUP(D1836,'16. Gestión TIC'!$F:$G,2,FALSE),IFERROR(VLOOKUP(D1836,'16. Desa. del Sistema Educ.Sup.'!$F:$G,2,FALSE),IFERROR(VLOOKUP(D1836,'8. Cultura de Inno. Insti...'!$F:$G,2,FALSE),VLOOKUP(D1836,'7. Lo Esencial de la Reforma U.'!$F:$G,2,0)))))))))))))))))</f>
        <v>Gestionar ante otras universidades y organismos internacionales personal docente visitante para la maestría en sociología.</v>
      </c>
      <c r="D1837" s="31"/>
      <c r="E1837" s="93"/>
      <c r="F1837" s="93"/>
      <c r="G1837" s="93"/>
      <c r="H1837" s="76"/>
      <c r="I1837" s="76"/>
      <c r="J1837" s="76"/>
      <c r="K1837" s="112"/>
      <c r="L1837" s="437"/>
    </row>
    <row r="1838" spans="2:12" ht="15" thickBot="1" x14ac:dyDescent="0.4">
      <c r="C1838" s="70"/>
      <c r="D1838" s="31"/>
      <c r="E1838" s="93"/>
      <c r="F1838" s="93"/>
      <c r="G1838" s="93"/>
      <c r="H1838" s="76"/>
      <c r="I1838" s="76"/>
      <c r="J1838" s="76"/>
      <c r="K1838" s="112"/>
      <c r="L1838" s="437"/>
    </row>
    <row r="1839" spans="2:12" ht="15" thickBot="1" x14ac:dyDescent="0.4">
      <c r="C1839" s="126" t="s">
        <v>44</v>
      </c>
      <c r="D1839" s="129" t="s">
        <v>45</v>
      </c>
      <c r="E1839" s="128" t="s">
        <v>55</v>
      </c>
      <c r="F1839" s="128" t="s">
        <v>57</v>
      </c>
      <c r="G1839" s="127" t="s">
        <v>27</v>
      </c>
      <c r="H1839" s="133" t="s">
        <v>129</v>
      </c>
      <c r="I1839" s="128" t="s">
        <v>46</v>
      </c>
      <c r="J1839" s="128" t="s">
        <v>130</v>
      </c>
      <c r="K1839" s="128" t="s">
        <v>408</v>
      </c>
      <c r="L1839" s="128" t="s">
        <v>409</v>
      </c>
    </row>
    <row r="1840" spans="2:12" x14ac:dyDescent="0.35">
      <c r="C1840" s="317" t="s">
        <v>47</v>
      </c>
      <c r="D1840" s="1159"/>
      <c r="E1840" s="318"/>
      <c r="F1840" s="115">
        <v>30000</v>
      </c>
      <c r="G1840" s="319">
        <f t="shared" ref="G1840:G1844" si="205">E1840*F1840</f>
        <v>0</v>
      </c>
      <c r="H1840" s="320"/>
      <c r="I1840" s="116" t="s">
        <v>697</v>
      </c>
      <c r="J1840" s="116" t="str">
        <f>VLOOKUP(I1840,Presupuesto!$B$11:$C$566,2,0)</f>
        <v>SERVICIOS DE CAPACITACION.</v>
      </c>
      <c r="K1840" s="321" t="s">
        <v>1492</v>
      </c>
      <c r="L1840" s="116" t="s">
        <v>392</v>
      </c>
    </row>
    <row r="1841" spans="3:12" x14ac:dyDescent="0.35">
      <c r="C1841" s="99" t="s">
        <v>48</v>
      </c>
      <c r="D1841" s="1160"/>
      <c r="E1841" s="200">
        <f>D1840</f>
        <v>0</v>
      </c>
      <c r="F1841" s="100">
        <v>50</v>
      </c>
      <c r="G1841" s="97">
        <f t="shared" si="205"/>
        <v>0</v>
      </c>
      <c r="H1841" s="161"/>
      <c r="I1841" s="98" t="s">
        <v>715</v>
      </c>
      <c r="J1841" s="98" t="str">
        <f>VLOOKUP(I1841,Presupuesto!$B$11:$C$566,2,0)</f>
        <v>SERVICIOS DE IMPRENTA PUBLIC.Y REPRODUCCION</v>
      </c>
      <c r="K1841" s="98" t="str">
        <f>$K$194</f>
        <v>Gestión Tecnologías de Información y Comunicación</v>
      </c>
      <c r="L1841" s="98" t="s">
        <v>410</v>
      </c>
    </row>
    <row r="1842" spans="3:12" x14ac:dyDescent="0.35">
      <c r="C1842" s="99" t="s">
        <v>49</v>
      </c>
      <c r="D1842" s="1160"/>
      <c r="E1842" s="200">
        <f>D1840</f>
        <v>0</v>
      </c>
      <c r="F1842" s="100">
        <v>150</v>
      </c>
      <c r="G1842" s="97">
        <f t="shared" si="205"/>
        <v>0</v>
      </c>
      <c r="H1842" s="161"/>
      <c r="I1842" s="98" t="s">
        <v>790</v>
      </c>
      <c r="J1842" s="98" t="str">
        <f>VLOOKUP(I1842,Presupuesto!$B$11:$C$566,2,0)</f>
        <v>ALIMENTOS B EBIDAS PARA PERSONAS</v>
      </c>
      <c r="K1842" s="98" t="str">
        <f t="shared" ref="K1842" si="206">$K$194</f>
        <v>Gestión Tecnologías de Información y Comunicación</v>
      </c>
      <c r="L1842" s="98" t="s">
        <v>394</v>
      </c>
    </row>
    <row r="1843" spans="3:12" x14ac:dyDescent="0.35">
      <c r="C1843" s="99" t="s">
        <v>50</v>
      </c>
      <c r="D1843" s="1160"/>
      <c r="E1843" s="151">
        <v>2</v>
      </c>
      <c r="F1843" s="118">
        <v>22500</v>
      </c>
      <c r="G1843" s="97">
        <f t="shared" si="205"/>
        <v>45000</v>
      </c>
      <c r="H1843" s="161" t="s">
        <v>1660</v>
      </c>
      <c r="I1843" s="1006" t="s">
        <v>753</v>
      </c>
      <c r="J1843" s="98" t="str">
        <f>VLOOKUP(I1843,Presupuesto!$B$11:$C$566,2,0)</f>
        <v>PASAJES AL EXTERIOR</v>
      </c>
      <c r="K1843" s="98" t="s">
        <v>1365</v>
      </c>
      <c r="L1843" s="98" t="s">
        <v>410</v>
      </c>
    </row>
    <row r="1844" spans="3:12" x14ac:dyDescent="0.35">
      <c r="C1844" s="99" t="s">
        <v>415</v>
      </c>
      <c r="D1844" s="1160"/>
      <c r="E1844" s="151">
        <v>0</v>
      </c>
      <c r="F1844" s="118">
        <v>250</v>
      </c>
      <c r="G1844" s="97">
        <f t="shared" si="205"/>
        <v>0</v>
      </c>
      <c r="H1844" s="161"/>
      <c r="I1844" s="98" t="s">
        <v>819</v>
      </c>
      <c r="J1844" s="98" t="str">
        <f>VLOOKUP(I1844,Presupuesto!$B$11:$C$566,2,0)</f>
        <v>PRODUCTOS PAPEL Y CARTON</v>
      </c>
      <c r="K1844" s="98" t="s">
        <v>1365</v>
      </c>
      <c r="L1844" s="98" t="s">
        <v>410</v>
      </c>
    </row>
    <row r="1845" spans="3:12" ht="15" thickBot="1" x14ac:dyDescent="0.4">
      <c r="C1845" s="213" t="s">
        <v>446</v>
      </c>
      <c r="D1845" s="214">
        <v>3</v>
      </c>
      <c r="E1845" s="322">
        <v>4</v>
      </c>
      <c r="F1845" s="104">
        <f>HLOOKUP(C1845,$AH$2:$BU$3,2,0)</f>
        <v>4404.0555000000004</v>
      </c>
      <c r="G1845" s="105">
        <v>55000</v>
      </c>
      <c r="H1845" s="323" t="s">
        <v>1660</v>
      </c>
      <c r="I1845" s="1007" t="s">
        <v>765</v>
      </c>
      <c r="J1845" s="106" t="str">
        <f>VLOOKUP(I1845,Presupuesto!$B$11:$C$566,2,0)</f>
        <v>VIATICOS AL EXTERIOR</v>
      </c>
      <c r="K1845" s="98" t="s">
        <v>1365</v>
      </c>
      <c r="L1845" s="325" t="s">
        <v>410</v>
      </c>
    </row>
    <row r="1846" spans="3:12" x14ac:dyDescent="0.35">
      <c r="C1846" s="437"/>
      <c r="D1846" s="437"/>
      <c r="E1846" s="437"/>
      <c r="F1846" s="437"/>
      <c r="G1846" s="437"/>
      <c r="H1846" s="424"/>
      <c r="I1846" s="437"/>
      <c r="J1846" s="437"/>
      <c r="K1846" s="437"/>
      <c r="L1846" s="437"/>
    </row>
    <row r="1849" spans="3:12" ht="15" thickBot="1" x14ac:dyDescent="0.4">
      <c r="C1849" s="437"/>
      <c r="D1849" s="437"/>
      <c r="E1849" s="437"/>
      <c r="F1849" s="437"/>
      <c r="G1849" s="437"/>
      <c r="H1849" s="424"/>
      <c r="I1849" s="437"/>
      <c r="J1849" s="437"/>
      <c r="K1849" s="437"/>
      <c r="L1849" s="437"/>
    </row>
    <row r="1850" spans="3:12" ht="15" thickBot="1" x14ac:dyDescent="0.4">
      <c r="C1850" s="29" t="s">
        <v>43</v>
      </c>
      <c r="D1850" s="30">
        <f>SUM(G1857:G1866)</f>
        <v>70000</v>
      </c>
      <c r="E1850" s="93"/>
      <c r="F1850" s="93"/>
      <c r="G1850" s="93"/>
      <c r="H1850" s="76"/>
      <c r="I1850" s="76"/>
      <c r="J1850" s="76"/>
      <c r="K1850" s="112"/>
      <c r="L1850" s="437"/>
    </row>
    <row r="1851" spans="3:12" x14ac:dyDescent="0.35">
      <c r="C1851" s="70"/>
      <c r="D1851" s="31"/>
      <c r="E1851" s="93"/>
      <c r="F1851" s="93"/>
      <c r="G1851" s="93"/>
      <c r="H1851" s="76"/>
      <c r="I1851" s="76"/>
      <c r="J1851" s="76"/>
      <c r="K1851" s="112"/>
      <c r="L1851" s="437"/>
    </row>
    <row r="1852" spans="3:12" x14ac:dyDescent="0.35">
      <c r="C1852" s="70"/>
      <c r="D1852" s="31"/>
      <c r="E1852" s="93"/>
      <c r="F1852" s="93"/>
      <c r="G1852" s="93"/>
      <c r="H1852" s="76"/>
      <c r="I1852" s="76"/>
      <c r="J1852" s="76"/>
      <c r="K1852" s="112"/>
      <c r="L1852" s="437"/>
    </row>
    <row r="1853" spans="3:12" ht="15.5" x14ac:dyDescent="0.35">
      <c r="C1853" s="202" t="s">
        <v>390</v>
      </c>
      <c r="D1853" s="351" t="s">
        <v>2945</v>
      </c>
      <c r="E1853" s="93"/>
      <c r="F1853" s="93"/>
      <c r="G1853" s="93"/>
      <c r="H1853" s="76"/>
      <c r="I1853" s="76"/>
      <c r="J1853" s="76"/>
      <c r="K1853" s="112"/>
      <c r="L1853" s="437"/>
    </row>
    <row r="1854" spans="3:12" ht="18.5" x14ac:dyDescent="0.35">
      <c r="C1854" s="207" t="str">
        <f>IFERROR(VLOOKUP(D1853,'1. Desarrollo e Innov. Curricu.'!$F:$G,2,FALSE),IFERROR(VLOOKUP(D1853,'2. Investigación Científica'!$F:$G,2,FALSE),IFERROR(VLOOKUP(D1853,'3. Vinculación Univ. Sociedad'!$F:$G,2,FALSE),IFERROR(VLOOKUP(D1853,'4. Docencia y Profesorado Univ.'!$F:$G,2,FALSE),IFERROR(VLOOKUP(D1853,'5. Estudiantes y Graduados'!$F:$G,2,FALSE),IFERROR(VLOOKUP(D1853,'11. Gestion Administrativa'!$F:$G,2,FALSE),IFERROR(VLOOKUP(D1853,'13. Gestión Académica'!$F:$G,2,FALSE),IFERROR(VLOOKUP(D1853,'9. Asegura. de la Calid. y M'!$F:$G,2,FALSE),IFERROR(VLOOKUP(D1853,'6. Gestión del Conocimiento'!$F:$G,2,FALSE),IFERROR(VLOOKUP(D1853,'15. Gobernabilidad y Proceso...'!$F:$G,2,FALSE),IFERROR(VLOOKUP(D1853,'12. Gestión del Talento Humano'!$F:$G,2,FALSE),IFERROR(VLOOKUP(D1853,'14. Internacional... de la E.S.'!$F:$G,2,FALSE),IFERROR(VLOOKUP(D1853,'10. Posgrado'!$F:$G,2,FALSE),IFERROR(VLOOKUP(D1853,'16. Gestión TIC'!$F:$G,2,FALSE),IFERROR(VLOOKUP(D1853,'16. Desa. del Sistema Educ.Sup.'!$F:$G,2,FALSE),IFERROR(VLOOKUP(D1853,'8. Cultura de Inno. Insti...'!$F:$G,2,FALSE),VLOOKUP(D1853,'7. Lo Esencial de la Reforma U.'!$F:$G,2,0)))))))))))))))))</f>
        <v>Formar alianzas estratégicas con instituciones locales  al fin de participar en proyectos  de investigación en conjunto.</v>
      </c>
      <c r="D1854" s="31"/>
      <c r="E1854" s="93"/>
      <c r="F1854" s="93"/>
      <c r="G1854" s="93"/>
      <c r="H1854" s="76"/>
      <c r="I1854" s="76"/>
      <c r="J1854" s="76"/>
      <c r="K1854" s="112"/>
      <c r="L1854" s="437"/>
    </row>
    <row r="1855" spans="3:12" ht="15" thickBot="1" x14ac:dyDescent="0.4">
      <c r="C1855" s="70"/>
      <c r="D1855" s="31"/>
      <c r="E1855" s="93"/>
      <c r="F1855" s="93"/>
      <c r="G1855" s="93"/>
      <c r="H1855" s="76"/>
      <c r="I1855" s="76"/>
      <c r="J1855" s="76"/>
      <c r="K1855" s="112"/>
      <c r="L1855" s="437"/>
    </row>
    <row r="1856" spans="3:12" ht="15" thickBot="1" x14ac:dyDescent="0.4">
      <c r="C1856" s="126" t="s">
        <v>44</v>
      </c>
      <c r="D1856" s="129" t="s">
        <v>45</v>
      </c>
      <c r="E1856" s="128" t="s">
        <v>55</v>
      </c>
      <c r="F1856" s="128" t="s">
        <v>57</v>
      </c>
      <c r="G1856" s="127" t="s">
        <v>27</v>
      </c>
      <c r="H1856" s="133" t="s">
        <v>129</v>
      </c>
      <c r="I1856" s="128" t="s">
        <v>46</v>
      </c>
      <c r="J1856" s="128" t="s">
        <v>130</v>
      </c>
      <c r="K1856" s="128" t="s">
        <v>408</v>
      </c>
      <c r="L1856" s="128" t="s">
        <v>409</v>
      </c>
    </row>
    <row r="1857" spans="3:12" x14ac:dyDescent="0.35">
      <c r="C1857" s="317" t="s">
        <v>47</v>
      </c>
      <c r="D1857" s="1159"/>
      <c r="E1857" s="318">
        <v>1</v>
      </c>
      <c r="F1857" s="115">
        <v>30000</v>
      </c>
      <c r="G1857" s="319">
        <f t="shared" ref="G1857:G1865" si="207">E1857*F1857</f>
        <v>30000</v>
      </c>
      <c r="H1857" s="320" t="s">
        <v>1660</v>
      </c>
      <c r="I1857" s="116" t="s">
        <v>697</v>
      </c>
      <c r="J1857" s="116" t="str">
        <f>VLOOKUP(I1857,Presupuesto!$B$11:$C$566,2,0)</f>
        <v>SERVICIOS DE CAPACITACION.</v>
      </c>
      <c r="K1857" s="321" t="s">
        <v>1365</v>
      </c>
      <c r="L1857" s="116" t="s">
        <v>392</v>
      </c>
    </row>
    <row r="1858" spans="3:12" x14ac:dyDescent="0.35">
      <c r="C1858" s="99" t="s">
        <v>48</v>
      </c>
      <c r="D1858" s="1160"/>
      <c r="E1858" s="200">
        <f>D1857</f>
        <v>0</v>
      </c>
      <c r="F1858" s="100">
        <v>50</v>
      </c>
      <c r="G1858" s="97">
        <f t="shared" si="207"/>
        <v>0</v>
      </c>
      <c r="H1858" s="161"/>
      <c r="I1858" s="98" t="s">
        <v>715</v>
      </c>
      <c r="J1858" s="98" t="str">
        <f>VLOOKUP(I1858,Presupuesto!$B$11:$C$566,2,0)</f>
        <v>SERVICIOS DE IMPRENTA PUBLIC.Y REPRODUCCION</v>
      </c>
      <c r="K1858" s="98" t="str">
        <f>$K$194</f>
        <v>Gestión Tecnologías de Información y Comunicación</v>
      </c>
      <c r="L1858" s="98" t="s">
        <v>410</v>
      </c>
    </row>
    <row r="1859" spans="3:12" x14ac:dyDescent="0.35">
      <c r="C1859" s="99" t="s">
        <v>49</v>
      </c>
      <c r="D1859" s="1160"/>
      <c r="E1859" s="200">
        <f>D1857</f>
        <v>0</v>
      </c>
      <c r="F1859" s="100">
        <v>150</v>
      </c>
      <c r="G1859" s="97">
        <f t="shared" si="207"/>
        <v>0</v>
      </c>
      <c r="H1859" s="161"/>
      <c r="I1859" s="98" t="s">
        <v>790</v>
      </c>
      <c r="J1859" s="98" t="str">
        <f>VLOOKUP(I1859,Presupuesto!$B$11:$C$566,2,0)</f>
        <v>ALIMENTOS B EBIDAS PARA PERSONAS</v>
      </c>
      <c r="K1859" s="98" t="str">
        <f t="shared" ref="K1859:K1866" si="208">$K$194</f>
        <v>Gestión Tecnologías de Información y Comunicación</v>
      </c>
      <c r="L1859" s="98" t="s">
        <v>394</v>
      </c>
    </row>
    <row r="1860" spans="3:12" x14ac:dyDescent="0.35">
      <c r="C1860" s="99" t="s">
        <v>50</v>
      </c>
      <c r="D1860" s="1160"/>
      <c r="E1860" s="151">
        <v>2</v>
      </c>
      <c r="F1860" s="118">
        <v>20000</v>
      </c>
      <c r="G1860" s="97">
        <f t="shared" si="207"/>
        <v>40000</v>
      </c>
      <c r="H1860" s="161" t="s">
        <v>1660</v>
      </c>
      <c r="I1860" s="1006" t="s">
        <v>747</v>
      </c>
      <c r="J1860" s="98" t="str">
        <f>VLOOKUP(I1860,Presupuesto!$B$11:$C$566,2,0)</f>
        <v>PASAJES NACIONALES</v>
      </c>
      <c r="K1860" s="98" t="s">
        <v>1365</v>
      </c>
      <c r="L1860" s="98" t="s">
        <v>410</v>
      </c>
    </row>
    <row r="1861" spans="3:12" x14ac:dyDescent="0.35">
      <c r="C1861" s="99" t="s">
        <v>415</v>
      </c>
      <c r="D1861" s="1160"/>
      <c r="E1861" s="151">
        <v>0</v>
      </c>
      <c r="F1861" s="118">
        <v>250</v>
      </c>
      <c r="G1861" s="97">
        <f t="shared" si="207"/>
        <v>0</v>
      </c>
      <c r="H1861" s="161"/>
      <c r="I1861" s="98" t="s">
        <v>819</v>
      </c>
      <c r="J1861" s="98" t="str">
        <f>VLOOKUP(I1861,Presupuesto!$B$11:$C$566,2,0)</f>
        <v>PRODUCTOS PAPEL Y CARTON</v>
      </c>
      <c r="K1861" s="98" t="str">
        <f t="shared" si="208"/>
        <v>Gestión Tecnologías de Información y Comunicación</v>
      </c>
      <c r="L1861" s="98" t="s">
        <v>410</v>
      </c>
    </row>
    <row r="1862" spans="3:12" x14ac:dyDescent="0.35">
      <c r="C1862" s="99" t="s">
        <v>51</v>
      </c>
      <c r="D1862" s="1160"/>
      <c r="E1862" s="200">
        <f>(D1857*25)/500</f>
        <v>0</v>
      </c>
      <c r="F1862" s="100">
        <v>85</v>
      </c>
      <c r="G1862" s="97">
        <f t="shared" si="207"/>
        <v>0</v>
      </c>
      <c r="H1862" s="161"/>
      <c r="I1862" s="98" t="s">
        <v>819</v>
      </c>
      <c r="J1862" s="98" t="str">
        <f>VLOOKUP(I1862,Presupuesto!$B$11:$C$566,2,0)</f>
        <v>PRODUCTOS PAPEL Y CARTON</v>
      </c>
      <c r="K1862" s="98" t="str">
        <f t="shared" si="208"/>
        <v>Gestión Tecnologías de Información y Comunicación</v>
      </c>
      <c r="L1862" s="98" t="s">
        <v>410</v>
      </c>
    </row>
    <row r="1863" spans="3:12" x14ac:dyDescent="0.35">
      <c r="C1863" s="99" t="s">
        <v>121</v>
      </c>
      <c r="D1863" s="1160"/>
      <c r="E1863" s="200">
        <f>D1857/12</f>
        <v>0</v>
      </c>
      <c r="F1863" s="100">
        <v>36</v>
      </c>
      <c r="G1863" s="97">
        <f t="shared" si="207"/>
        <v>0</v>
      </c>
      <c r="H1863" s="161"/>
      <c r="I1863" s="98" t="s">
        <v>940</v>
      </c>
      <c r="J1863" s="98" t="str">
        <f>VLOOKUP(I1863,Presupuesto!$B$11:$C$566,2,0)</f>
        <v>UTILES DE ESCRITORIO, OFICINA Y ENSE¥ANZA</v>
      </c>
      <c r="K1863" s="98" t="str">
        <f t="shared" si="208"/>
        <v>Gestión Tecnologías de Información y Comunicación</v>
      </c>
      <c r="L1863" s="98" t="s">
        <v>410</v>
      </c>
    </row>
    <row r="1864" spans="3:12" x14ac:dyDescent="0.35">
      <c r="C1864" s="99" t="s">
        <v>34</v>
      </c>
      <c r="D1864" s="1160"/>
      <c r="E1864" s="200">
        <f>D1857/12</f>
        <v>0</v>
      </c>
      <c r="F1864" s="100">
        <v>80</v>
      </c>
      <c r="G1864" s="97">
        <f t="shared" si="207"/>
        <v>0</v>
      </c>
      <c r="H1864" s="161"/>
      <c r="I1864" s="98" t="s">
        <v>940</v>
      </c>
      <c r="J1864" s="98" t="str">
        <f>VLOOKUP(I1864,Presupuesto!$B$11:$C$566,2,0)</f>
        <v>UTILES DE ESCRITORIO, OFICINA Y ENSE¥ANZA</v>
      </c>
      <c r="K1864" s="98" t="str">
        <f t="shared" si="208"/>
        <v>Gestión Tecnologías de Información y Comunicación</v>
      </c>
      <c r="L1864" s="98" t="s">
        <v>410</v>
      </c>
    </row>
    <row r="1865" spans="3:12" x14ac:dyDescent="0.35">
      <c r="C1865" s="109" t="s">
        <v>52</v>
      </c>
      <c r="D1865" s="1160"/>
      <c r="E1865" s="209">
        <v>0</v>
      </c>
      <c r="F1865" s="119">
        <v>25</v>
      </c>
      <c r="G1865" s="97">
        <f t="shared" si="207"/>
        <v>0</v>
      </c>
      <c r="H1865" s="161"/>
      <c r="I1865" s="98" t="s">
        <v>940</v>
      </c>
      <c r="J1865" s="98" t="str">
        <f>VLOOKUP(I1865,Presupuesto!$B$11:$C$566,2,0)</f>
        <v>UTILES DE ESCRITORIO, OFICINA Y ENSE¥ANZA</v>
      </c>
      <c r="K1865" s="98" t="str">
        <f t="shared" si="208"/>
        <v>Gestión Tecnologías de Información y Comunicación</v>
      </c>
      <c r="L1865" s="98" t="s">
        <v>410</v>
      </c>
    </row>
    <row r="1866" spans="3:12" ht="15" thickBot="1" x14ac:dyDescent="0.4">
      <c r="C1866" s="213" t="s">
        <v>428</v>
      </c>
      <c r="D1866" s="214">
        <v>0</v>
      </c>
      <c r="E1866" s="322">
        <v>0</v>
      </c>
      <c r="F1866" s="104">
        <f>HLOOKUP(C1866,$AH$2:$BU$3,2,0)</f>
        <v>1150</v>
      </c>
      <c r="G1866" s="105">
        <f>D1866*E1866*F1866</f>
        <v>0</v>
      </c>
      <c r="H1866" s="323"/>
      <c r="I1866" s="324" t="s">
        <v>299</v>
      </c>
      <c r="J1866" s="106" t="str">
        <f>VLOOKUP(I1866,Presupuesto!$B$11:$C$566,2,0)</f>
        <v>VIATICOS (26200-00)</v>
      </c>
      <c r="K1866" s="325" t="str">
        <f t="shared" si="208"/>
        <v>Gestión Tecnologías de Información y Comunicación</v>
      </c>
      <c r="L1866" s="325" t="s">
        <v>410</v>
      </c>
    </row>
    <row r="1867" spans="3:12" x14ac:dyDescent="0.35">
      <c r="C1867" s="437"/>
      <c r="D1867" s="437"/>
      <c r="E1867" s="437"/>
      <c r="F1867" s="437"/>
      <c r="G1867" s="437"/>
      <c r="H1867" s="424"/>
      <c r="I1867" s="437"/>
      <c r="J1867" s="437"/>
      <c r="K1867" s="437"/>
      <c r="L1867" s="437"/>
    </row>
    <row r="1870" spans="3:12" x14ac:dyDescent="0.35">
      <c r="C1870" s="437"/>
      <c r="D1870" s="437"/>
      <c r="E1870" s="437"/>
      <c r="F1870" s="437"/>
      <c r="G1870" s="437"/>
      <c r="H1870" s="424"/>
      <c r="I1870" s="437"/>
      <c r="J1870" s="437"/>
      <c r="K1870" s="437"/>
      <c r="L1870" s="437"/>
    </row>
    <row r="1871" spans="3:12" ht="15" thickBot="1" x14ac:dyDescent="0.4">
      <c r="C1871" s="437"/>
      <c r="D1871" s="437"/>
      <c r="E1871" s="437"/>
      <c r="F1871" s="437"/>
      <c r="G1871" s="437"/>
      <c r="H1871" s="424"/>
      <c r="I1871" s="437"/>
      <c r="J1871" s="437"/>
      <c r="K1871" s="437"/>
      <c r="L1871" s="437"/>
    </row>
    <row r="1872" spans="3:12" ht="15" thickBot="1" x14ac:dyDescent="0.4">
      <c r="C1872" s="29" t="s">
        <v>43</v>
      </c>
      <c r="D1872" s="968">
        <f>G1882</f>
        <v>30000</v>
      </c>
      <c r="E1872" s="93"/>
      <c r="F1872" s="93"/>
      <c r="G1872" s="93"/>
      <c r="H1872" s="76"/>
      <c r="I1872" s="76"/>
      <c r="J1872" s="76"/>
      <c r="K1872" s="112"/>
      <c r="L1872" s="437"/>
    </row>
    <row r="1873" spans="3:12" x14ac:dyDescent="0.35">
      <c r="C1873" s="70"/>
      <c r="D1873" s="31"/>
      <c r="E1873" s="93"/>
      <c r="F1873" s="93"/>
      <c r="G1873" s="93"/>
      <c r="H1873" s="76"/>
      <c r="I1873" s="76"/>
      <c r="J1873" s="76"/>
      <c r="K1873" s="112"/>
      <c r="L1873" s="437"/>
    </row>
    <row r="1874" spans="3:12" x14ac:dyDescent="0.35">
      <c r="C1874" s="70"/>
      <c r="D1874" s="31"/>
      <c r="E1874" s="93"/>
      <c r="F1874" s="93"/>
      <c r="G1874" s="93"/>
      <c r="H1874" s="76"/>
      <c r="I1874" s="76"/>
      <c r="J1874" s="76"/>
      <c r="K1874" s="112"/>
      <c r="L1874" s="437"/>
    </row>
    <row r="1875" spans="3:12" ht="15.5" x14ac:dyDescent="0.35">
      <c r="C1875" s="202" t="s">
        <v>390</v>
      </c>
      <c r="D1875" s="351" t="s">
        <v>2946</v>
      </c>
      <c r="E1875" s="93"/>
      <c r="F1875" s="93"/>
      <c r="G1875" s="93"/>
      <c r="H1875" s="76"/>
      <c r="I1875" s="76"/>
      <c r="J1875" s="76"/>
      <c r="K1875" s="112"/>
      <c r="L1875" s="437"/>
    </row>
    <row r="1876" spans="3:12" ht="18.5" x14ac:dyDescent="0.35">
      <c r="C1876" s="207" t="str">
        <f>IFERROR(VLOOKUP(D1875,'1. Desarrollo e Innov. Curricu.'!$F:$G,2,FALSE),IFERROR(VLOOKUP(D1875,'2. Investigación Científica'!$F:$G,2,FALSE),IFERROR(VLOOKUP(D1875,'3. Vinculación Univ. Sociedad'!$F:$G,2,FALSE),IFERROR(VLOOKUP(D1875,'4. Docencia y Profesorado Univ.'!$F:$G,2,FALSE),IFERROR(VLOOKUP(D1875,'5. Estudiantes y Graduados'!$F:$G,2,FALSE),IFERROR(VLOOKUP(D1875,'11. Gestion Administrativa'!$F:$G,2,FALSE),IFERROR(VLOOKUP(D1875,'13. Gestión Académica'!$F:$G,2,FALSE),IFERROR(VLOOKUP(D1875,'9. Asegura. de la Calid. y M'!$F:$G,2,FALSE),IFERROR(VLOOKUP(D1875,'6. Gestión del Conocimiento'!$F:$G,2,FALSE),IFERROR(VLOOKUP(D1875,'15. Gobernabilidad y Proceso...'!$F:$G,2,FALSE),IFERROR(VLOOKUP(D1875,'12. Gestión del Talento Humano'!$F:$G,2,FALSE),IFERROR(VLOOKUP(D1875,'14. Internacional... de la E.S.'!$F:$G,2,FALSE),IFERROR(VLOOKUP(D1875,'10. Posgrado'!$F:$G,2,FALSE),IFERROR(VLOOKUP(D1875,'16. Gestión TIC'!$F:$G,2,FALSE),IFERROR(VLOOKUP(D1875,'16. Desa. del Sistema Educ.Sup.'!$F:$G,2,FALSE),IFERROR(VLOOKUP(D1875,'8. Cultura de Inno. Insti...'!$F:$G,2,FALSE),VLOOKUP(D1875,'7. Lo Esencial de la Reforma U.'!$F:$G,2,0)))))))))))))))))</f>
        <v>Gestionar una carta de entendimiento con UNESCO para la formación y capacitación de los periodistas.</v>
      </c>
      <c r="D1876" s="31"/>
      <c r="E1876" s="93"/>
      <c r="F1876" s="93"/>
      <c r="G1876" s="93"/>
      <c r="H1876" s="76"/>
      <c r="I1876" s="76"/>
      <c r="J1876" s="76"/>
      <c r="K1876" s="112"/>
      <c r="L1876" s="437"/>
    </row>
    <row r="1877" spans="3:12" ht="15" thickBot="1" x14ac:dyDescent="0.4">
      <c r="C1877" s="70"/>
      <c r="D1877" s="31"/>
      <c r="E1877" s="93"/>
      <c r="F1877" s="93"/>
      <c r="G1877" s="93"/>
      <c r="H1877" s="76"/>
      <c r="I1877" s="76"/>
      <c r="J1877" s="76"/>
      <c r="K1877" s="112"/>
      <c r="L1877" s="437"/>
    </row>
    <row r="1878" spans="3:12" ht="15" thickBot="1" x14ac:dyDescent="0.4">
      <c r="C1878" s="126" t="s">
        <v>44</v>
      </c>
      <c r="D1878" s="129" t="s">
        <v>45</v>
      </c>
      <c r="E1878" s="128" t="s">
        <v>55</v>
      </c>
      <c r="F1878" s="128" t="s">
        <v>57</v>
      </c>
      <c r="G1878" s="127" t="s">
        <v>27</v>
      </c>
      <c r="H1878" s="133" t="s">
        <v>129</v>
      </c>
      <c r="I1878" s="128" t="s">
        <v>46</v>
      </c>
      <c r="J1878" s="128" t="s">
        <v>130</v>
      </c>
      <c r="K1878" s="128" t="s">
        <v>408</v>
      </c>
      <c r="L1878" s="128" t="s">
        <v>409</v>
      </c>
    </row>
    <row r="1879" spans="3:12" x14ac:dyDescent="0.35">
      <c r="C1879" s="317" t="s">
        <v>47</v>
      </c>
      <c r="D1879" s="1159">
        <v>1</v>
      </c>
      <c r="E1879" s="318"/>
      <c r="F1879" s="115">
        <v>30000</v>
      </c>
      <c r="G1879" s="319">
        <f t="shared" ref="G1879:G1887" si="209">E1879*F1879</f>
        <v>0</v>
      </c>
      <c r="H1879" s="320"/>
      <c r="I1879" s="116" t="s">
        <v>697</v>
      </c>
      <c r="J1879" s="116" t="str">
        <f>VLOOKUP(I1879,Presupuesto!$B$11:$C$566,2,0)</f>
        <v>SERVICIOS DE CAPACITACION.</v>
      </c>
      <c r="K1879" s="321" t="s">
        <v>1492</v>
      </c>
      <c r="L1879" s="116" t="s">
        <v>392</v>
      </c>
    </row>
    <row r="1880" spans="3:12" x14ac:dyDescent="0.35">
      <c r="C1880" s="99" t="s">
        <v>48</v>
      </c>
      <c r="D1880" s="1160"/>
      <c r="E1880" s="200">
        <f>D1879</f>
        <v>1</v>
      </c>
      <c r="F1880" s="100">
        <v>50</v>
      </c>
      <c r="G1880" s="97">
        <f t="shared" si="209"/>
        <v>50</v>
      </c>
      <c r="H1880" s="161"/>
      <c r="I1880" s="98" t="s">
        <v>715</v>
      </c>
      <c r="J1880" s="98" t="str">
        <f>VLOOKUP(I1880,Presupuesto!$B$11:$C$566,2,0)</f>
        <v>SERVICIOS DE IMPRENTA PUBLIC.Y REPRODUCCION</v>
      </c>
      <c r="K1880" s="98" t="str">
        <f>$K$194</f>
        <v>Gestión Tecnologías de Información y Comunicación</v>
      </c>
      <c r="L1880" s="98" t="s">
        <v>410</v>
      </c>
    </row>
    <row r="1881" spans="3:12" x14ac:dyDescent="0.35">
      <c r="C1881" s="99" t="s">
        <v>49</v>
      </c>
      <c r="D1881" s="1160"/>
      <c r="E1881" s="200">
        <f>D1879</f>
        <v>1</v>
      </c>
      <c r="F1881" s="100">
        <v>150</v>
      </c>
      <c r="G1881" s="97">
        <f t="shared" si="209"/>
        <v>150</v>
      </c>
      <c r="H1881" s="161"/>
      <c r="I1881" s="98" t="s">
        <v>790</v>
      </c>
      <c r="J1881" s="98" t="str">
        <f>VLOOKUP(I1881,Presupuesto!$B$11:$C$566,2,0)</f>
        <v>ALIMENTOS B EBIDAS PARA PERSONAS</v>
      </c>
      <c r="K1881" s="98" t="str">
        <f t="shared" ref="K1881" si="210">$K$194</f>
        <v>Gestión Tecnologías de Información y Comunicación</v>
      </c>
      <c r="L1881" s="98" t="s">
        <v>394</v>
      </c>
    </row>
    <row r="1882" spans="3:12" x14ac:dyDescent="0.35">
      <c r="C1882" s="99" t="s">
        <v>50</v>
      </c>
      <c r="D1882" s="1160"/>
      <c r="E1882" s="151">
        <v>1</v>
      </c>
      <c r="F1882" s="118">
        <v>30000</v>
      </c>
      <c r="G1882" s="97">
        <f t="shared" si="209"/>
        <v>30000</v>
      </c>
      <c r="H1882" s="161" t="s">
        <v>1660</v>
      </c>
      <c r="I1882" s="1006" t="s">
        <v>753</v>
      </c>
      <c r="J1882" s="98" t="str">
        <f>VLOOKUP(I1882,Presupuesto!$B$11:$C$566,2,0)</f>
        <v>PASAJES AL EXTERIOR</v>
      </c>
      <c r="K1882" s="98" t="s">
        <v>1365</v>
      </c>
      <c r="L1882" s="98" t="s">
        <v>397</v>
      </c>
    </row>
    <row r="1883" spans="3:12" x14ac:dyDescent="0.35">
      <c r="C1883" s="99" t="s">
        <v>415</v>
      </c>
      <c r="D1883" s="1160"/>
      <c r="E1883" s="151">
        <v>0</v>
      </c>
      <c r="F1883" s="118">
        <v>250</v>
      </c>
      <c r="G1883" s="97">
        <f t="shared" si="209"/>
        <v>0</v>
      </c>
      <c r="H1883" s="161"/>
      <c r="I1883" s="98" t="s">
        <v>819</v>
      </c>
      <c r="J1883" s="98" t="str">
        <f>VLOOKUP(I1883,Presupuesto!$B$11:$C$566,2,0)</f>
        <v>PRODUCTOS PAPEL Y CARTON</v>
      </c>
      <c r="K1883" s="98" t="s">
        <v>1365</v>
      </c>
      <c r="L1883" s="98" t="s">
        <v>410</v>
      </c>
    </row>
    <row r="1884" spans="3:12" x14ac:dyDescent="0.35">
      <c r="C1884" s="99" t="s">
        <v>51</v>
      </c>
      <c r="D1884" s="1160"/>
      <c r="E1884" s="200">
        <f>(D1879*25)/500</f>
        <v>0.05</v>
      </c>
      <c r="F1884" s="100">
        <v>85</v>
      </c>
      <c r="G1884" s="97">
        <f t="shared" si="209"/>
        <v>4.25</v>
      </c>
      <c r="H1884" s="161"/>
      <c r="I1884" s="98" t="s">
        <v>819</v>
      </c>
      <c r="J1884" s="98" t="str">
        <f>VLOOKUP(I1884,Presupuesto!$B$11:$C$566,2,0)</f>
        <v>PRODUCTOS PAPEL Y CARTON</v>
      </c>
      <c r="K1884" s="98" t="s">
        <v>1365</v>
      </c>
      <c r="L1884" s="98" t="s">
        <v>410</v>
      </c>
    </row>
    <row r="1885" spans="3:12" x14ac:dyDescent="0.35">
      <c r="C1885" s="99" t="s">
        <v>121</v>
      </c>
      <c r="D1885" s="1160"/>
      <c r="E1885" s="200">
        <f>D1879/12</f>
        <v>8.3333333333333329E-2</v>
      </c>
      <c r="F1885" s="100">
        <v>36</v>
      </c>
      <c r="G1885" s="97">
        <f t="shared" si="209"/>
        <v>3</v>
      </c>
      <c r="H1885" s="161"/>
      <c r="I1885" s="98" t="s">
        <v>940</v>
      </c>
      <c r="J1885" s="98" t="str">
        <f>VLOOKUP(I1885,Presupuesto!$B$11:$C$566,2,0)</f>
        <v>UTILES DE ESCRITORIO, OFICINA Y ENSE¥ANZA</v>
      </c>
      <c r="K1885" s="98" t="s">
        <v>1365</v>
      </c>
      <c r="L1885" s="98" t="s">
        <v>410</v>
      </c>
    </row>
    <row r="1886" spans="3:12" x14ac:dyDescent="0.35">
      <c r="C1886" s="99" t="s">
        <v>34</v>
      </c>
      <c r="D1886" s="1160"/>
      <c r="E1886" s="200">
        <f>D1879/12</f>
        <v>8.3333333333333329E-2</v>
      </c>
      <c r="F1886" s="100">
        <v>80</v>
      </c>
      <c r="G1886" s="97">
        <f t="shared" si="209"/>
        <v>6.6666666666666661</v>
      </c>
      <c r="H1886" s="161"/>
      <c r="I1886" s="98" t="s">
        <v>940</v>
      </c>
      <c r="J1886" s="98" t="str">
        <f>VLOOKUP(I1886,Presupuesto!$B$11:$C$566,2,0)</f>
        <v>UTILES DE ESCRITORIO, OFICINA Y ENSE¥ANZA</v>
      </c>
      <c r="K1886" s="98" t="s">
        <v>1365</v>
      </c>
      <c r="L1886" s="98" t="s">
        <v>410</v>
      </c>
    </row>
    <row r="1887" spans="3:12" x14ac:dyDescent="0.35">
      <c r="C1887" s="109" t="s">
        <v>52</v>
      </c>
      <c r="D1887" s="1160"/>
      <c r="E1887" s="209">
        <v>0</v>
      </c>
      <c r="F1887" s="119">
        <v>25</v>
      </c>
      <c r="G1887" s="97">
        <f t="shared" si="209"/>
        <v>0</v>
      </c>
      <c r="H1887" s="161"/>
      <c r="I1887" s="98" t="s">
        <v>940</v>
      </c>
      <c r="J1887" s="98" t="str">
        <f>VLOOKUP(I1887,Presupuesto!$B$11:$C$566,2,0)</f>
        <v>UTILES DE ESCRITORIO, OFICINA Y ENSE¥ANZA</v>
      </c>
      <c r="K1887" s="98" t="s">
        <v>1365</v>
      </c>
      <c r="L1887" s="98" t="s">
        <v>410</v>
      </c>
    </row>
    <row r="1888" spans="3:12" ht="15" thickBot="1" x14ac:dyDescent="0.4">
      <c r="C1888" s="213" t="s">
        <v>443</v>
      </c>
      <c r="D1888" s="214">
        <v>2</v>
      </c>
      <c r="E1888" s="322">
        <v>0</v>
      </c>
      <c r="F1888" s="104">
        <v>0</v>
      </c>
      <c r="G1888" s="105">
        <v>0</v>
      </c>
      <c r="H1888" s="323" t="s">
        <v>1660</v>
      </c>
      <c r="I1888" s="1007" t="s">
        <v>765</v>
      </c>
      <c r="J1888" s="106" t="str">
        <f>VLOOKUP(I1888,Presupuesto!$B$11:$C$566,2,0)</f>
        <v>VIATICOS AL EXTERIOR</v>
      </c>
      <c r="K1888" s="98" t="s">
        <v>1365</v>
      </c>
      <c r="L1888" s="325" t="s">
        <v>410</v>
      </c>
    </row>
    <row r="1889" spans="2:12" x14ac:dyDescent="0.35">
      <c r="C1889" s="437"/>
      <c r="D1889" s="437"/>
      <c r="E1889" s="437"/>
      <c r="F1889" s="437"/>
      <c r="G1889" s="437"/>
      <c r="H1889" s="424"/>
      <c r="I1889" s="437"/>
      <c r="J1889" s="437"/>
      <c r="K1889" s="437"/>
      <c r="L1889" s="437"/>
    </row>
    <row r="1890" spans="2:12" s="437" customFormat="1" x14ac:dyDescent="0.35">
      <c r="C1890" s="976"/>
      <c r="D1890" s="976"/>
      <c r="E1890" s="976"/>
      <c r="F1890" s="976"/>
      <c r="G1890" s="976"/>
      <c r="H1890" s="978"/>
      <c r="I1890" s="976"/>
      <c r="J1890" s="976"/>
      <c r="K1890" s="976"/>
      <c r="L1890" s="976"/>
    </row>
    <row r="1891" spans="2:12" s="437" customFormat="1" x14ac:dyDescent="0.35">
      <c r="H1891" s="424"/>
    </row>
    <row r="1892" spans="2:12" s="437" customFormat="1" ht="28.5" x14ac:dyDescent="0.35">
      <c r="B1892" s="950">
        <v>15</v>
      </c>
      <c r="C1892" s="950" t="s">
        <v>2947</v>
      </c>
      <c r="D1892" s="977">
        <f>D1896</f>
        <v>150000</v>
      </c>
      <c r="H1892" s="424"/>
    </row>
    <row r="1894" spans="2:12" x14ac:dyDescent="0.35">
      <c r="C1894" s="437"/>
      <c r="D1894" s="437"/>
      <c r="E1894" s="437"/>
      <c r="F1894" s="437"/>
      <c r="G1894" s="437"/>
      <c r="H1894" s="424"/>
      <c r="I1894" s="437"/>
      <c r="J1894" s="437"/>
      <c r="K1894" s="437"/>
      <c r="L1894" s="437"/>
    </row>
    <row r="1895" spans="2:12" ht="15" thickBot="1" x14ac:dyDescent="0.4">
      <c r="C1895" s="437"/>
      <c r="D1895" s="437"/>
      <c r="E1895" s="437"/>
      <c r="F1895" s="437"/>
      <c r="G1895" s="437"/>
      <c r="H1895" s="424"/>
      <c r="I1895" s="437"/>
      <c r="J1895" s="437"/>
      <c r="K1895" s="437"/>
      <c r="L1895" s="437"/>
    </row>
    <row r="1896" spans="2:12" ht="15" thickBot="1" x14ac:dyDescent="0.4">
      <c r="C1896" s="29" t="s">
        <v>43</v>
      </c>
      <c r="D1896" s="30">
        <f>SUM(G1903:G1912)</f>
        <v>150000</v>
      </c>
      <c r="E1896" s="93"/>
      <c r="F1896" s="93"/>
      <c r="G1896" s="93"/>
      <c r="H1896" s="76"/>
      <c r="I1896" s="76"/>
      <c r="J1896" s="76"/>
      <c r="K1896" s="112"/>
      <c r="L1896" s="437"/>
    </row>
    <row r="1897" spans="2:12" x14ac:dyDescent="0.35">
      <c r="C1897" s="70"/>
      <c r="D1897" s="31"/>
      <c r="E1897" s="93"/>
      <c r="F1897" s="93"/>
      <c r="G1897" s="93"/>
      <c r="H1897" s="76"/>
      <c r="I1897" s="76"/>
      <c r="J1897" s="76"/>
      <c r="K1897" s="112"/>
      <c r="L1897" s="437"/>
    </row>
    <row r="1898" spans="2:12" x14ac:dyDescent="0.35">
      <c r="C1898" s="70"/>
      <c r="D1898" s="31"/>
      <c r="E1898" s="93"/>
      <c r="F1898" s="93"/>
      <c r="G1898" s="93"/>
      <c r="H1898" s="76"/>
      <c r="I1898" s="76"/>
      <c r="J1898" s="76"/>
      <c r="K1898" s="112"/>
      <c r="L1898" s="437"/>
    </row>
    <row r="1899" spans="2:12" ht="15.5" x14ac:dyDescent="0.35">
      <c r="C1899" s="202" t="s">
        <v>390</v>
      </c>
      <c r="D1899" s="351" t="s">
        <v>2887</v>
      </c>
      <c r="E1899" s="93"/>
      <c r="F1899" s="93"/>
      <c r="G1899" s="93"/>
      <c r="H1899" s="76"/>
      <c r="I1899" s="76"/>
      <c r="J1899" s="76"/>
      <c r="K1899" s="112"/>
      <c r="L1899" s="437"/>
    </row>
    <row r="1900" spans="2:12" ht="18.5" x14ac:dyDescent="0.35">
      <c r="C1900" s="207" t="str">
        <f>IFERROR(VLOOKUP(D1899,'1. Desarrollo e Innov. Curricu.'!$F:$G,2,FALSE),IFERROR(VLOOKUP(D1899,'2. Investigación Científica'!$F:$G,2,FALSE),IFERROR(VLOOKUP(D1899,'3. Vinculación Univ. Sociedad'!$F:$G,2,FALSE),IFERROR(VLOOKUP(D1899,'4. Docencia y Profesorado Univ.'!$F:$G,2,FALSE),IFERROR(VLOOKUP(D1899,'5. Estudiantes y Graduados'!$F:$G,2,FALSE),IFERROR(VLOOKUP(D1899,'11. Gestion Administrativa'!$F:$G,2,FALSE),IFERROR(VLOOKUP(D1899,'13. Gestión Académica'!$F:$G,2,FALSE),IFERROR(VLOOKUP(D1899,'9. Asegura. de la Calid. y M'!$F:$G,2,FALSE),IFERROR(VLOOKUP(D1899,'6. Gestión del Conocimiento'!$F:$G,2,FALSE),IFERROR(VLOOKUP(D1899,'15. Gobernabilidad y Proceso...'!$F:$G,2,FALSE),IFERROR(VLOOKUP(D1899,'12. Gestión del Talento Humano'!$F:$G,2,FALSE),IFERROR(VLOOKUP(D1899,'14. Internacional... de la E.S.'!$F:$G,2,FALSE),IFERROR(VLOOKUP(D1899,'10. Posgrado'!$F:$G,2,FALSE),IFERROR(VLOOKUP(D1899,'16. Gestión TIC'!$F:$G,2,FALSE),IFERROR(VLOOKUP(D1899,'16. Desa. del Sistema Educ.Sup.'!$F:$G,2,FALSE),IFERROR(VLOOKUP(D1899,'8. Cultura de Inno. Insti...'!$F:$G,2,FALSE),VLOOKUP(D1899,'7. Lo Esencial de la Reforma U.'!$F:$G,2,0)))))))))))))))))</f>
        <v>Taller sobre Gobernabilidad, participación ciudadana y actores locales</v>
      </c>
      <c r="D1900" s="31"/>
      <c r="E1900" s="93"/>
      <c r="F1900" s="93"/>
      <c r="G1900" s="93"/>
      <c r="H1900" s="76"/>
      <c r="I1900" s="76"/>
      <c r="J1900" s="76"/>
      <c r="K1900" s="112"/>
      <c r="L1900" s="437"/>
    </row>
    <row r="1901" spans="2:12" ht="15" thickBot="1" x14ac:dyDescent="0.4">
      <c r="C1901" s="70"/>
      <c r="D1901" s="31"/>
      <c r="E1901" s="93"/>
      <c r="F1901" s="93"/>
      <c r="G1901" s="93"/>
      <c r="H1901" s="76"/>
      <c r="I1901" s="76"/>
      <c r="J1901" s="76"/>
      <c r="K1901" s="112"/>
      <c r="L1901" s="437"/>
    </row>
    <row r="1902" spans="2:12" ht="15" thickBot="1" x14ac:dyDescent="0.4">
      <c r="C1902" s="126" t="s">
        <v>44</v>
      </c>
      <c r="D1902" s="129" t="s">
        <v>45</v>
      </c>
      <c r="E1902" s="128" t="s">
        <v>55</v>
      </c>
      <c r="F1902" s="128" t="s">
        <v>57</v>
      </c>
      <c r="G1902" s="127" t="s">
        <v>27</v>
      </c>
      <c r="H1902" s="133" t="s">
        <v>129</v>
      </c>
      <c r="I1902" s="128" t="s">
        <v>46</v>
      </c>
      <c r="J1902" s="128" t="s">
        <v>130</v>
      </c>
      <c r="K1902" s="128" t="s">
        <v>408</v>
      </c>
      <c r="L1902" s="128" t="s">
        <v>409</v>
      </c>
    </row>
    <row r="1903" spans="2:12" ht="15" thickBot="1" x14ac:dyDescent="0.4">
      <c r="C1903" s="317" t="s">
        <v>47</v>
      </c>
      <c r="D1903" s="1159"/>
      <c r="E1903" s="318">
        <v>2</v>
      </c>
      <c r="F1903" s="115">
        <v>30000</v>
      </c>
      <c r="G1903" s="319">
        <f t="shared" ref="G1903:G1911" si="211">E1903*F1903</f>
        <v>60000</v>
      </c>
      <c r="H1903" s="320" t="s">
        <v>1660</v>
      </c>
      <c r="I1903" s="116" t="s">
        <v>697</v>
      </c>
      <c r="J1903" s="116" t="str">
        <f>VLOOKUP(I1903,Presupuesto!$B$11:$C$566,2,0)</f>
        <v>SERVICIOS DE CAPACITACION.</v>
      </c>
      <c r="K1903" s="321" t="s">
        <v>1366</v>
      </c>
      <c r="L1903" s="116" t="s">
        <v>398</v>
      </c>
    </row>
    <row r="1904" spans="2:12" ht="15" thickBot="1" x14ac:dyDescent="0.4">
      <c r="C1904" s="99" t="s">
        <v>48</v>
      </c>
      <c r="D1904" s="1160"/>
      <c r="E1904" s="200">
        <f>D1903</f>
        <v>0</v>
      </c>
      <c r="F1904" s="100">
        <v>50</v>
      </c>
      <c r="G1904" s="97">
        <f t="shared" si="211"/>
        <v>0</v>
      </c>
      <c r="H1904" s="161"/>
      <c r="I1904" s="98" t="s">
        <v>715</v>
      </c>
      <c r="J1904" s="98" t="str">
        <f>VLOOKUP(I1904,Presupuesto!$B$11:$C$566,2,0)</f>
        <v>SERVICIOS DE IMPRENTA PUBLIC.Y REPRODUCCION</v>
      </c>
      <c r="K1904" s="321" t="s">
        <v>1366</v>
      </c>
      <c r="L1904" s="98" t="s">
        <v>410</v>
      </c>
    </row>
    <row r="1905" spans="3:12" ht="15" thickBot="1" x14ac:dyDescent="0.4">
      <c r="C1905" s="99" t="s">
        <v>49</v>
      </c>
      <c r="D1905" s="1160"/>
      <c r="E1905" s="200">
        <v>200</v>
      </c>
      <c r="F1905" s="100">
        <v>150</v>
      </c>
      <c r="G1905" s="97">
        <f t="shared" si="211"/>
        <v>30000</v>
      </c>
      <c r="H1905" s="161" t="s">
        <v>1660</v>
      </c>
      <c r="I1905" s="98" t="s">
        <v>790</v>
      </c>
      <c r="J1905" s="98" t="str">
        <f>VLOOKUP(I1905,Presupuesto!$B$11:$C$566,2,0)</f>
        <v>ALIMENTOS B EBIDAS PARA PERSONAS</v>
      </c>
      <c r="K1905" s="321" t="s">
        <v>1366</v>
      </c>
      <c r="L1905" s="98" t="s">
        <v>398</v>
      </c>
    </row>
    <row r="1906" spans="3:12" ht="15" thickBot="1" x14ac:dyDescent="0.4">
      <c r="C1906" s="99" t="s">
        <v>50</v>
      </c>
      <c r="D1906" s="1160"/>
      <c r="E1906" s="151">
        <v>2</v>
      </c>
      <c r="F1906" s="118">
        <v>30000</v>
      </c>
      <c r="G1906" s="97">
        <f t="shared" si="211"/>
        <v>60000</v>
      </c>
      <c r="H1906" s="161" t="s">
        <v>1660</v>
      </c>
      <c r="I1906" s="1006" t="s">
        <v>747</v>
      </c>
      <c r="J1906" s="98" t="str">
        <f>VLOOKUP(I1906,Presupuesto!$B$11:$C$566,2,0)</f>
        <v>PASAJES NACIONALES</v>
      </c>
      <c r="K1906" s="321" t="s">
        <v>1366</v>
      </c>
      <c r="L1906" s="98" t="s">
        <v>398</v>
      </c>
    </row>
    <row r="1907" spans="3:12" ht="15" thickBot="1" x14ac:dyDescent="0.4">
      <c r="C1907" s="99" t="s">
        <v>415</v>
      </c>
      <c r="D1907" s="1160"/>
      <c r="E1907" s="151">
        <v>0</v>
      </c>
      <c r="F1907" s="118">
        <v>250</v>
      </c>
      <c r="G1907" s="97">
        <f t="shared" si="211"/>
        <v>0</v>
      </c>
      <c r="H1907" s="161"/>
      <c r="I1907" s="98" t="s">
        <v>819</v>
      </c>
      <c r="J1907" s="98" t="str">
        <f>VLOOKUP(I1907,Presupuesto!$B$11:$C$566,2,0)</f>
        <v>PRODUCTOS PAPEL Y CARTON</v>
      </c>
      <c r="K1907" s="321" t="s">
        <v>1366</v>
      </c>
      <c r="L1907" s="98" t="s">
        <v>410</v>
      </c>
    </row>
    <row r="1908" spans="3:12" ht="15" thickBot="1" x14ac:dyDescent="0.4">
      <c r="C1908" s="99" t="s">
        <v>51</v>
      </c>
      <c r="D1908" s="1160"/>
      <c r="E1908" s="200">
        <f>(D1903*25)/500</f>
        <v>0</v>
      </c>
      <c r="F1908" s="100">
        <v>85</v>
      </c>
      <c r="G1908" s="97">
        <f t="shared" si="211"/>
        <v>0</v>
      </c>
      <c r="H1908" s="161"/>
      <c r="I1908" s="98" t="s">
        <v>819</v>
      </c>
      <c r="J1908" s="98" t="str">
        <f>VLOOKUP(I1908,Presupuesto!$B$11:$C$566,2,0)</f>
        <v>PRODUCTOS PAPEL Y CARTON</v>
      </c>
      <c r="K1908" s="321" t="s">
        <v>1366</v>
      </c>
      <c r="L1908" s="98" t="s">
        <v>410</v>
      </c>
    </row>
    <row r="1909" spans="3:12" ht="15" thickBot="1" x14ac:dyDescent="0.4">
      <c r="C1909" s="99" t="s">
        <v>121</v>
      </c>
      <c r="D1909" s="1160"/>
      <c r="E1909" s="200">
        <f>D1903/12</f>
        <v>0</v>
      </c>
      <c r="F1909" s="100">
        <v>36</v>
      </c>
      <c r="G1909" s="97">
        <f t="shared" si="211"/>
        <v>0</v>
      </c>
      <c r="H1909" s="161"/>
      <c r="I1909" s="98" t="s">
        <v>940</v>
      </c>
      <c r="J1909" s="98" t="str">
        <f>VLOOKUP(I1909,Presupuesto!$B$11:$C$566,2,0)</f>
        <v>UTILES DE ESCRITORIO, OFICINA Y ENSE¥ANZA</v>
      </c>
      <c r="K1909" s="321" t="s">
        <v>1366</v>
      </c>
      <c r="L1909" s="98" t="s">
        <v>410</v>
      </c>
    </row>
    <row r="1910" spans="3:12" ht="15" thickBot="1" x14ac:dyDescent="0.4">
      <c r="C1910" s="99" t="s">
        <v>34</v>
      </c>
      <c r="D1910" s="1160"/>
      <c r="E1910" s="200">
        <f>D1903/12</f>
        <v>0</v>
      </c>
      <c r="F1910" s="100">
        <v>80</v>
      </c>
      <c r="G1910" s="97">
        <f t="shared" si="211"/>
        <v>0</v>
      </c>
      <c r="H1910" s="161"/>
      <c r="I1910" s="98" t="s">
        <v>940</v>
      </c>
      <c r="J1910" s="98" t="str">
        <f>VLOOKUP(I1910,Presupuesto!$B$11:$C$566,2,0)</f>
        <v>UTILES DE ESCRITORIO, OFICINA Y ENSE¥ANZA</v>
      </c>
      <c r="K1910" s="321" t="s">
        <v>1366</v>
      </c>
      <c r="L1910" s="98" t="s">
        <v>410</v>
      </c>
    </row>
    <row r="1911" spans="3:12" ht="15" thickBot="1" x14ac:dyDescent="0.4">
      <c r="C1911" s="109" t="s">
        <v>52</v>
      </c>
      <c r="D1911" s="1160"/>
      <c r="E1911" s="209">
        <v>0</v>
      </c>
      <c r="F1911" s="119">
        <v>25</v>
      </c>
      <c r="G1911" s="97">
        <f t="shared" si="211"/>
        <v>0</v>
      </c>
      <c r="H1911" s="161"/>
      <c r="I1911" s="98" t="s">
        <v>940</v>
      </c>
      <c r="J1911" s="98" t="str">
        <f>VLOOKUP(I1911,Presupuesto!$B$11:$C$566,2,0)</f>
        <v>UTILES DE ESCRITORIO, OFICINA Y ENSE¥ANZA</v>
      </c>
      <c r="K1911" s="321" t="s">
        <v>1366</v>
      </c>
      <c r="L1911" s="98" t="s">
        <v>410</v>
      </c>
    </row>
    <row r="1912" spans="3:12" ht="15" thickBot="1" x14ac:dyDescent="0.4">
      <c r="C1912" s="213" t="s">
        <v>428</v>
      </c>
      <c r="D1912" s="214">
        <v>0</v>
      </c>
      <c r="E1912" s="322">
        <v>0</v>
      </c>
      <c r="F1912" s="104">
        <f>HLOOKUP(C1912,$AH$2:$BU$3,2,0)</f>
        <v>1150</v>
      </c>
      <c r="G1912" s="105">
        <f>D1912*E1912*F1912</f>
        <v>0</v>
      </c>
      <c r="H1912" s="323"/>
      <c r="I1912" s="324" t="s">
        <v>299</v>
      </c>
      <c r="J1912" s="106" t="str">
        <f>VLOOKUP(I1912,Presupuesto!$B$11:$C$566,2,0)</f>
        <v>VIATICOS (26200-00)</v>
      </c>
      <c r="K1912" s="321" t="s">
        <v>1366</v>
      </c>
      <c r="L1912" s="325" t="s">
        <v>410</v>
      </c>
    </row>
    <row r="1913" spans="3:12" x14ac:dyDescent="0.35">
      <c r="C1913" s="437"/>
      <c r="D1913" s="437"/>
      <c r="E1913" s="437"/>
      <c r="F1913" s="437"/>
      <c r="G1913" s="437"/>
      <c r="H1913" s="424"/>
      <c r="I1913" s="437"/>
      <c r="J1913" s="437"/>
      <c r="K1913" s="437"/>
      <c r="L1913" s="437"/>
    </row>
    <row r="1914" spans="3:12" s="437" customFormat="1" ht="15" thickBot="1" x14ac:dyDescent="0.4">
      <c r="H1914" s="424"/>
    </row>
    <row r="1915" spans="3:12" x14ac:dyDescent="0.35">
      <c r="C1915" s="317" t="s">
        <v>47</v>
      </c>
      <c r="D1915" s="1159"/>
      <c r="E1915" s="318"/>
      <c r="F1915" s="115">
        <v>30000</v>
      </c>
      <c r="G1915" s="319">
        <f t="shared" ref="G1915:G1923" si="212">E1915*F1915</f>
        <v>0</v>
      </c>
      <c r="H1915" s="320"/>
      <c r="I1915" s="116" t="s">
        <v>697</v>
      </c>
      <c r="J1915" s="116" t="str">
        <f>VLOOKUP(I1915,Presupuesto!$B$11:$C$566,2,0)</f>
        <v>SERVICIOS DE CAPACITACION.</v>
      </c>
      <c r="K1915" s="321" t="s">
        <v>1492</v>
      </c>
      <c r="L1915" s="116" t="s">
        <v>392</v>
      </c>
    </row>
    <row r="1916" spans="3:12" x14ac:dyDescent="0.35">
      <c r="C1916" s="99" t="s">
        <v>48</v>
      </c>
      <c r="D1916" s="1160"/>
      <c r="E1916" s="200">
        <f>D1915</f>
        <v>0</v>
      </c>
      <c r="F1916" s="100">
        <v>50</v>
      </c>
      <c r="G1916" s="97">
        <f t="shared" si="212"/>
        <v>0</v>
      </c>
      <c r="H1916" s="161"/>
      <c r="I1916" s="98" t="s">
        <v>715</v>
      </c>
      <c r="J1916" s="98" t="str">
        <f>VLOOKUP(I1916,Presupuesto!$B$11:$C$566,2,0)</f>
        <v>SERVICIOS DE IMPRENTA PUBLIC.Y REPRODUCCION</v>
      </c>
      <c r="K1916" s="98" t="str">
        <f>$K$194</f>
        <v>Gestión Tecnologías de Información y Comunicación</v>
      </c>
      <c r="L1916" s="98" t="s">
        <v>410</v>
      </c>
    </row>
    <row r="1917" spans="3:12" x14ac:dyDescent="0.35">
      <c r="C1917" s="99" t="s">
        <v>49</v>
      </c>
      <c r="D1917" s="1160"/>
      <c r="E1917" s="200">
        <f>D1915</f>
        <v>0</v>
      </c>
      <c r="F1917" s="100">
        <v>150</v>
      </c>
      <c r="G1917" s="97">
        <f t="shared" si="212"/>
        <v>0</v>
      </c>
      <c r="H1917" s="161"/>
      <c r="I1917" s="98" t="s">
        <v>790</v>
      </c>
      <c r="J1917" s="98" t="str">
        <f>VLOOKUP(I1917,Presupuesto!$B$11:$C$566,2,0)</f>
        <v>ALIMENTOS B EBIDAS PARA PERSONAS</v>
      </c>
      <c r="K1917" s="98" t="str">
        <f t="shared" ref="K1917:K1924" si="213">$K$194</f>
        <v>Gestión Tecnologías de Información y Comunicación</v>
      </c>
      <c r="L1917" s="98" t="s">
        <v>394</v>
      </c>
    </row>
    <row r="1918" spans="3:12" x14ac:dyDescent="0.35">
      <c r="C1918" s="99" t="s">
        <v>50</v>
      </c>
      <c r="D1918" s="1160"/>
      <c r="E1918" s="151">
        <v>0</v>
      </c>
      <c r="F1918" s="118">
        <v>10000</v>
      </c>
      <c r="G1918" s="97">
        <f t="shared" si="212"/>
        <v>0</v>
      </c>
      <c r="H1918" s="161"/>
      <c r="I1918" s="313" t="s">
        <v>298</v>
      </c>
      <c r="J1918" s="98" t="str">
        <f>VLOOKUP(I1918,Presupuesto!$B$11:$C$566,2,0)</f>
        <v>PASAJES (26100-00)</v>
      </c>
      <c r="K1918" s="98" t="str">
        <f t="shared" si="213"/>
        <v>Gestión Tecnologías de Información y Comunicación</v>
      </c>
      <c r="L1918" s="98" t="s">
        <v>410</v>
      </c>
    </row>
    <row r="1919" spans="3:12" x14ac:dyDescent="0.35">
      <c r="C1919" s="99" t="s">
        <v>415</v>
      </c>
      <c r="D1919" s="1160"/>
      <c r="E1919" s="151">
        <v>0</v>
      </c>
      <c r="F1919" s="118">
        <v>250</v>
      </c>
      <c r="G1919" s="97">
        <f t="shared" si="212"/>
        <v>0</v>
      </c>
      <c r="H1919" s="161"/>
      <c r="I1919" s="98" t="s">
        <v>819</v>
      </c>
      <c r="J1919" s="98" t="str">
        <f>VLOOKUP(I1919,Presupuesto!$B$11:$C$566,2,0)</f>
        <v>PRODUCTOS PAPEL Y CARTON</v>
      </c>
      <c r="K1919" s="98" t="str">
        <f t="shared" si="213"/>
        <v>Gestión Tecnologías de Información y Comunicación</v>
      </c>
      <c r="L1919" s="98" t="s">
        <v>410</v>
      </c>
    </row>
    <row r="1920" spans="3:12" x14ac:dyDescent="0.35">
      <c r="C1920" s="99" t="s">
        <v>51</v>
      </c>
      <c r="D1920" s="1160"/>
      <c r="E1920" s="200">
        <f>(D1915*25)/500</f>
        <v>0</v>
      </c>
      <c r="F1920" s="100">
        <v>85</v>
      </c>
      <c r="G1920" s="97">
        <f t="shared" si="212"/>
        <v>0</v>
      </c>
      <c r="H1920" s="161"/>
      <c r="I1920" s="98" t="s">
        <v>819</v>
      </c>
      <c r="J1920" s="98" t="str">
        <f>VLOOKUP(I1920,Presupuesto!$B$11:$C$566,2,0)</f>
        <v>PRODUCTOS PAPEL Y CARTON</v>
      </c>
      <c r="K1920" s="98" t="str">
        <f t="shared" si="213"/>
        <v>Gestión Tecnologías de Información y Comunicación</v>
      </c>
      <c r="L1920" s="98" t="s">
        <v>410</v>
      </c>
    </row>
    <row r="1921" spans="3:12" x14ac:dyDescent="0.35">
      <c r="C1921" s="99" t="s">
        <v>121</v>
      </c>
      <c r="D1921" s="1160"/>
      <c r="E1921" s="200">
        <f>D1915/12</f>
        <v>0</v>
      </c>
      <c r="F1921" s="100">
        <v>36</v>
      </c>
      <c r="G1921" s="97">
        <f t="shared" si="212"/>
        <v>0</v>
      </c>
      <c r="H1921" s="161"/>
      <c r="I1921" s="98" t="s">
        <v>940</v>
      </c>
      <c r="J1921" s="98" t="str">
        <f>VLOOKUP(I1921,Presupuesto!$B$11:$C$566,2,0)</f>
        <v>UTILES DE ESCRITORIO, OFICINA Y ENSE¥ANZA</v>
      </c>
      <c r="K1921" s="98" t="str">
        <f t="shared" si="213"/>
        <v>Gestión Tecnologías de Información y Comunicación</v>
      </c>
      <c r="L1921" s="98" t="s">
        <v>410</v>
      </c>
    </row>
    <row r="1922" spans="3:12" x14ac:dyDescent="0.35">
      <c r="C1922" s="99" t="s">
        <v>34</v>
      </c>
      <c r="D1922" s="1160"/>
      <c r="E1922" s="200">
        <f>D1915/12</f>
        <v>0</v>
      </c>
      <c r="F1922" s="100">
        <v>80</v>
      </c>
      <c r="G1922" s="97">
        <f t="shared" si="212"/>
        <v>0</v>
      </c>
      <c r="H1922" s="161"/>
      <c r="I1922" s="98" t="s">
        <v>940</v>
      </c>
      <c r="J1922" s="98" t="str">
        <f>VLOOKUP(I1922,Presupuesto!$B$11:$C$566,2,0)</f>
        <v>UTILES DE ESCRITORIO, OFICINA Y ENSE¥ANZA</v>
      </c>
      <c r="K1922" s="98" t="str">
        <f t="shared" si="213"/>
        <v>Gestión Tecnologías de Información y Comunicación</v>
      </c>
      <c r="L1922" s="98" t="s">
        <v>410</v>
      </c>
    </row>
    <row r="1923" spans="3:12" x14ac:dyDescent="0.35">
      <c r="C1923" s="109" t="s">
        <v>52</v>
      </c>
      <c r="D1923" s="1160"/>
      <c r="E1923" s="209">
        <v>0</v>
      </c>
      <c r="F1923" s="119">
        <v>25</v>
      </c>
      <c r="G1923" s="97">
        <f t="shared" si="212"/>
        <v>0</v>
      </c>
      <c r="H1923" s="161"/>
      <c r="I1923" s="98" t="s">
        <v>940</v>
      </c>
      <c r="J1923" s="98" t="str">
        <f>VLOOKUP(I1923,Presupuesto!$B$11:$C$566,2,0)</f>
        <v>UTILES DE ESCRITORIO, OFICINA Y ENSE¥ANZA</v>
      </c>
      <c r="K1923" s="98" t="str">
        <f t="shared" si="213"/>
        <v>Gestión Tecnologías de Información y Comunicación</v>
      </c>
      <c r="L1923" s="98" t="s">
        <v>410</v>
      </c>
    </row>
    <row r="1924" spans="3:12" ht="15" thickBot="1" x14ac:dyDescent="0.4">
      <c r="C1924" s="213" t="s">
        <v>428</v>
      </c>
      <c r="D1924" s="214">
        <v>0</v>
      </c>
      <c r="E1924" s="322">
        <v>0</v>
      </c>
      <c r="F1924" s="104">
        <f>HLOOKUP(C1924,$AH$2:$BU$3,2,0)</f>
        <v>1150</v>
      </c>
      <c r="G1924" s="105">
        <f>D1924*E1924*F1924</f>
        <v>0</v>
      </c>
      <c r="H1924" s="323"/>
      <c r="I1924" s="324" t="s">
        <v>299</v>
      </c>
      <c r="J1924" s="106" t="str">
        <f>VLOOKUP(I1924,Presupuesto!$B$11:$C$566,2,0)</f>
        <v>VIATICOS (26200-00)</v>
      </c>
      <c r="K1924" s="325" t="str">
        <f t="shared" si="213"/>
        <v>Gestión Tecnologías de Información y Comunicación</v>
      </c>
      <c r="L1924" s="325" t="s">
        <v>410</v>
      </c>
    </row>
    <row r="1925" spans="3:12" x14ac:dyDescent="0.35">
      <c r="C1925" s="317" t="s">
        <v>47</v>
      </c>
      <c r="D1925" s="1159"/>
      <c r="E1925" s="318"/>
      <c r="F1925" s="115">
        <v>30000</v>
      </c>
      <c r="G1925" s="319">
        <f t="shared" ref="G1925:G1933" si="214">E1925*F1925</f>
        <v>0</v>
      </c>
      <c r="H1925" s="320"/>
      <c r="I1925" s="116" t="s">
        <v>697</v>
      </c>
      <c r="J1925" s="116" t="str">
        <f>VLOOKUP(I1925,Presupuesto!$B$11:$C$566,2,0)</f>
        <v>SERVICIOS DE CAPACITACION.</v>
      </c>
      <c r="K1925" s="321" t="s">
        <v>1492</v>
      </c>
      <c r="L1925" s="116" t="s">
        <v>392</v>
      </c>
    </row>
    <row r="1926" spans="3:12" x14ac:dyDescent="0.35">
      <c r="C1926" s="99" t="s">
        <v>48</v>
      </c>
      <c r="D1926" s="1160"/>
      <c r="E1926" s="200">
        <f>D1925</f>
        <v>0</v>
      </c>
      <c r="F1926" s="100">
        <v>50</v>
      </c>
      <c r="G1926" s="97">
        <f t="shared" si="214"/>
        <v>0</v>
      </c>
      <c r="H1926" s="161"/>
      <c r="I1926" s="98" t="s">
        <v>715</v>
      </c>
      <c r="J1926" s="98" t="str">
        <f>VLOOKUP(I1926,Presupuesto!$B$11:$C$566,2,0)</f>
        <v>SERVICIOS DE IMPRENTA PUBLIC.Y REPRODUCCION</v>
      </c>
      <c r="K1926" s="98" t="str">
        <f>$K$194</f>
        <v>Gestión Tecnologías de Información y Comunicación</v>
      </c>
      <c r="L1926" s="98" t="s">
        <v>410</v>
      </c>
    </row>
    <row r="1927" spans="3:12" x14ac:dyDescent="0.35">
      <c r="C1927" s="99" t="s">
        <v>49</v>
      </c>
      <c r="D1927" s="1160"/>
      <c r="E1927" s="200">
        <f>D1925</f>
        <v>0</v>
      </c>
      <c r="F1927" s="100">
        <v>150</v>
      </c>
      <c r="G1927" s="97">
        <f t="shared" si="214"/>
        <v>0</v>
      </c>
      <c r="H1927" s="161"/>
      <c r="I1927" s="98" t="s">
        <v>790</v>
      </c>
      <c r="J1927" s="98" t="str">
        <f>VLOOKUP(I1927,Presupuesto!$B$11:$C$566,2,0)</f>
        <v>ALIMENTOS B EBIDAS PARA PERSONAS</v>
      </c>
      <c r="K1927" s="98" t="str">
        <f t="shared" ref="K1927:K1934" si="215">$K$194</f>
        <v>Gestión Tecnologías de Información y Comunicación</v>
      </c>
      <c r="L1927" s="98" t="s">
        <v>394</v>
      </c>
    </row>
    <row r="1928" spans="3:12" x14ac:dyDescent="0.35">
      <c r="C1928" s="99" t="s">
        <v>50</v>
      </c>
      <c r="D1928" s="1160"/>
      <c r="E1928" s="151">
        <v>0</v>
      </c>
      <c r="F1928" s="118">
        <v>10000</v>
      </c>
      <c r="G1928" s="97">
        <f t="shared" si="214"/>
        <v>0</v>
      </c>
      <c r="H1928" s="161"/>
      <c r="I1928" s="313" t="s">
        <v>298</v>
      </c>
      <c r="J1928" s="98" t="str">
        <f>VLOOKUP(I1928,Presupuesto!$B$11:$C$566,2,0)</f>
        <v>PASAJES (26100-00)</v>
      </c>
      <c r="K1928" s="98" t="str">
        <f t="shared" si="215"/>
        <v>Gestión Tecnologías de Información y Comunicación</v>
      </c>
      <c r="L1928" s="98" t="s">
        <v>410</v>
      </c>
    </row>
    <row r="1929" spans="3:12" x14ac:dyDescent="0.35">
      <c r="C1929" s="99" t="s">
        <v>415</v>
      </c>
      <c r="D1929" s="1160"/>
      <c r="E1929" s="151">
        <v>0</v>
      </c>
      <c r="F1929" s="118">
        <v>250</v>
      </c>
      <c r="G1929" s="97">
        <f t="shared" si="214"/>
        <v>0</v>
      </c>
      <c r="H1929" s="161"/>
      <c r="I1929" s="98" t="s">
        <v>819</v>
      </c>
      <c r="J1929" s="98" t="str">
        <f>VLOOKUP(I1929,Presupuesto!$B$11:$C$566,2,0)</f>
        <v>PRODUCTOS PAPEL Y CARTON</v>
      </c>
      <c r="K1929" s="98" t="str">
        <f t="shared" si="215"/>
        <v>Gestión Tecnologías de Información y Comunicación</v>
      </c>
      <c r="L1929" s="98" t="s">
        <v>410</v>
      </c>
    </row>
    <row r="1930" spans="3:12" x14ac:dyDescent="0.35">
      <c r="C1930" s="99" t="s">
        <v>51</v>
      </c>
      <c r="D1930" s="1160"/>
      <c r="E1930" s="200">
        <f>(D1925*25)/500</f>
        <v>0</v>
      </c>
      <c r="F1930" s="100">
        <v>85</v>
      </c>
      <c r="G1930" s="97">
        <f t="shared" si="214"/>
        <v>0</v>
      </c>
      <c r="H1930" s="161"/>
      <c r="I1930" s="98" t="s">
        <v>819</v>
      </c>
      <c r="J1930" s="98" t="str">
        <f>VLOOKUP(I1930,Presupuesto!$B$11:$C$566,2,0)</f>
        <v>PRODUCTOS PAPEL Y CARTON</v>
      </c>
      <c r="K1930" s="98" t="str">
        <f t="shared" si="215"/>
        <v>Gestión Tecnologías de Información y Comunicación</v>
      </c>
      <c r="L1930" s="98" t="s">
        <v>410</v>
      </c>
    </row>
    <row r="1931" spans="3:12" x14ac:dyDescent="0.35">
      <c r="C1931" s="99" t="s">
        <v>121</v>
      </c>
      <c r="D1931" s="1160"/>
      <c r="E1931" s="200">
        <f>D1925/12</f>
        <v>0</v>
      </c>
      <c r="F1931" s="100">
        <v>36</v>
      </c>
      <c r="G1931" s="97">
        <f t="shared" si="214"/>
        <v>0</v>
      </c>
      <c r="H1931" s="161"/>
      <c r="I1931" s="98" t="s">
        <v>940</v>
      </c>
      <c r="J1931" s="98" t="str">
        <f>VLOOKUP(I1931,Presupuesto!$B$11:$C$566,2,0)</f>
        <v>UTILES DE ESCRITORIO, OFICINA Y ENSE¥ANZA</v>
      </c>
      <c r="K1931" s="98" t="str">
        <f t="shared" si="215"/>
        <v>Gestión Tecnologías de Información y Comunicación</v>
      </c>
      <c r="L1931" s="98" t="s">
        <v>410</v>
      </c>
    </row>
    <row r="1932" spans="3:12" x14ac:dyDescent="0.35">
      <c r="C1932" s="99" t="s">
        <v>34</v>
      </c>
      <c r="D1932" s="1160"/>
      <c r="E1932" s="200">
        <f>D1925/12</f>
        <v>0</v>
      </c>
      <c r="F1932" s="100">
        <v>80</v>
      </c>
      <c r="G1932" s="97">
        <f t="shared" si="214"/>
        <v>0</v>
      </c>
      <c r="H1932" s="161"/>
      <c r="I1932" s="98" t="s">
        <v>940</v>
      </c>
      <c r="J1932" s="98" t="str">
        <f>VLOOKUP(I1932,Presupuesto!$B$11:$C$566,2,0)</f>
        <v>UTILES DE ESCRITORIO, OFICINA Y ENSE¥ANZA</v>
      </c>
      <c r="K1932" s="98" t="str">
        <f t="shared" si="215"/>
        <v>Gestión Tecnologías de Información y Comunicación</v>
      </c>
      <c r="L1932" s="98" t="s">
        <v>410</v>
      </c>
    </row>
    <row r="1933" spans="3:12" x14ac:dyDescent="0.35">
      <c r="C1933" s="109" t="s">
        <v>52</v>
      </c>
      <c r="D1933" s="1160"/>
      <c r="E1933" s="209">
        <v>0</v>
      </c>
      <c r="F1933" s="119">
        <v>25</v>
      </c>
      <c r="G1933" s="97">
        <f t="shared" si="214"/>
        <v>0</v>
      </c>
      <c r="H1933" s="161"/>
      <c r="I1933" s="98" t="s">
        <v>940</v>
      </c>
      <c r="J1933" s="98" t="str">
        <f>VLOOKUP(I1933,Presupuesto!$B$11:$C$566,2,0)</f>
        <v>UTILES DE ESCRITORIO, OFICINA Y ENSE¥ANZA</v>
      </c>
      <c r="K1933" s="98" t="str">
        <f t="shared" si="215"/>
        <v>Gestión Tecnologías de Información y Comunicación</v>
      </c>
      <c r="L1933" s="98" t="s">
        <v>410</v>
      </c>
    </row>
    <row r="1934" spans="3:12" ht="15" thickBot="1" x14ac:dyDescent="0.4">
      <c r="C1934" s="213" t="s">
        <v>428</v>
      </c>
      <c r="D1934" s="214">
        <v>0</v>
      </c>
      <c r="E1934" s="322">
        <v>0</v>
      </c>
      <c r="F1934" s="104">
        <f>HLOOKUP(C1934,$AH$2:$BU$3,2,0)</f>
        <v>1150</v>
      </c>
      <c r="G1934" s="105">
        <f>D1934*E1934*F1934</f>
        <v>0</v>
      </c>
      <c r="H1934" s="323"/>
      <c r="I1934" s="324" t="s">
        <v>299</v>
      </c>
      <c r="J1934" s="106" t="str">
        <f>VLOOKUP(I1934,Presupuesto!$B$11:$C$566,2,0)</f>
        <v>VIATICOS (26200-00)</v>
      </c>
      <c r="K1934" s="325" t="str">
        <f t="shared" si="215"/>
        <v>Gestión Tecnologías de Información y Comunicación</v>
      </c>
      <c r="L1934" s="325" t="s">
        <v>410</v>
      </c>
    </row>
    <row r="1935" spans="3:12" x14ac:dyDescent="0.35">
      <c r="C1935" s="437"/>
      <c r="D1935" s="437"/>
      <c r="E1935" s="437"/>
      <c r="F1935" s="437"/>
      <c r="G1935" s="437"/>
      <c r="H1935" s="424"/>
      <c r="I1935" s="437"/>
      <c r="J1935" s="437"/>
      <c r="K1935" s="437"/>
      <c r="L1935" s="437"/>
    </row>
    <row r="1936" spans="3:12" ht="15" thickBot="1" x14ac:dyDescent="0.4">
      <c r="C1936" s="437"/>
      <c r="D1936" s="437"/>
      <c r="E1936" s="437"/>
      <c r="F1936" s="437"/>
      <c r="G1936" s="437"/>
      <c r="H1936" s="424"/>
      <c r="I1936" s="437"/>
      <c r="J1936" s="437"/>
      <c r="K1936" s="437"/>
      <c r="L1936" s="437"/>
    </row>
    <row r="1937" spans="3:12" ht="15" thickBot="1" x14ac:dyDescent="0.4">
      <c r="C1937" s="29" t="s">
        <v>43</v>
      </c>
      <c r="D1937" s="30">
        <f>SUM(G1944:G1953)</f>
        <v>0</v>
      </c>
      <c r="E1937" s="93"/>
      <c r="F1937" s="93"/>
      <c r="G1937" s="93"/>
      <c r="H1937" s="76"/>
      <c r="I1937" s="76"/>
      <c r="J1937" s="76"/>
      <c r="K1937" s="112"/>
      <c r="L1937" s="437"/>
    </row>
    <row r="1938" spans="3:12" x14ac:dyDescent="0.35">
      <c r="C1938" s="70"/>
      <c r="D1938" s="31"/>
      <c r="E1938" s="93"/>
      <c r="F1938" s="93"/>
      <c r="G1938" s="93"/>
      <c r="H1938" s="76"/>
      <c r="I1938" s="76"/>
      <c r="J1938" s="76"/>
      <c r="K1938" s="112"/>
      <c r="L1938" s="437"/>
    </row>
    <row r="1939" spans="3:12" x14ac:dyDescent="0.35">
      <c r="C1939" s="70"/>
      <c r="D1939" s="31"/>
      <c r="E1939" s="93"/>
      <c r="F1939" s="93"/>
      <c r="G1939" s="93"/>
      <c r="H1939" s="76"/>
      <c r="I1939" s="76"/>
      <c r="J1939" s="76"/>
      <c r="K1939" s="112"/>
      <c r="L1939" s="437"/>
    </row>
    <row r="1940" spans="3:12" ht="15.5" x14ac:dyDescent="0.35">
      <c r="C1940" s="202" t="s">
        <v>390</v>
      </c>
      <c r="D1940" s="351"/>
      <c r="E1940" s="93"/>
      <c r="F1940" s="93"/>
      <c r="G1940" s="93"/>
      <c r="H1940" s="76"/>
      <c r="I1940" s="76"/>
      <c r="J1940" s="76"/>
      <c r="K1940" s="112"/>
      <c r="L1940" s="437"/>
    </row>
    <row r="1941" spans="3:12" ht="18.5" x14ac:dyDescent="0.35">
      <c r="C1941" s="207" t="e">
        <f>IFERROR(VLOOKUP(D1940,'1. Desarrollo e Innov. Curricu.'!$F:$G,2,FALSE),IFERROR(VLOOKUP(D1940,'2. Investigación Científica'!$F:$G,2,FALSE),IFERROR(VLOOKUP(D1940,'3. Vinculación Univ. Sociedad'!$F:$G,2,FALSE),IFERROR(VLOOKUP(D1940,'4. Docencia y Profesorado Univ.'!$F:$G,2,FALSE),IFERROR(VLOOKUP(D1940,'5. Estudiantes y Graduados'!$F:$G,2,FALSE),IFERROR(VLOOKUP(D1940,'11. Gestion Administrativa'!$F:$G,2,FALSE),IFERROR(VLOOKUP(D1940,'13. Gestión Académica'!$F:$G,2,FALSE),IFERROR(VLOOKUP(D1940,'9. Asegura. de la Calid. y M'!$F:$G,2,FALSE),IFERROR(VLOOKUP(D1940,'6. Gestión del Conocimiento'!$F:$G,2,FALSE),IFERROR(VLOOKUP(D1940,'15. Gobernabilidad y Proceso...'!$F:$G,2,FALSE),IFERROR(VLOOKUP(D1940,'12. Gestión del Talento Humano'!$F:$G,2,FALSE),IFERROR(VLOOKUP(D1940,'14. Internacional... de la E.S.'!$F:$G,2,FALSE),IFERROR(VLOOKUP(D1940,'10. Posgrado'!$F:$G,2,FALSE),IFERROR(VLOOKUP(D1940,'16. Gestión TIC'!$F:$G,2,FALSE),IFERROR(VLOOKUP(D1940,'16. Desa. del Sistema Educ.Sup.'!$F:$G,2,FALSE),IFERROR(VLOOKUP(D1940,'8. Cultura de Inno. Insti...'!$F:$G,2,FALSE),VLOOKUP(D1940,'7. Lo Esencial de la Reforma U.'!$F:$G,2,0)))))))))))))))))</f>
        <v>#N/A</v>
      </c>
      <c r="D1941" s="31"/>
      <c r="E1941" s="93"/>
      <c r="F1941" s="93"/>
      <c r="G1941" s="93"/>
      <c r="H1941" s="76"/>
      <c r="I1941" s="76"/>
      <c r="J1941" s="76"/>
      <c r="K1941" s="112"/>
      <c r="L1941" s="437"/>
    </row>
    <row r="1942" spans="3:12" ht="15" thickBot="1" x14ac:dyDescent="0.4">
      <c r="C1942" s="70"/>
      <c r="D1942" s="31"/>
      <c r="E1942" s="93"/>
      <c r="F1942" s="93"/>
      <c r="G1942" s="93"/>
      <c r="H1942" s="76"/>
      <c r="I1942" s="76"/>
      <c r="J1942" s="76"/>
      <c r="K1942" s="112"/>
      <c r="L1942" s="437"/>
    </row>
    <row r="1943" spans="3:12" ht="15" thickBot="1" x14ac:dyDescent="0.4">
      <c r="C1943" s="126" t="s">
        <v>44</v>
      </c>
      <c r="D1943" s="129" t="s">
        <v>45</v>
      </c>
      <c r="E1943" s="128" t="s">
        <v>55</v>
      </c>
      <c r="F1943" s="128" t="s">
        <v>57</v>
      </c>
      <c r="G1943" s="127" t="s">
        <v>27</v>
      </c>
      <c r="H1943" s="133" t="s">
        <v>129</v>
      </c>
      <c r="I1943" s="128" t="s">
        <v>46</v>
      </c>
      <c r="J1943" s="128" t="s">
        <v>130</v>
      </c>
      <c r="K1943" s="128" t="s">
        <v>408</v>
      </c>
      <c r="L1943" s="128" t="s">
        <v>409</v>
      </c>
    </row>
    <row r="1944" spans="3:12" x14ac:dyDescent="0.35">
      <c r="C1944" s="317" t="s">
        <v>47</v>
      </c>
      <c r="D1944" s="1159"/>
      <c r="E1944" s="318"/>
      <c r="F1944" s="115">
        <v>30000</v>
      </c>
      <c r="G1944" s="319">
        <f t="shared" ref="G1944:G1952" si="216">E1944*F1944</f>
        <v>0</v>
      </c>
      <c r="H1944" s="320"/>
      <c r="I1944" s="116" t="s">
        <v>697</v>
      </c>
      <c r="J1944" s="116" t="str">
        <f>VLOOKUP(I1944,Presupuesto!$B$11:$C$566,2,0)</f>
        <v>SERVICIOS DE CAPACITACION.</v>
      </c>
      <c r="K1944" s="321" t="s">
        <v>1492</v>
      </c>
      <c r="L1944" s="116" t="s">
        <v>392</v>
      </c>
    </row>
    <row r="1945" spans="3:12" x14ac:dyDescent="0.35">
      <c r="C1945" s="99" t="s">
        <v>48</v>
      </c>
      <c r="D1945" s="1160"/>
      <c r="E1945" s="200">
        <f>D1944</f>
        <v>0</v>
      </c>
      <c r="F1945" s="100">
        <v>50</v>
      </c>
      <c r="G1945" s="97">
        <f t="shared" si="216"/>
        <v>0</v>
      </c>
      <c r="H1945" s="161"/>
      <c r="I1945" s="98" t="s">
        <v>715</v>
      </c>
      <c r="J1945" s="98" t="str">
        <f>VLOOKUP(I1945,Presupuesto!$B$11:$C$566,2,0)</f>
        <v>SERVICIOS DE IMPRENTA PUBLIC.Y REPRODUCCION</v>
      </c>
      <c r="K1945" s="98" t="str">
        <f>$K$194</f>
        <v>Gestión Tecnologías de Información y Comunicación</v>
      </c>
      <c r="L1945" s="98" t="s">
        <v>410</v>
      </c>
    </row>
    <row r="1946" spans="3:12" x14ac:dyDescent="0.35">
      <c r="C1946" s="99" t="s">
        <v>49</v>
      </c>
      <c r="D1946" s="1160"/>
      <c r="E1946" s="200">
        <f>D1944</f>
        <v>0</v>
      </c>
      <c r="F1946" s="100">
        <v>150</v>
      </c>
      <c r="G1946" s="97">
        <f t="shared" si="216"/>
        <v>0</v>
      </c>
      <c r="H1946" s="161"/>
      <c r="I1946" s="98" t="s">
        <v>790</v>
      </c>
      <c r="J1946" s="98" t="str">
        <f>VLOOKUP(I1946,Presupuesto!$B$11:$C$566,2,0)</f>
        <v>ALIMENTOS B EBIDAS PARA PERSONAS</v>
      </c>
      <c r="K1946" s="98" t="str">
        <f t="shared" ref="K1946:K1953" si="217">$K$194</f>
        <v>Gestión Tecnologías de Información y Comunicación</v>
      </c>
      <c r="L1946" s="98" t="s">
        <v>394</v>
      </c>
    </row>
    <row r="1947" spans="3:12" x14ac:dyDescent="0.35">
      <c r="C1947" s="99" t="s">
        <v>50</v>
      </c>
      <c r="D1947" s="1160"/>
      <c r="E1947" s="151">
        <v>0</v>
      </c>
      <c r="F1947" s="118">
        <v>10000</v>
      </c>
      <c r="G1947" s="97">
        <f t="shared" si="216"/>
        <v>0</v>
      </c>
      <c r="H1947" s="161"/>
      <c r="I1947" s="313" t="s">
        <v>298</v>
      </c>
      <c r="J1947" s="98" t="str">
        <f>VLOOKUP(I1947,Presupuesto!$B$11:$C$566,2,0)</f>
        <v>PASAJES (26100-00)</v>
      </c>
      <c r="K1947" s="98" t="str">
        <f t="shared" si="217"/>
        <v>Gestión Tecnologías de Información y Comunicación</v>
      </c>
      <c r="L1947" s="98" t="s">
        <v>410</v>
      </c>
    </row>
    <row r="1948" spans="3:12" x14ac:dyDescent="0.35">
      <c r="C1948" s="99" t="s">
        <v>415</v>
      </c>
      <c r="D1948" s="1160"/>
      <c r="E1948" s="151">
        <v>0</v>
      </c>
      <c r="F1948" s="118">
        <v>250</v>
      </c>
      <c r="G1948" s="97">
        <f t="shared" si="216"/>
        <v>0</v>
      </c>
      <c r="H1948" s="161"/>
      <c r="I1948" s="98" t="s">
        <v>819</v>
      </c>
      <c r="J1948" s="98" t="str">
        <f>VLOOKUP(I1948,Presupuesto!$B$11:$C$566,2,0)</f>
        <v>PRODUCTOS PAPEL Y CARTON</v>
      </c>
      <c r="K1948" s="98" t="str">
        <f t="shared" si="217"/>
        <v>Gestión Tecnologías de Información y Comunicación</v>
      </c>
      <c r="L1948" s="98" t="s">
        <v>410</v>
      </c>
    </row>
    <row r="1949" spans="3:12" x14ac:dyDescent="0.35">
      <c r="C1949" s="99" t="s">
        <v>51</v>
      </c>
      <c r="D1949" s="1160"/>
      <c r="E1949" s="200">
        <f>(D1944*25)/500</f>
        <v>0</v>
      </c>
      <c r="F1949" s="100">
        <v>85</v>
      </c>
      <c r="G1949" s="97">
        <f t="shared" si="216"/>
        <v>0</v>
      </c>
      <c r="H1949" s="161"/>
      <c r="I1949" s="98" t="s">
        <v>819</v>
      </c>
      <c r="J1949" s="98" t="str">
        <f>VLOOKUP(I1949,Presupuesto!$B$11:$C$566,2,0)</f>
        <v>PRODUCTOS PAPEL Y CARTON</v>
      </c>
      <c r="K1949" s="98" t="str">
        <f t="shared" si="217"/>
        <v>Gestión Tecnologías de Información y Comunicación</v>
      </c>
      <c r="L1949" s="98" t="s">
        <v>410</v>
      </c>
    </row>
    <row r="1950" spans="3:12" x14ac:dyDescent="0.35">
      <c r="C1950" s="99" t="s">
        <v>121</v>
      </c>
      <c r="D1950" s="1160"/>
      <c r="E1950" s="200">
        <f>D1944/12</f>
        <v>0</v>
      </c>
      <c r="F1950" s="100">
        <v>36</v>
      </c>
      <c r="G1950" s="97">
        <f t="shared" si="216"/>
        <v>0</v>
      </c>
      <c r="H1950" s="161"/>
      <c r="I1950" s="98" t="s">
        <v>940</v>
      </c>
      <c r="J1950" s="98" t="str">
        <f>VLOOKUP(I1950,Presupuesto!$B$11:$C$566,2,0)</f>
        <v>UTILES DE ESCRITORIO, OFICINA Y ENSE¥ANZA</v>
      </c>
      <c r="K1950" s="98" t="str">
        <f t="shared" si="217"/>
        <v>Gestión Tecnologías de Información y Comunicación</v>
      </c>
      <c r="L1950" s="98" t="s">
        <v>410</v>
      </c>
    </row>
    <row r="1951" spans="3:12" x14ac:dyDescent="0.35">
      <c r="C1951" s="99" t="s">
        <v>34</v>
      </c>
      <c r="D1951" s="1160"/>
      <c r="E1951" s="200">
        <f>D1944/12</f>
        <v>0</v>
      </c>
      <c r="F1951" s="100">
        <v>80</v>
      </c>
      <c r="G1951" s="97">
        <f t="shared" si="216"/>
        <v>0</v>
      </c>
      <c r="H1951" s="161"/>
      <c r="I1951" s="98" t="s">
        <v>940</v>
      </c>
      <c r="J1951" s="98" t="str">
        <f>VLOOKUP(I1951,Presupuesto!$B$11:$C$566,2,0)</f>
        <v>UTILES DE ESCRITORIO, OFICINA Y ENSE¥ANZA</v>
      </c>
      <c r="K1951" s="98" t="str">
        <f t="shared" si="217"/>
        <v>Gestión Tecnologías de Información y Comunicación</v>
      </c>
      <c r="L1951" s="98" t="s">
        <v>410</v>
      </c>
    </row>
    <row r="1952" spans="3:12" x14ac:dyDescent="0.35">
      <c r="C1952" s="109" t="s">
        <v>52</v>
      </c>
      <c r="D1952" s="1160"/>
      <c r="E1952" s="209">
        <v>0</v>
      </c>
      <c r="F1952" s="119">
        <v>25</v>
      </c>
      <c r="G1952" s="97">
        <f t="shared" si="216"/>
        <v>0</v>
      </c>
      <c r="H1952" s="161"/>
      <c r="I1952" s="98" t="s">
        <v>940</v>
      </c>
      <c r="J1952" s="98" t="str">
        <f>VLOOKUP(I1952,Presupuesto!$B$11:$C$566,2,0)</f>
        <v>UTILES DE ESCRITORIO, OFICINA Y ENSE¥ANZA</v>
      </c>
      <c r="K1952" s="98" t="str">
        <f t="shared" si="217"/>
        <v>Gestión Tecnologías de Información y Comunicación</v>
      </c>
      <c r="L1952" s="98" t="s">
        <v>410</v>
      </c>
    </row>
    <row r="1953" spans="3:12" ht="15" thickBot="1" x14ac:dyDescent="0.4">
      <c r="C1953" s="213" t="s">
        <v>428</v>
      </c>
      <c r="D1953" s="214">
        <v>0</v>
      </c>
      <c r="E1953" s="322">
        <v>0</v>
      </c>
      <c r="F1953" s="104">
        <f>HLOOKUP(C1953,$AH$2:$BU$3,2,0)</f>
        <v>1150</v>
      </c>
      <c r="G1953" s="105">
        <f>D1953*E1953*F1953</f>
        <v>0</v>
      </c>
      <c r="H1953" s="323"/>
      <c r="I1953" s="324" t="s">
        <v>299</v>
      </c>
      <c r="J1953" s="106" t="str">
        <f>VLOOKUP(I1953,Presupuesto!$B$11:$C$566,2,0)</f>
        <v>VIATICOS (26200-00)</v>
      </c>
      <c r="K1953" s="325" t="str">
        <f t="shared" si="217"/>
        <v>Gestión Tecnologías de Información y Comunicación</v>
      </c>
      <c r="L1953" s="325" t="s">
        <v>410</v>
      </c>
    </row>
    <row r="1954" spans="3:12" x14ac:dyDescent="0.35">
      <c r="C1954" s="437"/>
      <c r="D1954" s="437"/>
      <c r="E1954" s="437"/>
      <c r="F1954" s="437"/>
      <c r="G1954" s="437"/>
      <c r="H1954" s="424"/>
      <c r="I1954" s="437"/>
      <c r="J1954" s="437"/>
      <c r="K1954" s="437"/>
      <c r="L1954" s="437"/>
    </row>
    <row r="1957" spans="3:12" x14ac:dyDescent="0.35">
      <c r="C1957" s="437"/>
      <c r="D1957" s="437"/>
      <c r="E1957" s="437"/>
      <c r="F1957" s="437"/>
      <c r="G1957" s="437"/>
      <c r="H1957" s="424"/>
      <c r="I1957" s="437"/>
      <c r="J1957" s="437"/>
      <c r="K1957" s="437"/>
      <c r="L1957" s="437"/>
    </row>
    <row r="1958" spans="3:12" ht="15" thickBot="1" x14ac:dyDescent="0.4">
      <c r="C1958" s="437"/>
      <c r="D1958" s="437"/>
      <c r="E1958" s="437"/>
      <c r="F1958" s="437"/>
      <c r="G1958" s="437"/>
      <c r="H1958" s="424"/>
      <c r="I1958" s="437"/>
      <c r="J1958" s="437"/>
      <c r="K1958" s="437"/>
      <c r="L1958" s="437"/>
    </row>
    <row r="1959" spans="3:12" ht="15" thickBot="1" x14ac:dyDescent="0.4">
      <c r="C1959" s="29" t="s">
        <v>43</v>
      </c>
      <c r="D1959" s="30">
        <f>SUM(G1966:G1975)</f>
        <v>0</v>
      </c>
      <c r="E1959" s="93"/>
      <c r="F1959" s="93"/>
      <c r="G1959" s="93"/>
      <c r="H1959" s="76"/>
      <c r="I1959" s="76"/>
      <c r="J1959" s="76"/>
      <c r="K1959" s="112"/>
      <c r="L1959" s="437"/>
    </row>
    <row r="1960" spans="3:12" x14ac:dyDescent="0.35">
      <c r="C1960" s="70"/>
      <c r="D1960" s="31"/>
      <c r="E1960" s="93"/>
      <c r="F1960" s="93"/>
      <c r="G1960" s="93"/>
      <c r="H1960" s="76"/>
      <c r="I1960" s="76"/>
      <c r="J1960" s="76"/>
      <c r="K1960" s="112"/>
      <c r="L1960" s="437"/>
    </row>
    <row r="1961" spans="3:12" x14ac:dyDescent="0.35">
      <c r="C1961" s="70"/>
      <c r="D1961" s="31"/>
      <c r="E1961" s="93"/>
      <c r="F1961" s="93"/>
      <c r="G1961" s="93"/>
      <c r="H1961" s="76"/>
      <c r="I1961" s="76"/>
      <c r="J1961" s="76"/>
      <c r="K1961" s="112"/>
      <c r="L1961" s="437"/>
    </row>
    <row r="1962" spans="3:12" ht="15.5" x14ac:dyDescent="0.35">
      <c r="C1962" s="202" t="s">
        <v>390</v>
      </c>
      <c r="D1962" s="351"/>
      <c r="E1962" s="93"/>
      <c r="F1962" s="93"/>
      <c r="G1962" s="93"/>
      <c r="H1962" s="76"/>
      <c r="I1962" s="76"/>
      <c r="J1962" s="76"/>
      <c r="K1962" s="112"/>
      <c r="L1962" s="437"/>
    </row>
    <row r="1963" spans="3:12" ht="18.5" x14ac:dyDescent="0.35">
      <c r="C1963" s="207" t="e">
        <f>IFERROR(VLOOKUP(D1962,'1. Desarrollo e Innov. Curricu.'!$F:$G,2,FALSE),IFERROR(VLOOKUP(D1962,'2. Investigación Científica'!$F:$G,2,FALSE),IFERROR(VLOOKUP(D1962,'3. Vinculación Univ. Sociedad'!$F:$G,2,FALSE),IFERROR(VLOOKUP(D1962,'4. Docencia y Profesorado Univ.'!$F:$G,2,FALSE),IFERROR(VLOOKUP(D1962,'5. Estudiantes y Graduados'!$F:$G,2,FALSE),IFERROR(VLOOKUP(D1962,'11. Gestion Administrativa'!$F:$G,2,FALSE),IFERROR(VLOOKUP(D1962,'13. Gestión Académica'!$F:$G,2,FALSE),IFERROR(VLOOKUP(D1962,'9. Asegura. de la Calid. y M'!$F:$G,2,FALSE),IFERROR(VLOOKUP(D1962,'6. Gestión del Conocimiento'!$F:$G,2,FALSE),IFERROR(VLOOKUP(D1962,'15. Gobernabilidad y Proceso...'!$F:$G,2,FALSE),IFERROR(VLOOKUP(D1962,'12. Gestión del Talento Humano'!$F:$G,2,FALSE),IFERROR(VLOOKUP(D1962,'14. Internacional... de la E.S.'!$F:$G,2,FALSE),IFERROR(VLOOKUP(D1962,'10. Posgrado'!$F:$G,2,FALSE),IFERROR(VLOOKUP(D1962,'16. Gestión TIC'!$F:$G,2,FALSE),IFERROR(VLOOKUP(D1962,'16. Desa. del Sistema Educ.Sup.'!$F:$G,2,FALSE),IFERROR(VLOOKUP(D1962,'8. Cultura de Inno. Insti...'!$F:$G,2,FALSE),VLOOKUP(D1962,'7. Lo Esencial de la Reforma U.'!$F:$G,2,0)))))))))))))))))</f>
        <v>#N/A</v>
      </c>
      <c r="D1963" s="31"/>
      <c r="E1963" s="93"/>
      <c r="F1963" s="93"/>
      <c r="G1963" s="93"/>
      <c r="H1963" s="76"/>
      <c r="I1963" s="76"/>
      <c r="J1963" s="76"/>
      <c r="K1963" s="112"/>
      <c r="L1963" s="437"/>
    </row>
    <row r="1964" spans="3:12" ht="15" thickBot="1" x14ac:dyDescent="0.4">
      <c r="C1964" s="70"/>
      <c r="D1964" s="31"/>
      <c r="E1964" s="93"/>
      <c r="F1964" s="93"/>
      <c r="G1964" s="93"/>
      <c r="H1964" s="76"/>
      <c r="I1964" s="76"/>
      <c r="J1964" s="76"/>
      <c r="K1964" s="112"/>
      <c r="L1964" s="437"/>
    </row>
    <row r="1965" spans="3:12" ht="15" thickBot="1" x14ac:dyDescent="0.4">
      <c r="C1965" s="126" t="s">
        <v>44</v>
      </c>
      <c r="D1965" s="129" t="s">
        <v>45</v>
      </c>
      <c r="E1965" s="128" t="s">
        <v>55</v>
      </c>
      <c r="F1965" s="128" t="s">
        <v>57</v>
      </c>
      <c r="G1965" s="127" t="s">
        <v>27</v>
      </c>
      <c r="H1965" s="133" t="s">
        <v>129</v>
      </c>
      <c r="I1965" s="128" t="s">
        <v>46</v>
      </c>
      <c r="J1965" s="128" t="s">
        <v>130</v>
      </c>
      <c r="K1965" s="128" t="s">
        <v>408</v>
      </c>
      <c r="L1965" s="128" t="s">
        <v>409</v>
      </c>
    </row>
    <row r="1966" spans="3:12" x14ac:dyDescent="0.35">
      <c r="C1966" s="317" t="s">
        <v>47</v>
      </c>
      <c r="D1966" s="1159"/>
      <c r="E1966" s="318"/>
      <c r="F1966" s="115">
        <v>30000</v>
      </c>
      <c r="G1966" s="319">
        <f t="shared" ref="G1966:G1974" si="218">E1966*F1966</f>
        <v>0</v>
      </c>
      <c r="H1966" s="320"/>
      <c r="I1966" s="116" t="s">
        <v>697</v>
      </c>
      <c r="J1966" s="116" t="str">
        <f>VLOOKUP(I1966,Presupuesto!$B$11:$C$566,2,0)</f>
        <v>SERVICIOS DE CAPACITACION.</v>
      </c>
      <c r="K1966" s="321" t="s">
        <v>1492</v>
      </c>
      <c r="L1966" s="116" t="s">
        <v>392</v>
      </c>
    </row>
    <row r="1967" spans="3:12" x14ac:dyDescent="0.35">
      <c r="C1967" s="99" t="s">
        <v>48</v>
      </c>
      <c r="D1967" s="1160"/>
      <c r="E1967" s="200">
        <f>D1966</f>
        <v>0</v>
      </c>
      <c r="F1967" s="100">
        <v>50</v>
      </c>
      <c r="G1967" s="97">
        <f t="shared" si="218"/>
        <v>0</v>
      </c>
      <c r="H1967" s="161"/>
      <c r="I1967" s="98" t="s">
        <v>715</v>
      </c>
      <c r="J1967" s="98" t="str">
        <f>VLOOKUP(I1967,Presupuesto!$B$11:$C$566,2,0)</f>
        <v>SERVICIOS DE IMPRENTA PUBLIC.Y REPRODUCCION</v>
      </c>
      <c r="K1967" s="98" t="str">
        <f>$K$194</f>
        <v>Gestión Tecnologías de Información y Comunicación</v>
      </c>
      <c r="L1967" s="98" t="s">
        <v>410</v>
      </c>
    </row>
    <row r="1968" spans="3:12" x14ac:dyDescent="0.35">
      <c r="C1968" s="99" t="s">
        <v>49</v>
      </c>
      <c r="D1968" s="1160"/>
      <c r="E1968" s="200">
        <f>D1966</f>
        <v>0</v>
      </c>
      <c r="F1968" s="100">
        <v>150</v>
      </c>
      <c r="G1968" s="97">
        <f t="shared" si="218"/>
        <v>0</v>
      </c>
      <c r="H1968" s="161"/>
      <c r="I1968" s="98" t="s">
        <v>790</v>
      </c>
      <c r="J1968" s="98" t="str">
        <f>VLOOKUP(I1968,Presupuesto!$B$11:$C$566,2,0)</f>
        <v>ALIMENTOS B EBIDAS PARA PERSONAS</v>
      </c>
      <c r="K1968" s="98" t="str">
        <f t="shared" ref="K1968:K1975" si="219">$K$194</f>
        <v>Gestión Tecnologías de Información y Comunicación</v>
      </c>
      <c r="L1968" s="98" t="s">
        <v>394</v>
      </c>
    </row>
    <row r="1969" spans="3:12" x14ac:dyDescent="0.35">
      <c r="C1969" s="99" t="s">
        <v>50</v>
      </c>
      <c r="D1969" s="1160"/>
      <c r="E1969" s="151">
        <v>0</v>
      </c>
      <c r="F1969" s="118">
        <v>10000</v>
      </c>
      <c r="G1969" s="97">
        <f t="shared" si="218"/>
        <v>0</v>
      </c>
      <c r="H1969" s="161"/>
      <c r="I1969" s="313" t="s">
        <v>298</v>
      </c>
      <c r="J1969" s="98" t="str">
        <f>VLOOKUP(I1969,Presupuesto!$B$11:$C$566,2,0)</f>
        <v>PASAJES (26100-00)</v>
      </c>
      <c r="K1969" s="98" t="str">
        <f t="shared" si="219"/>
        <v>Gestión Tecnologías de Información y Comunicación</v>
      </c>
      <c r="L1969" s="98" t="s">
        <v>410</v>
      </c>
    </row>
    <row r="1970" spans="3:12" x14ac:dyDescent="0.35">
      <c r="C1970" s="99" t="s">
        <v>415</v>
      </c>
      <c r="D1970" s="1160"/>
      <c r="E1970" s="151">
        <v>0</v>
      </c>
      <c r="F1970" s="118">
        <v>250</v>
      </c>
      <c r="G1970" s="97">
        <f t="shared" si="218"/>
        <v>0</v>
      </c>
      <c r="H1970" s="161"/>
      <c r="I1970" s="98" t="s">
        <v>819</v>
      </c>
      <c r="J1970" s="98" t="str">
        <f>VLOOKUP(I1970,Presupuesto!$B$11:$C$566,2,0)</f>
        <v>PRODUCTOS PAPEL Y CARTON</v>
      </c>
      <c r="K1970" s="98" t="str">
        <f t="shared" si="219"/>
        <v>Gestión Tecnologías de Información y Comunicación</v>
      </c>
      <c r="L1970" s="98" t="s">
        <v>410</v>
      </c>
    </row>
    <row r="1971" spans="3:12" x14ac:dyDescent="0.35">
      <c r="C1971" s="99" t="s">
        <v>51</v>
      </c>
      <c r="D1971" s="1160"/>
      <c r="E1971" s="200">
        <f>(D1966*25)/500</f>
        <v>0</v>
      </c>
      <c r="F1971" s="100">
        <v>85</v>
      </c>
      <c r="G1971" s="97">
        <f t="shared" si="218"/>
        <v>0</v>
      </c>
      <c r="H1971" s="161"/>
      <c r="I1971" s="98" t="s">
        <v>819</v>
      </c>
      <c r="J1971" s="98" t="str">
        <f>VLOOKUP(I1971,Presupuesto!$B$11:$C$566,2,0)</f>
        <v>PRODUCTOS PAPEL Y CARTON</v>
      </c>
      <c r="K1971" s="98" t="str">
        <f t="shared" si="219"/>
        <v>Gestión Tecnologías de Información y Comunicación</v>
      </c>
      <c r="L1971" s="98" t="s">
        <v>410</v>
      </c>
    </row>
    <row r="1972" spans="3:12" x14ac:dyDescent="0.35">
      <c r="C1972" s="99" t="s">
        <v>121</v>
      </c>
      <c r="D1972" s="1160"/>
      <c r="E1972" s="200">
        <f>D1966/12</f>
        <v>0</v>
      </c>
      <c r="F1972" s="100">
        <v>36</v>
      </c>
      <c r="G1972" s="97">
        <f t="shared" si="218"/>
        <v>0</v>
      </c>
      <c r="H1972" s="161"/>
      <c r="I1972" s="98" t="s">
        <v>940</v>
      </c>
      <c r="J1972" s="98" t="str">
        <f>VLOOKUP(I1972,Presupuesto!$B$11:$C$566,2,0)</f>
        <v>UTILES DE ESCRITORIO, OFICINA Y ENSE¥ANZA</v>
      </c>
      <c r="K1972" s="98" t="str">
        <f t="shared" si="219"/>
        <v>Gestión Tecnologías de Información y Comunicación</v>
      </c>
      <c r="L1972" s="98" t="s">
        <v>410</v>
      </c>
    </row>
    <row r="1973" spans="3:12" x14ac:dyDescent="0.35">
      <c r="C1973" s="99" t="s">
        <v>34</v>
      </c>
      <c r="D1973" s="1160"/>
      <c r="E1973" s="200">
        <f>D1966/12</f>
        <v>0</v>
      </c>
      <c r="F1973" s="100">
        <v>80</v>
      </c>
      <c r="G1973" s="97">
        <f t="shared" si="218"/>
        <v>0</v>
      </c>
      <c r="H1973" s="161"/>
      <c r="I1973" s="98" t="s">
        <v>940</v>
      </c>
      <c r="J1973" s="98" t="str">
        <f>VLOOKUP(I1973,Presupuesto!$B$11:$C$566,2,0)</f>
        <v>UTILES DE ESCRITORIO, OFICINA Y ENSE¥ANZA</v>
      </c>
      <c r="K1973" s="98" t="str">
        <f t="shared" si="219"/>
        <v>Gestión Tecnologías de Información y Comunicación</v>
      </c>
      <c r="L1973" s="98" t="s">
        <v>410</v>
      </c>
    </row>
    <row r="1974" spans="3:12" x14ac:dyDescent="0.35">
      <c r="C1974" s="109" t="s">
        <v>52</v>
      </c>
      <c r="D1974" s="1160"/>
      <c r="E1974" s="209">
        <v>0</v>
      </c>
      <c r="F1974" s="119">
        <v>25</v>
      </c>
      <c r="G1974" s="97">
        <f t="shared" si="218"/>
        <v>0</v>
      </c>
      <c r="H1974" s="161"/>
      <c r="I1974" s="98" t="s">
        <v>940</v>
      </c>
      <c r="J1974" s="98" t="str">
        <f>VLOOKUP(I1974,Presupuesto!$B$11:$C$566,2,0)</f>
        <v>UTILES DE ESCRITORIO, OFICINA Y ENSE¥ANZA</v>
      </c>
      <c r="K1974" s="98" t="str">
        <f t="shared" si="219"/>
        <v>Gestión Tecnologías de Información y Comunicación</v>
      </c>
      <c r="L1974" s="98" t="s">
        <v>410</v>
      </c>
    </row>
    <row r="1975" spans="3:12" ht="15" thickBot="1" x14ac:dyDescent="0.4">
      <c r="C1975" s="213" t="s">
        <v>428</v>
      </c>
      <c r="D1975" s="214">
        <v>0</v>
      </c>
      <c r="E1975" s="322">
        <v>0</v>
      </c>
      <c r="F1975" s="104">
        <f>HLOOKUP(C1975,$AH$2:$BU$3,2,0)</f>
        <v>1150</v>
      </c>
      <c r="G1975" s="105">
        <f>D1975*E1975*F1975</f>
        <v>0</v>
      </c>
      <c r="H1975" s="323"/>
      <c r="I1975" s="324" t="s">
        <v>299</v>
      </c>
      <c r="J1975" s="106" t="str">
        <f>VLOOKUP(I1975,Presupuesto!$B$11:$C$566,2,0)</f>
        <v>VIATICOS (26200-00)</v>
      </c>
      <c r="K1975" s="325" t="str">
        <f t="shared" si="219"/>
        <v>Gestión Tecnologías de Información y Comunicación</v>
      </c>
      <c r="L1975" s="325" t="s">
        <v>410</v>
      </c>
    </row>
    <row r="1976" spans="3:12" x14ac:dyDescent="0.35">
      <c r="C1976" s="437"/>
      <c r="D1976" s="437"/>
      <c r="E1976" s="437"/>
      <c r="F1976" s="437"/>
      <c r="G1976" s="437"/>
      <c r="H1976" s="424"/>
      <c r="I1976" s="437"/>
      <c r="J1976" s="437"/>
      <c r="K1976" s="437"/>
      <c r="L1976" s="437"/>
    </row>
    <row r="1980" spans="3:12" x14ac:dyDescent="0.35">
      <c r="C1980" s="437"/>
      <c r="D1980" s="437"/>
      <c r="E1980" s="437"/>
      <c r="F1980" s="437"/>
      <c r="G1980" s="437"/>
      <c r="H1980" s="424"/>
      <c r="I1980" s="437"/>
      <c r="J1980" s="437"/>
      <c r="K1980" s="437"/>
      <c r="L1980" s="437"/>
    </row>
    <row r="1981" spans="3:12" ht="15" thickBot="1" x14ac:dyDescent="0.4">
      <c r="C1981" s="437"/>
      <c r="D1981" s="437"/>
      <c r="E1981" s="437"/>
      <c r="F1981" s="437"/>
      <c r="G1981" s="437"/>
      <c r="H1981" s="424"/>
      <c r="I1981" s="437"/>
      <c r="J1981" s="437"/>
      <c r="K1981" s="437"/>
      <c r="L1981" s="437"/>
    </row>
    <row r="1982" spans="3:12" ht="15" thickBot="1" x14ac:dyDescent="0.4">
      <c r="C1982" s="29" t="s">
        <v>43</v>
      </c>
      <c r="D1982" s="30">
        <f>SUM(G1989:G1998)</f>
        <v>0</v>
      </c>
      <c r="E1982" s="93"/>
      <c r="F1982" s="93"/>
      <c r="G1982" s="93"/>
      <c r="H1982" s="76"/>
      <c r="I1982" s="76"/>
      <c r="J1982" s="76"/>
      <c r="K1982" s="112"/>
      <c r="L1982" s="437"/>
    </row>
    <row r="1983" spans="3:12" x14ac:dyDescent="0.35">
      <c r="C1983" s="70"/>
      <c r="D1983" s="31"/>
      <c r="E1983" s="93"/>
      <c r="F1983" s="93"/>
      <c r="G1983" s="93"/>
      <c r="H1983" s="76"/>
      <c r="I1983" s="76"/>
      <c r="J1983" s="76"/>
      <c r="K1983" s="112"/>
      <c r="L1983" s="437"/>
    </row>
    <row r="1984" spans="3:12" x14ac:dyDescent="0.35">
      <c r="C1984" s="70"/>
      <c r="D1984" s="31"/>
      <c r="E1984" s="93"/>
      <c r="F1984" s="93"/>
      <c r="G1984" s="93"/>
      <c r="H1984" s="76"/>
      <c r="I1984" s="76"/>
      <c r="J1984" s="76"/>
      <c r="K1984" s="112"/>
      <c r="L1984" s="437"/>
    </row>
    <row r="1985" spans="3:12" ht="15.5" x14ac:dyDescent="0.35">
      <c r="C1985" s="202" t="s">
        <v>390</v>
      </c>
      <c r="D1985" s="351"/>
      <c r="E1985" s="93"/>
      <c r="F1985" s="93"/>
      <c r="G1985" s="93"/>
      <c r="H1985" s="76"/>
      <c r="I1985" s="76"/>
      <c r="J1985" s="76"/>
      <c r="K1985" s="112"/>
      <c r="L1985" s="437"/>
    </row>
    <row r="1986" spans="3:12" ht="18.5" x14ac:dyDescent="0.35">
      <c r="C1986" s="207" t="e">
        <f>IFERROR(VLOOKUP(D1985,'1. Desarrollo e Innov. Curricu.'!$F:$G,2,FALSE),IFERROR(VLOOKUP(D1985,'2. Investigación Científica'!$F:$G,2,FALSE),IFERROR(VLOOKUP(D1985,'3. Vinculación Univ. Sociedad'!$F:$G,2,FALSE),IFERROR(VLOOKUP(D1985,'4. Docencia y Profesorado Univ.'!$F:$G,2,FALSE),IFERROR(VLOOKUP(D1985,'5. Estudiantes y Graduados'!$F:$G,2,FALSE),IFERROR(VLOOKUP(D1985,'11. Gestion Administrativa'!$F:$G,2,FALSE),IFERROR(VLOOKUP(D1985,'13. Gestión Académica'!$F:$G,2,FALSE),IFERROR(VLOOKUP(D1985,'9. Asegura. de la Calid. y M'!$F:$G,2,FALSE),IFERROR(VLOOKUP(D1985,'6. Gestión del Conocimiento'!$F:$G,2,FALSE),IFERROR(VLOOKUP(D1985,'15. Gobernabilidad y Proceso...'!$F:$G,2,FALSE),IFERROR(VLOOKUP(D1985,'12. Gestión del Talento Humano'!$F:$G,2,FALSE),IFERROR(VLOOKUP(D1985,'14. Internacional... de la E.S.'!$F:$G,2,FALSE),IFERROR(VLOOKUP(D1985,'10. Posgrado'!$F:$G,2,FALSE),IFERROR(VLOOKUP(D1985,'16. Gestión TIC'!$F:$G,2,FALSE),IFERROR(VLOOKUP(D1985,'16. Desa. del Sistema Educ.Sup.'!$F:$G,2,FALSE),IFERROR(VLOOKUP(D1985,'8. Cultura de Inno. Insti...'!$F:$G,2,FALSE),VLOOKUP(D1985,'7. Lo Esencial de la Reforma U.'!$F:$G,2,0)))))))))))))))))</f>
        <v>#N/A</v>
      </c>
      <c r="D1986" s="31"/>
      <c r="E1986" s="93"/>
      <c r="F1986" s="93"/>
      <c r="G1986" s="93"/>
      <c r="H1986" s="76"/>
      <c r="I1986" s="76"/>
      <c r="J1986" s="76"/>
      <c r="K1986" s="112"/>
      <c r="L1986" s="437"/>
    </row>
    <row r="1987" spans="3:12" ht="15" thickBot="1" x14ac:dyDescent="0.4">
      <c r="C1987" s="70"/>
      <c r="D1987" s="31"/>
      <c r="E1987" s="93"/>
      <c r="F1987" s="93"/>
      <c r="G1987" s="93"/>
      <c r="H1987" s="76"/>
      <c r="I1987" s="76"/>
      <c r="J1987" s="76"/>
      <c r="K1987" s="112"/>
      <c r="L1987" s="437"/>
    </row>
    <row r="1988" spans="3:12" ht="15" thickBot="1" x14ac:dyDescent="0.4">
      <c r="C1988" s="126" t="s">
        <v>44</v>
      </c>
      <c r="D1988" s="129" t="s">
        <v>45</v>
      </c>
      <c r="E1988" s="128" t="s">
        <v>55</v>
      </c>
      <c r="F1988" s="128" t="s">
        <v>57</v>
      </c>
      <c r="G1988" s="127" t="s">
        <v>27</v>
      </c>
      <c r="H1988" s="133" t="s">
        <v>129</v>
      </c>
      <c r="I1988" s="128" t="s">
        <v>46</v>
      </c>
      <c r="J1988" s="128" t="s">
        <v>130</v>
      </c>
      <c r="K1988" s="128" t="s">
        <v>408</v>
      </c>
      <c r="L1988" s="128" t="s">
        <v>409</v>
      </c>
    </row>
    <row r="1989" spans="3:12" x14ac:dyDescent="0.35">
      <c r="C1989" s="317" t="s">
        <v>47</v>
      </c>
      <c r="D1989" s="1159"/>
      <c r="E1989" s="318"/>
      <c r="F1989" s="115">
        <v>30000</v>
      </c>
      <c r="G1989" s="319">
        <f t="shared" ref="G1989:G1997" si="220">E1989*F1989</f>
        <v>0</v>
      </c>
      <c r="H1989" s="320"/>
      <c r="I1989" s="116" t="s">
        <v>697</v>
      </c>
      <c r="J1989" s="116" t="str">
        <f>VLOOKUP(I1989,Presupuesto!$B$11:$C$566,2,0)</f>
        <v>SERVICIOS DE CAPACITACION.</v>
      </c>
      <c r="K1989" s="321" t="s">
        <v>1492</v>
      </c>
      <c r="L1989" s="116" t="s">
        <v>392</v>
      </c>
    </row>
    <row r="1990" spans="3:12" x14ac:dyDescent="0.35">
      <c r="C1990" s="99" t="s">
        <v>48</v>
      </c>
      <c r="D1990" s="1160"/>
      <c r="E1990" s="200">
        <f>D1989</f>
        <v>0</v>
      </c>
      <c r="F1990" s="100">
        <v>50</v>
      </c>
      <c r="G1990" s="97">
        <f t="shared" si="220"/>
        <v>0</v>
      </c>
      <c r="H1990" s="161"/>
      <c r="I1990" s="98" t="s">
        <v>715</v>
      </c>
      <c r="J1990" s="98" t="str">
        <f>VLOOKUP(I1990,Presupuesto!$B$11:$C$566,2,0)</f>
        <v>SERVICIOS DE IMPRENTA PUBLIC.Y REPRODUCCION</v>
      </c>
      <c r="K1990" s="98" t="str">
        <f>$K$194</f>
        <v>Gestión Tecnologías de Información y Comunicación</v>
      </c>
      <c r="L1990" s="98" t="s">
        <v>410</v>
      </c>
    </row>
    <row r="1991" spans="3:12" x14ac:dyDescent="0.35">
      <c r="C1991" s="99" t="s">
        <v>49</v>
      </c>
      <c r="D1991" s="1160"/>
      <c r="E1991" s="200">
        <f>D1989</f>
        <v>0</v>
      </c>
      <c r="F1991" s="100">
        <v>150</v>
      </c>
      <c r="G1991" s="97">
        <f t="shared" si="220"/>
        <v>0</v>
      </c>
      <c r="H1991" s="161"/>
      <c r="I1991" s="98" t="s">
        <v>790</v>
      </c>
      <c r="J1991" s="98" t="str">
        <f>VLOOKUP(I1991,Presupuesto!$B$11:$C$566,2,0)</f>
        <v>ALIMENTOS B EBIDAS PARA PERSONAS</v>
      </c>
      <c r="K1991" s="98" t="str">
        <f t="shared" ref="K1991:K1998" si="221">$K$194</f>
        <v>Gestión Tecnologías de Información y Comunicación</v>
      </c>
      <c r="L1991" s="98" t="s">
        <v>394</v>
      </c>
    </row>
    <row r="1992" spans="3:12" x14ac:dyDescent="0.35">
      <c r="C1992" s="99" t="s">
        <v>50</v>
      </c>
      <c r="D1992" s="1160"/>
      <c r="E1992" s="151">
        <v>0</v>
      </c>
      <c r="F1992" s="118">
        <v>10000</v>
      </c>
      <c r="G1992" s="97">
        <f t="shared" si="220"/>
        <v>0</v>
      </c>
      <c r="H1992" s="161"/>
      <c r="I1992" s="313" t="s">
        <v>298</v>
      </c>
      <c r="J1992" s="98" t="str">
        <f>VLOOKUP(I1992,Presupuesto!$B$11:$C$566,2,0)</f>
        <v>PASAJES (26100-00)</v>
      </c>
      <c r="K1992" s="98" t="str">
        <f t="shared" si="221"/>
        <v>Gestión Tecnologías de Información y Comunicación</v>
      </c>
      <c r="L1992" s="98" t="s">
        <v>410</v>
      </c>
    </row>
    <row r="1993" spans="3:12" x14ac:dyDescent="0.35">
      <c r="C1993" s="99" t="s">
        <v>415</v>
      </c>
      <c r="D1993" s="1160"/>
      <c r="E1993" s="151">
        <v>0</v>
      </c>
      <c r="F1993" s="118">
        <v>250</v>
      </c>
      <c r="G1993" s="97">
        <f t="shared" si="220"/>
        <v>0</v>
      </c>
      <c r="H1993" s="161"/>
      <c r="I1993" s="98" t="s">
        <v>819</v>
      </c>
      <c r="J1993" s="98" t="str">
        <f>VLOOKUP(I1993,Presupuesto!$B$11:$C$566,2,0)</f>
        <v>PRODUCTOS PAPEL Y CARTON</v>
      </c>
      <c r="K1993" s="98" t="str">
        <f t="shared" si="221"/>
        <v>Gestión Tecnologías de Información y Comunicación</v>
      </c>
      <c r="L1993" s="98" t="s">
        <v>410</v>
      </c>
    </row>
    <row r="1994" spans="3:12" x14ac:dyDescent="0.35">
      <c r="C1994" s="99" t="s">
        <v>51</v>
      </c>
      <c r="D1994" s="1160"/>
      <c r="E1994" s="200">
        <f>(D1989*25)/500</f>
        <v>0</v>
      </c>
      <c r="F1994" s="100">
        <v>85</v>
      </c>
      <c r="G1994" s="97">
        <f t="shared" si="220"/>
        <v>0</v>
      </c>
      <c r="H1994" s="161"/>
      <c r="I1994" s="98" t="s">
        <v>819</v>
      </c>
      <c r="J1994" s="98" t="str">
        <f>VLOOKUP(I1994,Presupuesto!$B$11:$C$566,2,0)</f>
        <v>PRODUCTOS PAPEL Y CARTON</v>
      </c>
      <c r="K1994" s="98" t="str">
        <f t="shared" si="221"/>
        <v>Gestión Tecnologías de Información y Comunicación</v>
      </c>
      <c r="L1994" s="98" t="s">
        <v>410</v>
      </c>
    </row>
    <row r="1995" spans="3:12" x14ac:dyDescent="0.35">
      <c r="C1995" s="99" t="s">
        <v>121</v>
      </c>
      <c r="D1995" s="1160"/>
      <c r="E1995" s="200">
        <f>D1989/12</f>
        <v>0</v>
      </c>
      <c r="F1995" s="100">
        <v>36</v>
      </c>
      <c r="G1995" s="97">
        <f t="shared" si="220"/>
        <v>0</v>
      </c>
      <c r="H1995" s="161"/>
      <c r="I1995" s="98" t="s">
        <v>940</v>
      </c>
      <c r="J1995" s="98" t="str">
        <f>VLOOKUP(I1995,Presupuesto!$B$11:$C$566,2,0)</f>
        <v>UTILES DE ESCRITORIO, OFICINA Y ENSE¥ANZA</v>
      </c>
      <c r="K1995" s="98" t="str">
        <f t="shared" si="221"/>
        <v>Gestión Tecnologías de Información y Comunicación</v>
      </c>
      <c r="L1995" s="98" t="s">
        <v>410</v>
      </c>
    </row>
    <row r="1996" spans="3:12" x14ac:dyDescent="0.35">
      <c r="C1996" s="99" t="s">
        <v>34</v>
      </c>
      <c r="D1996" s="1160"/>
      <c r="E1996" s="200">
        <f>D1989/12</f>
        <v>0</v>
      </c>
      <c r="F1996" s="100">
        <v>80</v>
      </c>
      <c r="G1996" s="97">
        <f t="shared" si="220"/>
        <v>0</v>
      </c>
      <c r="H1996" s="161"/>
      <c r="I1996" s="98" t="s">
        <v>940</v>
      </c>
      <c r="J1996" s="98" t="str">
        <f>VLOOKUP(I1996,Presupuesto!$B$11:$C$566,2,0)</f>
        <v>UTILES DE ESCRITORIO, OFICINA Y ENSE¥ANZA</v>
      </c>
      <c r="K1996" s="98" t="str">
        <f t="shared" si="221"/>
        <v>Gestión Tecnologías de Información y Comunicación</v>
      </c>
      <c r="L1996" s="98" t="s">
        <v>410</v>
      </c>
    </row>
    <row r="1997" spans="3:12" x14ac:dyDescent="0.35">
      <c r="C1997" s="109" t="s">
        <v>52</v>
      </c>
      <c r="D1997" s="1160"/>
      <c r="E1997" s="209">
        <v>0</v>
      </c>
      <c r="F1997" s="119">
        <v>25</v>
      </c>
      <c r="G1997" s="97">
        <f t="shared" si="220"/>
        <v>0</v>
      </c>
      <c r="H1997" s="161"/>
      <c r="I1997" s="98" t="s">
        <v>940</v>
      </c>
      <c r="J1997" s="98" t="str">
        <f>VLOOKUP(I1997,Presupuesto!$B$11:$C$566,2,0)</f>
        <v>UTILES DE ESCRITORIO, OFICINA Y ENSE¥ANZA</v>
      </c>
      <c r="K1997" s="98" t="str">
        <f t="shared" si="221"/>
        <v>Gestión Tecnologías de Información y Comunicación</v>
      </c>
      <c r="L1997" s="98" t="s">
        <v>410</v>
      </c>
    </row>
    <row r="1998" spans="3:12" ht="15" thickBot="1" x14ac:dyDescent="0.4">
      <c r="C1998" s="213" t="s">
        <v>428</v>
      </c>
      <c r="D1998" s="214">
        <v>0</v>
      </c>
      <c r="E1998" s="322">
        <v>0</v>
      </c>
      <c r="F1998" s="104">
        <f>HLOOKUP(C1998,$AH$2:$BU$3,2,0)</f>
        <v>1150</v>
      </c>
      <c r="G1998" s="105">
        <f>D1998*E1998*F1998</f>
        <v>0</v>
      </c>
      <c r="H1998" s="323"/>
      <c r="I1998" s="324" t="s">
        <v>299</v>
      </c>
      <c r="J1998" s="106" t="str">
        <f>VLOOKUP(I1998,Presupuesto!$B$11:$C$566,2,0)</f>
        <v>VIATICOS (26200-00)</v>
      </c>
      <c r="K1998" s="325" t="str">
        <f t="shared" si="221"/>
        <v>Gestión Tecnologías de Información y Comunicación</v>
      </c>
      <c r="L1998" s="325" t="s">
        <v>410</v>
      </c>
    </row>
    <row r="1999" spans="3:12" x14ac:dyDescent="0.35">
      <c r="C1999" s="437"/>
      <c r="D1999" s="437"/>
      <c r="E1999" s="437"/>
      <c r="F1999" s="437"/>
      <c r="G1999" s="437"/>
      <c r="H1999" s="424"/>
      <c r="I1999" s="437"/>
      <c r="J1999" s="437"/>
      <c r="K1999" s="437"/>
      <c r="L1999" s="437"/>
    </row>
    <row r="2003" spans="3:12" x14ac:dyDescent="0.35">
      <c r="C2003" s="437"/>
      <c r="D2003" s="437"/>
      <c r="E2003" s="437"/>
      <c r="F2003" s="437"/>
      <c r="G2003" s="437"/>
      <c r="H2003" s="424"/>
      <c r="I2003" s="437"/>
      <c r="J2003" s="437"/>
      <c r="K2003" s="437"/>
      <c r="L2003" s="437"/>
    </row>
    <row r="2004" spans="3:12" ht="15" thickBot="1" x14ac:dyDescent="0.4">
      <c r="C2004" s="437"/>
      <c r="D2004" s="437"/>
      <c r="E2004" s="437"/>
      <c r="F2004" s="437"/>
      <c r="G2004" s="437"/>
      <c r="H2004" s="424"/>
      <c r="I2004" s="437"/>
      <c r="J2004" s="437"/>
      <c r="K2004" s="437"/>
      <c r="L2004" s="437"/>
    </row>
    <row r="2005" spans="3:12" ht="15" thickBot="1" x14ac:dyDescent="0.4">
      <c r="C2005" s="29" t="s">
        <v>43</v>
      </c>
      <c r="D2005" s="30">
        <f>SUM(G2012:G2021)</f>
        <v>0</v>
      </c>
      <c r="E2005" s="93"/>
      <c r="F2005" s="93"/>
      <c r="G2005" s="93"/>
      <c r="H2005" s="76"/>
      <c r="I2005" s="76"/>
      <c r="J2005" s="76"/>
      <c r="K2005" s="112"/>
      <c r="L2005" s="437"/>
    </row>
    <row r="2006" spans="3:12" x14ac:dyDescent="0.35">
      <c r="C2006" s="70"/>
      <c r="D2006" s="31"/>
      <c r="E2006" s="93"/>
      <c r="F2006" s="93"/>
      <c r="G2006" s="93"/>
      <c r="H2006" s="76"/>
      <c r="I2006" s="76"/>
      <c r="J2006" s="76"/>
      <c r="K2006" s="112"/>
      <c r="L2006" s="437"/>
    </row>
    <row r="2007" spans="3:12" x14ac:dyDescent="0.35">
      <c r="C2007" s="70"/>
      <c r="D2007" s="31"/>
      <c r="E2007" s="93"/>
      <c r="F2007" s="93"/>
      <c r="G2007" s="93"/>
      <c r="H2007" s="76"/>
      <c r="I2007" s="76"/>
      <c r="J2007" s="76"/>
      <c r="K2007" s="112"/>
      <c r="L2007" s="437"/>
    </row>
    <row r="2008" spans="3:12" ht="15.5" x14ac:dyDescent="0.35">
      <c r="C2008" s="202" t="s">
        <v>390</v>
      </c>
      <c r="D2008" s="351"/>
      <c r="E2008" s="93"/>
      <c r="F2008" s="93"/>
      <c r="G2008" s="93"/>
      <c r="H2008" s="76"/>
      <c r="I2008" s="76"/>
      <c r="J2008" s="76"/>
      <c r="K2008" s="112"/>
      <c r="L2008" s="437"/>
    </row>
    <row r="2009" spans="3:12" ht="18.5" x14ac:dyDescent="0.35">
      <c r="C2009" s="207" t="e">
        <f>IFERROR(VLOOKUP(D2008,'1. Desarrollo e Innov. Curricu.'!$F:$G,2,FALSE),IFERROR(VLOOKUP(D2008,'2. Investigación Científica'!$F:$G,2,FALSE),IFERROR(VLOOKUP(D2008,'3. Vinculación Univ. Sociedad'!$F:$G,2,FALSE),IFERROR(VLOOKUP(D2008,'4. Docencia y Profesorado Univ.'!$F:$G,2,FALSE),IFERROR(VLOOKUP(D2008,'5. Estudiantes y Graduados'!$F:$G,2,FALSE),IFERROR(VLOOKUP(D2008,'11. Gestion Administrativa'!$F:$G,2,FALSE),IFERROR(VLOOKUP(D2008,'13. Gestión Académica'!$F:$G,2,FALSE),IFERROR(VLOOKUP(D2008,'9. Asegura. de la Calid. y M'!$F:$G,2,FALSE),IFERROR(VLOOKUP(D2008,'6. Gestión del Conocimiento'!$F:$G,2,FALSE),IFERROR(VLOOKUP(D2008,'15. Gobernabilidad y Proceso...'!$F:$G,2,FALSE),IFERROR(VLOOKUP(D2008,'12. Gestión del Talento Humano'!$F:$G,2,FALSE),IFERROR(VLOOKUP(D2008,'14. Internacional... de la E.S.'!$F:$G,2,FALSE),IFERROR(VLOOKUP(D2008,'10. Posgrado'!$F:$G,2,FALSE),IFERROR(VLOOKUP(D2008,'16. Gestión TIC'!$F:$G,2,FALSE),IFERROR(VLOOKUP(D2008,'16. Desa. del Sistema Educ.Sup.'!$F:$G,2,FALSE),IFERROR(VLOOKUP(D2008,'8. Cultura de Inno. Insti...'!$F:$G,2,FALSE),VLOOKUP(D2008,'7. Lo Esencial de la Reforma U.'!$F:$G,2,0)))))))))))))))))</f>
        <v>#N/A</v>
      </c>
      <c r="D2009" s="31"/>
      <c r="E2009" s="93"/>
      <c r="F2009" s="93"/>
      <c r="G2009" s="93"/>
      <c r="H2009" s="76"/>
      <c r="I2009" s="76"/>
      <c r="J2009" s="76"/>
      <c r="K2009" s="112"/>
      <c r="L2009" s="437"/>
    </row>
    <row r="2010" spans="3:12" ht="15" thickBot="1" x14ac:dyDescent="0.4">
      <c r="C2010" s="70"/>
      <c r="D2010" s="31"/>
      <c r="E2010" s="93"/>
      <c r="F2010" s="93"/>
      <c r="G2010" s="93"/>
      <c r="H2010" s="76"/>
      <c r="I2010" s="76"/>
      <c r="J2010" s="76"/>
      <c r="K2010" s="112"/>
      <c r="L2010" s="437"/>
    </row>
    <row r="2011" spans="3:12" ht="15" thickBot="1" x14ac:dyDescent="0.4">
      <c r="C2011" s="126" t="s">
        <v>44</v>
      </c>
      <c r="D2011" s="129" t="s">
        <v>45</v>
      </c>
      <c r="E2011" s="128" t="s">
        <v>55</v>
      </c>
      <c r="F2011" s="128" t="s">
        <v>57</v>
      </c>
      <c r="G2011" s="127" t="s">
        <v>27</v>
      </c>
      <c r="H2011" s="133" t="s">
        <v>129</v>
      </c>
      <c r="I2011" s="128" t="s">
        <v>46</v>
      </c>
      <c r="J2011" s="128" t="s">
        <v>130</v>
      </c>
      <c r="K2011" s="128" t="s">
        <v>408</v>
      </c>
      <c r="L2011" s="128" t="s">
        <v>409</v>
      </c>
    </row>
    <row r="2012" spans="3:12" x14ac:dyDescent="0.35">
      <c r="C2012" s="317" t="s">
        <v>47</v>
      </c>
      <c r="D2012" s="1159"/>
      <c r="E2012" s="318"/>
      <c r="F2012" s="115">
        <v>30000</v>
      </c>
      <c r="G2012" s="319">
        <f t="shared" ref="G2012:G2020" si="222">E2012*F2012</f>
        <v>0</v>
      </c>
      <c r="H2012" s="320"/>
      <c r="I2012" s="116" t="s">
        <v>697</v>
      </c>
      <c r="J2012" s="116" t="str">
        <f>VLOOKUP(I2012,Presupuesto!$B$11:$C$566,2,0)</f>
        <v>SERVICIOS DE CAPACITACION.</v>
      </c>
      <c r="K2012" s="321" t="s">
        <v>1492</v>
      </c>
      <c r="L2012" s="116" t="s">
        <v>392</v>
      </c>
    </row>
    <row r="2013" spans="3:12" x14ac:dyDescent="0.35">
      <c r="C2013" s="99" t="s">
        <v>48</v>
      </c>
      <c r="D2013" s="1160"/>
      <c r="E2013" s="200">
        <f>D2012</f>
        <v>0</v>
      </c>
      <c r="F2013" s="100">
        <v>50</v>
      </c>
      <c r="G2013" s="97">
        <f t="shared" si="222"/>
        <v>0</v>
      </c>
      <c r="H2013" s="161"/>
      <c r="I2013" s="98" t="s">
        <v>715</v>
      </c>
      <c r="J2013" s="98" t="str">
        <f>VLOOKUP(I2013,Presupuesto!$B$11:$C$566,2,0)</f>
        <v>SERVICIOS DE IMPRENTA PUBLIC.Y REPRODUCCION</v>
      </c>
      <c r="K2013" s="98" t="str">
        <f>$K$194</f>
        <v>Gestión Tecnologías de Información y Comunicación</v>
      </c>
      <c r="L2013" s="98" t="s">
        <v>410</v>
      </c>
    </row>
    <row r="2014" spans="3:12" x14ac:dyDescent="0.35">
      <c r="C2014" s="99" t="s">
        <v>49</v>
      </c>
      <c r="D2014" s="1160"/>
      <c r="E2014" s="200">
        <f>D2012</f>
        <v>0</v>
      </c>
      <c r="F2014" s="100">
        <v>150</v>
      </c>
      <c r="G2014" s="97">
        <f t="shared" si="222"/>
        <v>0</v>
      </c>
      <c r="H2014" s="161"/>
      <c r="I2014" s="98" t="s">
        <v>790</v>
      </c>
      <c r="J2014" s="98" t="str">
        <f>VLOOKUP(I2014,Presupuesto!$B$11:$C$566,2,0)</f>
        <v>ALIMENTOS B EBIDAS PARA PERSONAS</v>
      </c>
      <c r="K2014" s="98" t="str">
        <f t="shared" ref="K2014:K2021" si="223">$K$194</f>
        <v>Gestión Tecnologías de Información y Comunicación</v>
      </c>
      <c r="L2014" s="98" t="s">
        <v>394</v>
      </c>
    </row>
    <row r="2015" spans="3:12" x14ac:dyDescent="0.35">
      <c r="C2015" s="99" t="s">
        <v>50</v>
      </c>
      <c r="D2015" s="1160"/>
      <c r="E2015" s="151">
        <v>0</v>
      </c>
      <c r="F2015" s="118">
        <v>10000</v>
      </c>
      <c r="G2015" s="97">
        <f t="shared" si="222"/>
        <v>0</v>
      </c>
      <c r="H2015" s="161"/>
      <c r="I2015" s="313" t="s">
        <v>298</v>
      </c>
      <c r="J2015" s="98" t="str">
        <f>VLOOKUP(I2015,Presupuesto!$B$11:$C$566,2,0)</f>
        <v>PASAJES (26100-00)</v>
      </c>
      <c r="K2015" s="98" t="str">
        <f t="shared" si="223"/>
        <v>Gestión Tecnologías de Información y Comunicación</v>
      </c>
      <c r="L2015" s="98" t="s">
        <v>410</v>
      </c>
    </row>
    <row r="2016" spans="3:12" x14ac:dyDescent="0.35">
      <c r="C2016" s="99" t="s">
        <v>415</v>
      </c>
      <c r="D2016" s="1160"/>
      <c r="E2016" s="151">
        <v>0</v>
      </c>
      <c r="F2016" s="118">
        <v>250</v>
      </c>
      <c r="G2016" s="97">
        <f t="shared" si="222"/>
        <v>0</v>
      </c>
      <c r="H2016" s="161"/>
      <c r="I2016" s="98" t="s">
        <v>819</v>
      </c>
      <c r="J2016" s="98" t="str">
        <f>VLOOKUP(I2016,Presupuesto!$B$11:$C$566,2,0)</f>
        <v>PRODUCTOS PAPEL Y CARTON</v>
      </c>
      <c r="K2016" s="98" t="str">
        <f t="shared" si="223"/>
        <v>Gestión Tecnologías de Información y Comunicación</v>
      </c>
      <c r="L2016" s="98" t="s">
        <v>410</v>
      </c>
    </row>
    <row r="2017" spans="3:12" x14ac:dyDescent="0.35">
      <c r="C2017" s="99" t="s">
        <v>51</v>
      </c>
      <c r="D2017" s="1160"/>
      <c r="E2017" s="200">
        <f>(D2012*25)/500</f>
        <v>0</v>
      </c>
      <c r="F2017" s="100">
        <v>85</v>
      </c>
      <c r="G2017" s="97">
        <f t="shared" si="222"/>
        <v>0</v>
      </c>
      <c r="H2017" s="161"/>
      <c r="I2017" s="98" t="s">
        <v>819</v>
      </c>
      <c r="J2017" s="98" t="str">
        <f>VLOOKUP(I2017,Presupuesto!$B$11:$C$566,2,0)</f>
        <v>PRODUCTOS PAPEL Y CARTON</v>
      </c>
      <c r="K2017" s="98" t="str">
        <f t="shared" si="223"/>
        <v>Gestión Tecnologías de Información y Comunicación</v>
      </c>
      <c r="L2017" s="98" t="s">
        <v>410</v>
      </c>
    </row>
    <row r="2018" spans="3:12" x14ac:dyDescent="0.35">
      <c r="C2018" s="99" t="s">
        <v>121</v>
      </c>
      <c r="D2018" s="1160"/>
      <c r="E2018" s="200">
        <f>D2012/12</f>
        <v>0</v>
      </c>
      <c r="F2018" s="100">
        <v>36</v>
      </c>
      <c r="G2018" s="97">
        <f t="shared" si="222"/>
        <v>0</v>
      </c>
      <c r="H2018" s="161"/>
      <c r="I2018" s="98" t="s">
        <v>940</v>
      </c>
      <c r="J2018" s="98" t="str">
        <f>VLOOKUP(I2018,Presupuesto!$B$11:$C$566,2,0)</f>
        <v>UTILES DE ESCRITORIO, OFICINA Y ENSE¥ANZA</v>
      </c>
      <c r="K2018" s="98" t="str">
        <f t="shared" si="223"/>
        <v>Gestión Tecnologías de Información y Comunicación</v>
      </c>
      <c r="L2018" s="98" t="s">
        <v>410</v>
      </c>
    </row>
    <row r="2019" spans="3:12" x14ac:dyDescent="0.35">
      <c r="C2019" s="99" t="s">
        <v>34</v>
      </c>
      <c r="D2019" s="1160"/>
      <c r="E2019" s="200">
        <f>D2012/12</f>
        <v>0</v>
      </c>
      <c r="F2019" s="100">
        <v>80</v>
      </c>
      <c r="G2019" s="97">
        <f t="shared" si="222"/>
        <v>0</v>
      </c>
      <c r="H2019" s="161"/>
      <c r="I2019" s="98" t="s">
        <v>940</v>
      </c>
      <c r="J2019" s="98" t="str">
        <f>VLOOKUP(I2019,Presupuesto!$B$11:$C$566,2,0)</f>
        <v>UTILES DE ESCRITORIO, OFICINA Y ENSE¥ANZA</v>
      </c>
      <c r="K2019" s="98" t="str">
        <f t="shared" si="223"/>
        <v>Gestión Tecnologías de Información y Comunicación</v>
      </c>
      <c r="L2019" s="98" t="s">
        <v>410</v>
      </c>
    </row>
    <row r="2020" spans="3:12" x14ac:dyDescent="0.35">
      <c r="C2020" s="109" t="s">
        <v>52</v>
      </c>
      <c r="D2020" s="1160"/>
      <c r="E2020" s="209">
        <v>0</v>
      </c>
      <c r="F2020" s="119">
        <v>25</v>
      </c>
      <c r="G2020" s="97">
        <f t="shared" si="222"/>
        <v>0</v>
      </c>
      <c r="H2020" s="161"/>
      <c r="I2020" s="98" t="s">
        <v>940</v>
      </c>
      <c r="J2020" s="98" t="str">
        <f>VLOOKUP(I2020,Presupuesto!$B$11:$C$566,2,0)</f>
        <v>UTILES DE ESCRITORIO, OFICINA Y ENSE¥ANZA</v>
      </c>
      <c r="K2020" s="98" t="str">
        <f t="shared" si="223"/>
        <v>Gestión Tecnologías de Información y Comunicación</v>
      </c>
      <c r="L2020" s="98" t="s">
        <v>410</v>
      </c>
    </row>
    <row r="2021" spans="3:12" ht="15" thickBot="1" x14ac:dyDescent="0.4">
      <c r="C2021" s="213" t="s">
        <v>428</v>
      </c>
      <c r="D2021" s="214">
        <v>0</v>
      </c>
      <c r="E2021" s="322">
        <v>0</v>
      </c>
      <c r="F2021" s="104">
        <f>HLOOKUP(C2021,$AH$2:$BU$3,2,0)</f>
        <v>1150</v>
      </c>
      <c r="G2021" s="105">
        <f>D2021*E2021*F2021</f>
        <v>0</v>
      </c>
      <c r="H2021" s="323"/>
      <c r="I2021" s="324" t="s">
        <v>299</v>
      </c>
      <c r="J2021" s="106" t="str">
        <f>VLOOKUP(I2021,Presupuesto!$B$11:$C$566,2,0)</f>
        <v>VIATICOS (26200-00)</v>
      </c>
      <c r="K2021" s="325" t="str">
        <f t="shared" si="223"/>
        <v>Gestión Tecnologías de Información y Comunicación</v>
      </c>
      <c r="L2021" s="325" t="s">
        <v>410</v>
      </c>
    </row>
    <row r="2022" spans="3:12" x14ac:dyDescent="0.35">
      <c r="C2022" s="437"/>
      <c r="D2022" s="437"/>
      <c r="E2022" s="437"/>
      <c r="F2022" s="437"/>
      <c r="G2022" s="437"/>
      <c r="H2022" s="424"/>
      <c r="I2022" s="437"/>
      <c r="J2022" s="437"/>
      <c r="K2022" s="437"/>
      <c r="L2022" s="437"/>
    </row>
    <row r="2025" spans="3:12" x14ac:dyDescent="0.35">
      <c r="C2025" s="437"/>
      <c r="D2025" s="437"/>
      <c r="E2025" s="437"/>
      <c r="F2025" s="437"/>
      <c r="G2025" s="437"/>
      <c r="H2025" s="424"/>
      <c r="I2025" s="437"/>
      <c r="J2025" s="437"/>
      <c r="K2025" s="437"/>
      <c r="L2025" s="437"/>
    </row>
    <row r="2026" spans="3:12" ht="15" thickBot="1" x14ac:dyDescent="0.4">
      <c r="C2026" s="437"/>
      <c r="D2026" s="437"/>
      <c r="E2026" s="437"/>
      <c r="F2026" s="437"/>
      <c r="G2026" s="437"/>
      <c r="H2026" s="424"/>
      <c r="I2026" s="437"/>
      <c r="J2026" s="437"/>
      <c r="K2026" s="437"/>
      <c r="L2026" s="437"/>
    </row>
    <row r="2027" spans="3:12" ht="15" thickBot="1" x14ac:dyDescent="0.4">
      <c r="C2027" s="29" t="s">
        <v>43</v>
      </c>
      <c r="D2027" s="30">
        <f>SUM(G2034:G2043)</f>
        <v>0</v>
      </c>
      <c r="E2027" s="93"/>
      <c r="F2027" s="93"/>
      <c r="G2027" s="93"/>
      <c r="H2027" s="76"/>
      <c r="I2027" s="76"/>
      <c r="J2027" s="76"/>
      <c r="K2027" s="112"/>
      <c r="L2027" s="437"/>
    </row>
    <row r="2028" spans="3:12" x14ac:dyDescent="0.35">
      <c r="C2028" s="70"/>
      <c r="D2028" s="31"/>
      <c r="E2028" s="93"/>
      <c r="F2028" s="93"/>
      <c r="G2028" s="93"/>
      <c r="H2028" s="76"/>
      <c r="I2028" s="76"/>
      <c r="J2028" s="76"/>
      <c r="K2028" s="112"/>
      <c r="L2028" s="437"/>
    </row>
    <row r="2029" spans="3:12" x14ac:dyDescent="0.35">
      <c r="C2029" s="70"/>
      <c r="D2029" s="31"/>
      <c r="E2029" s="93"/>
      <c r="F2029" s="93"/>
      <c r="G2029" s="93"/>
      <c r="H2029" s="76"/>
      <c r="I2029" s="76"/>
      <c r="J2029" s="76"/>
      <c r="K2029" s="112"/>
      <c r="L2029" s="437"/>
    </row>
    <row r="2030" spans="3:12" ht="15.5" x14ac:dyDescent="0.35">
      <c r="C2030" s="202" t="s">
        <v>390</v>
      </c>
      <c r="D2030" s="351"/>
      <c r="E2030" s="93"/>
      <c r="F2030" s="93"/>
      <c r="G2030" s="93"/>
      <c r="H2030" s="76"/>
      <c r="I2030" s="76"/>
      <c r="J2030" s="76"/>
      <c r="K2030" s="112"/>
      <c r="L2030" s="437"/>
    </row>
    <row r="2031" spans="3:12" ht="18.5" x14ac:dyDescent="0.35">
      <c r="C2031" s="207" t="e">
        <f>IFERROR(VLOOKUP(D2030,'1. Desarrollo e Innov. Curricu.'!$F:$G,2,FALSE),IFERROR(VLOOKUP(D2030,'2. Investigación Científica'!$F:$G,2,FALSE),IFERROR(VLOOKUP(D2030,'3. Vinculación Univ. Sociedad'!$F:$G,2,FALSE),IFERROR(VLOOKUP(D2030,'4. Docencia y Profesorado Univ.'!$F:$G,2,FALSE),IFERROR(VLOOKUP(D2030,'5. Estudiantes y Graduados'!$F:$G,2,FALSE),IFERROR(VLOOKUP(D2030,'11. Gestion Administrativa'!$F:$G,2,FALSE),IFERROR(VLOOKUP(D2030,'13. Gestión Académica'!$F:$G,2,FALSE),IFERROR(VLOOKUP(D2030,'9. Asegura. de la Calid. y M'!$F:$G,2,FALSE),IFERROR(VLOOKUP(D2030,'6. Gestión del Conocimiento'!$F:$G,2,FALSE),IFERROR(VLOOKUP(D2030,'15. Gobernabilidad y Proceso...'!$F:$G,2,FALSE),IFERROR(VLOOKUP(D2030,'12. Gestión del Talento Humano'!$F:$G,2,FALSE),IFERROR(VLOOKUP(D2030,'14. Internacional... de la E.S.'!$F:$G,2,FALSE),IFERROR(VLOOKUP(D2030,'10. Posgrado'!$F:$G,2,FALSE),IFERROR(VLOOKUP(D2030,'16. Gestión TIC'!$F:$G,2,FALSE),IFERROR(VLOOKUP(D2030,'16. Desa. del Sistema Educ.Sup.'!$F:$G,2,FALSE),IFERROR(VLOOKUP(D2030,'8. Cultura de Inno. Insti...'!$F:$G,2,FALSE),VLOOKUP(D2030,'7. Lo Esencial de la Reforma U.'!$F:$G,2,0)))))))))))))))))</f>
        <v>#N/A</v>
      </c>
      <c r="D2031" s="31"/>
      <c r="E2031" s="93"/>
      <c r="F2031" s="93"/>
      <c r="G2031" s="93"/>
      <c r="H2031" s="76"/>
      <c r="I2031" s="76"/>
      <c r="J2031" s="76"/>
      <c r="K2031" s="112"/>
      <c r="L2031" s="437"/>
    </row>
    <row r="2032" spans="3:12" ht="15" thickBot="1" x14ac:dyDescent="0.4">
      <c r="C2032" s="70"/>
      <c r="D2032" s="31"/>
      <c r="E2032" s="93"/>
      <c r="F2032" s="93"/>
      <c r="G2032" s="93"/>
      <c r="H2032" s="76"/>
      <c r="I2032" s="76"/>
      <c r="J2032" s="76"/>
      <c r="K2032" s="112"/>
      <c r="L2032" s="437"/>
    </row>
    <row r="2033" spans="3:12" ht="15" thickBot="1" x14ac:dyDescent="0.4">
      <c r="C2033" s="126" t="s">
        <v>44</v>
      </c>
      <c r="D2033" s="129" t="s">
        <v>45</v>
      </c>
      <c r="E2033" s="128" t="s">
        <v>55</v>
      </c>
      <c r="F2033" s="128" t="s">
        <v>57</v>
      </c>
      <c r="G2033" s="127" t="s">
        <v>27</v>
      </c>
      <c r="H2033" s="133" t="s">
        <v>129</v>
      </c>
      <c r="I2033" s="128" t="s">
        <v>46</v>
      </c>
      <c r="J2033" s="128" t="s">
        <v>130</v>
      </c>
      <c r="K2033" s="128" t="s">
        <v>408</v>
      </c>
      <c r="L2033" s="128" t="s">
        <v>409</v>
      </c>
    </row>
    <row r="2034" spans="3:12" x14ac:dyDescent="0.35">
      <c r="C2034" s="317" t="s">
        <v>47</v>
      </c>
      <c r="D2034" s="1159"/>
      <c r="E2034" s="318"/>
      <c r="F2034" s="115">
        <v>30000</v>
      </c>
      <c r="G2034" s="319">
        <f t="shared" ref="G2034:G2042" si="224">E2034*F2034</f>
        <v>0</v>
      </c>
      <c r="H2034" s="320"/>
      <c r="I2034" s="116" t="s">
        <v>697</v>
      </c>
      <c r="J2034" s="116" t="str">
        <f>VLOOKUP(I2034,Presupuesto!$B$11:$C$566,2,0)</f>
        <v>SERVICIOS DE CAPACITACION.</v>
      </c>
      <c r="K2034" s="321" t="s">
        <v>1492</v>
      </c>
      <c r="L2034" s="116" t="s">
        <v>392</v>
      </c>
    </row>
    <row r="2035" spans="3:12" x14ac:dyDescent="0.35">
      <c r="C2035" s="99" t="s">
        <v>48</v>
      </c>
      <c r="D2035" s="1160"/>
      <c r="E2035" s="200">
        <f>D2034</f>
        <v>0</v>
      </c>
      <c r="F2035" s="100">
        <v>50</v>
      </c>
      <c r="G2035" s="97">
        <f t="shared" si="224"/>
        <v>0</v>
      </c>
      <c r="H2035" s="161"/>
      <c r="I2035" s="98" t="s">
        <v>715</v>
      </c>
      <c r="J2035" s="98" t="str">
        <f>VLOOKUP(I2035,Presupuesto!$B$11:$C$566,2,0)</f>
        <v>SERVICIOS DE IMPRENTA PUBLIC.Y REPRODUCCION</v>
      </c>
      <c r="K2035" s="98" t="str">
        <f>$K$194</f>
        <v>Gestión Tecnologías de Información y Comunicación</v>
      </c>
      <c r="L2035" s="98" t="s">
        <v>410</v>
      </c>
    </row>
    <row r="2036" spans="3:12" x14ac:dyDescent="0.35">
      <c r="C2036" s="99" t="s">
        <v>49</v>
      </c>
      <c r="D2036" s="1160"/>
      <c r="E2036" s="200">
        <f>D2034</f>
        <v>0</v>
      </c>
      <c r="F2036" s="100">
        <v>150</v>
      </c>
      <c r="G2036" s="97">
        <f t="shared" si="224"/>
        <v>0</v>
      </c>
      <c r="H2036" s="161"/>
      <c r="I2036" s="98" t="s">
        <v>790</v>
      </c>
      <c r="J2036" s="98" t="str">
        <f>VLOOKUP(I2036,Presupuesto!$B$11:$C$566,2,0)</f>
        <v>ALIMENTOS B EBIDAS PARA PERSONAS</v>
      </c>
      <c r="K2036" s="98" t="str">
        <f t="shared" ref="K2036:K2043" si="225">$K$194</f>
        <v>Gestión Tecnologías de Información y Comunicación</v>
      </c>
      <c r="L2036" s="98" t="s">
        <v>394</v>
      </c>
    </row>
    <row r="2037" spans="3:12" x14ac:dyDescent="0.35">
      <c r="C2037" s="99" t="s">
        <v>50</v>
      </c>
      <c r="D2037" s="1160"/>
      <c r="E2037" s="151">
        <v>0</v>
      </c>
      <c r="F2037" s="118">
        <v>10000</v>
      </c>
      <c r="G2037" s="97">
        <f t="shared" si="224"/>
        <v>0</v>
      </c>
      <c r="H2037" s="161"/>
      <c r="I2037" s="313" t="s">
        <v>298</v>
      </c>
      <c r="J2037" s="98" t="str">
        <f>VLOOKUP(I2037,Presupuesto!$B$11:$C$566,2,0)</f>
        <v>PASAJES (26100-00)</v>
      </c>
      <c r="K2037" s="98" t="str">
        <f t="shared" si="225"/>
        <v>Gestión Tecnologías de Información y Comunicación</v>
      </c>
      <c r="L2037" s="98" t="s">
        <v>410</v>
      </c>
    </row>
    <row r="2038" spans="3:12" x14ac:dyDescent="0.35">
      <c r="C2038" s="99" t="s">
        <v>415</v>
      </c>
      <c r="D2038" s="1160"/>
      <c r="E2038" s="151">
        <v>0</v>
      </c>
      <c r="F2038" s="118">
        <v>250</v>
      </c>
      <c r="G2038" s="97">
        <f t="shared" si="224"/>
        <v>0</v>
      </c>
      <c r="H2038" s="161"/>
      <c r="I2038" s="98" t="s">
        <v>819</v>
      </c>
      <c r="J2038" s="98" t="str">
        <f>VLOOKUP(I2038,Presupuesto!$B$11:$C$566,2,0)</f>
        <v>PRODUCTOS PAPEL Y CARTON</v>
      </c>
      <c r="K2038" s="98" t="str">
        <f t="shared" si="225"/>
        <v>Gestión Tecnologías de Información y Comunicación</v>
      </c>
      <c r="L2038" s="98" t="s">
        <v>410</v>
      </c>
    </row>
    <row r="2039" spans="3:12" x14ac:dyDescent="0.35">
      <c r="C2039" s="99" t="s">
        <v>51</v>
      </c>
      <c r="D2039" s="1160"/>
      <c r="E2039" s="200">
        <f>(D2034*25)/500</f>
        <v>0</v>
      </c>
      <c r="F2039" s="100">
        <v>85</v>
      </c>
      <c r="G2039" s="97">
        <f t="shared" si="224"/>
        <v>0</v>
      </c>
      <c r="H2039" s="161"/>
      <c r="I2039" s="98" t="s">
        <v>819</v>
      </c>
      <c r="J2039" s="98" t="str">
        <f>VLOOKUP(I2039,Presupuesto!$B$11:$C$566,2,0)</f>
        <v>PRODUCTOS PAPEL Y CARTON</v>
      </c>
      <c r="K2039" s="98" t="str">
        <f t="shared" si="225"/>
        <v>Gestión Tecnologías de Información y Comunicación</v>
      </c>
      <c r="L2039" s="98" t="s">
        <v>410</v>
      </c>
    </row>
    <row r="2040" spans="3:12" x14ac:dyDescent="0.35">
      <c r="C2040" s="99" t="s">
        <v>121</v>
      </c>
      <c r="D2040" s="1160"/>
      <c r="E2040" s="200">
        <f>D2034/12</f>
        <v>0</v>
      </c>
      <c r="F2040" s="100">
        <v>36</v>
      </c>
      <c r="G2040" s="97">
        <f t="shared" si="224"/>
        <v>0</v>
      </c>
      <c r="H2040" s="161"/>
      <c r="I2040" s="98" t="s">
        <v>940</v>
      </c>
      <c r="J2040" s="98" t="str">
        <f>VLOOKUP(I2040,Presupuesto!$B$11:$C$566,2,0)</f>
        <v>UTILES DE ESCRITORIO, OFICINA Y ENSE¥ANZA</v>
      </c>
      <c r="K2040" s="98" t="str">
        <f t="shared" si="225"/>
        <v>Gestión Tecnologías de Información y Comunicación</v>
      </c>
      <c r="L2040" s="98" t="s">
        <v>410</v>
      </c>
    </row>
    <row r="2041" spans="3:12" x14ac:dyDescent="0.35">
      <c r="C2041" s="99" t="s">
        <v>34</v>
      </c>
      <c r="D2041" s="1160"/>
      <c r="E2041" s="200">
        <f>D2034/12</f>
        <v>0</v>
      </c>
      <c r="F2041" s="100">
        <v>80</v>
      </c>
      <c r="G2041" s="97">
        <f t="shared" si="224"/>
        <v>0</v>
      </c>
      <c r="H2041" s="161"/>
      <c r="I2041" s="98" t="s">
        <v>940</v>
      </c>
      <c r="J2041" s="98" t="str">
        <f>VLOOKUP(I2041,Presupuesto!$B$11:$C$566,2,0)</f>
        <v>UTILES DE ESCRITORIO, OFICINA Y ENSE¥ANZA</v>
      </c>
      <c r="K2041" s="98" t="str">
        <f t="shared" si="225"/>
        <v>Gestión Tecnologías de Información y Comunicación</v>
      </c>
      <c r="L2041" s="98" t="s">
        <v>410</v>
      </c>
    </row>
    <row r="2042" spans="3:12" x14ac:dyDescent="0.35">
      <c r="C2042" s="109" t="s">
        <v>52</v>
      </c>
      <c r="D2042" s="1160"/>
      <c r="E2042" s="209">
        <v>0</v>
      </c>
      <c r="F2042" s="119">
        <v>25</v>
      </c>
      <c r="G2042" s="97">
        <f t="shared" si="224"/>
        <v>0</v>
      </c>
      <c r="H2042" s="161"/>
      <c r="I2042" s="98" t="s">
        <v>940</v>
      </c>
      <c r="J2042" s="98" t="str">
        <f>VLOOKUP(I2042,Presupuesto!$B$11:$C$566,2,0)</f>
        <v>UTILES DE ESCRITORIO, OFICINA Y ENSE¥ANZA</v>
      </c>
      <c r="K2042" s="98" t="str">
        <f t="shared" si="225"/>
        <v>Gestión Tecnologías de Información y Comunicación</v>
      </c>
      <c r="L2042" s="98" t="s">
        <v>410</v>
      </c>
    </row>
    <row r="2043" spans="3:12" ht="15" thickBot="1" x14ac:dyDescent="0.4">
      <c r="C2043" s="213" t="s">
        <v>428</v>
      </c>
      <c r="D2043" s="214">
        <v>0</v>
      </c>
      <c r="E2043" s="322">
        <v>0</v>
      </c>
      <c r="F2043" s="104">
        <f>HLOOKUP(C2043,$AH$2:$BU$3,2,0)</f>
        <v>1150</v>
      </c>
      <c r="G2043" s="105">
        <f>D2043*E2043*F2043</f>
        <v>0</v>
      </c>
      <c r="H2043" s="323"/>
      <c r="I2043" s="324" t="s">
        <v>299</v>
      </c>
      <c r="J2043" s="106" t="str">
        <f>VLOOKUP(I2043,Presupuesto!$B$11:$C$566,2,0)</f>
        <v>VIATICOS (26200-00)</v>
      </c>
      <c r="K2043" s="325" t="str">
        <f t="shared" si="225"/>
        <v>Gestión Tecnologías de Información y Comunicación</v>
      </c>
      <c r="L2043" s="325" t="s">
        <v>410</v>
      </c>
    </row>
    <row r="2044" spans="3:12" x14ac:dyDescent="0.35">
      <c r="C2044" s="437"/>
      <c r="D2044" s="437"/>
      <c r="E2044" s="437"/>
      <c r="F2044" s="437"/>
      <c r="G2044" s="437"/>
      <c r="H2044" s="424"/>
      <c r="I2044" s="437"/>
      <c r="J2044" s="437"/>
      <c r="K2044" s="437"/>
      <c r="L2044" s="437"/>
    </row>
    <row r="2047" spans="3:12" x14ac:dyDescent="0.35">
      <c r="C2047" s="437"/>
      <c r="D2047" s="437"/>
      <c r="E2047" s="437"/>
      <c r="F2047" s="437"/>
      <c r="G2047" s="437"/>
      <c r="H2047" s="424"/>
      <c r="I2047" s="437"/>
      <c r="J2047" s="437"/>
      <c r="K2047" s="437"/>
      <c r="L2047" s="437"/>
    </row>
    <row r="2048" spans="3:12" ht="15" thickBot="1" x14ac:dyDescent="0.4">
      <c r="C2048" s="437"/>
      <c r="D2048" s="437"/>
      <c r="E2048" s="437"/>
      <c r="F2048" s="437"/>
      <c r="G2048" s="437"/>
      <c r="H2048" s="424"/>
      <c r="I2048" s="437"/>
      <c r="J2048" s="437"/>
      <c r="K2048" s="437"/>
      <c r="L2048" s="437"/>
    </row>
    <row r="2049" spans="3:12" ht="15" thickBot="1" x14ac:dyDescent="0.4">
      <c r="C2049" s="29" t="s">
        <v>43</v>
      </c>
      <c r="D2049" s="30">
        <f>SUM(G2056:G2065)</f>
        <v>0</v>
      </c>
      <c r="E2049" s="93"/>
      <c r="F2049" s="93"/>
      <c r="G2049" s="93"/>
      <c r="H2049" s="76"/>
      <c r="I2049" s="76"/>
      <c r="J2049" s="76"/>
      <c r="K2049" s="112"/>
      <c r="L2049" s="437"/>
    </row>
    <row r="2050" spans="3:12" x14ac:dyDescent="0.35">
      <c r="C2050" s="70"/>
      <c r="D2050" s="31"/>
      <c r="E2050" s="93"/>
      <c r="F2050" s="93"/>
      <c r="G2050" s="93"/>
      <c r="H2050" s="76"/>
      <c r="I2050" s="76"/>
      <c r="J2050" s="76"/>
      <c r="K2050" s="112"/>
      <c r="L2050" s="437"/>
    </row>
    <row r="2051" spans="3:12" x14ac:dyDescent="0.35">
      <c r="C2051" s="70"/>
      <c r="D2051" s="31"/>
      <c r="E2051" s="93"/>
      <c r="F2051" s="93"/>
      <c r="G2051" s="93"/>
      <c r="H2051" s="76"/>
      <c r="I2051" s="76"/>
      <c r="J2051" s="76"/>
      <c r="K2051" s="112"/>
      <c r="L2051" s="437"/>
    </row>
    <row r="2052" spans="3:12" ht="15.5" x14ac:dyDescent="0.35">
      <c r="C2052" s="202" t="s">
        <v>390</v>
      </c>
      <c r="D2052" s="351"/>
      <c r="E2052" s="93"/>
      <c r="F2052" s="93"/>
      <c r="G2052" s="93"/>
      <c r="H2052" s="76"/>
      <c r="I2052" s="76"/>
      <c r="J2052" s="76"/>
      <c r="K2052" s="112"/>
      <c r="L2052" s="437"/>
    </row>
    <row r="2053" spans="3:12" ht="18.5" x14ac:dyDescent="0.35">
      <c r="C2053" s="207" t="e">
        <f>IFERROR(VLOOKUP(D2052,'1. Desarrollo e Innov. Curricu.'!$F:$G,2,FALSE),IFERROR(VLOOKUP(D2052,'2. Investigación Científica'!$F:$G,2,FALSE),IFERROR(VLOOKUP(D2052,'3. Vinculación Univ. Sociedad'!$F:$G,2,FALSE),IFERROR(VLOOKUP(D2052,'4. Docencia y Profesorado Univ.'!$F:$G,2,FALSE),IFERROR(VLOOKUP(D2052,'5. Estudiantes y Graduados'!$F:$G,2,FALSE),IFERROR(VLOOKUP(D2052,'11. Gestion Administrativa'!$F:$G,2,FALSE),IFERROR(VLOOKUP(D2052,'13. Gestión Académica'!$F:$G,2,FALSE),IFERROR(VLOOKUP(D2052,'9. Asegura. de la Calid. y M'!$F:$G,2,FALSE),IFERROR(VLOOKUP(D2052,'6. Gestión del Conocimiento'!$F:$G,2,FALSE),IFERROR(VLOOKUP(D2052,'15. Gobernabilidad y Proceso...'!$F:$G,2,FALSE),IFERROR(VLOOKUP(D2052,'12. Gestión del Talento Humano'!$F:$G,2,FALSE),IFERROR(VLOOKUP(D2052,'14. Internacional... de la E.S.'!$F:$G,2,FALSE),IFERROR(VLOOKUP(D2052,'10. Posgrado'!$F:$G,2,FALSE),IFERROR(VLOOKUP(D2052,'16. Gestión TIC'!$F:$G,2,FALSE),IFERROR(VLOOKUP(D2052,'16. Desa. del Sistema Educ.Sup.'!$F:$G,2,FALSE),IFERROR(VLOOKUP(D2052,'8. Cultura de Inno. Insti...'!$F:$G,2,FALSE),VLOOKUP(D2052,'7. Lo Esencial de la Reforma U.'!$F:$G,2,0)))))))))))))))))</f>
        <v>#N/A</v>
      </c>
      <c r="D2053" s="31"/>
      <c r="E2053" s="93"/>
      <c r="F2053" s="93"/>
      <c r="G2053" s="93"/>
      <c r="H2053" s="76"/>
      <c r="I2053" s="76"/>
      <c r="J2053" s="76"/>
      <c r="K2053" s="112"/>
      <c r="L2053" s="437"/>
    </row>
    <row r="2054" spans="3:12" ht="15" thickBot="1" x14ac:dyDescent="0.4">
      <c r="C2054" s="70"/>
      <c r="D2054" s="31"/>
      <c r="E2054" s="93"/>
      <c r="F2054" s="93"/>
      <c r="G2054" s="93"/>
      <c r="H2054" s="76"/>
      <c r="I2054" s="76"/>
      <c r="J2054" s="76"/>
      <c r="K2054" s="112"/>
      <c r="L2054" s="437"/>
    </row>
    <row r="2055" spans="3:12" ht="15" thickBot="1" x14ac:dyDescent="0.4">
      <c r="C2055" s="126" t="s">
        <v>44</v>
      </c>
      <c r="D2055" s="129" t="s">
        <v>45</v>
      </c>
      <c r="E2055" s="128" t="s">
        <v>55</v>
      </c>
      <c r="F2055" s="128" t="s">
        <v>57</v>
      </c>
      <c r="G2055" s="127" t="s">
        <v>27</v>
      </c>
      <c r="H2055" s="133" t="s">
        <v>129</v>
      </c>
      <c r="I2055" s="128" t="s">
        <v>46</v>
      </c>
      <c r="J2055" s="128" t="s">
        <v>130</v>
      </c>
      <c r="K2055" s="128" t="s">
        <v>408</v>
      </c>
      <c r="L2055" s="128" t="s">
        <v>409</v>
      </c>
    </row>
    <row r="2056" spans="3:12" x14ac:dyDescent="0.35">
      <c r="C2056" s="317" t="s">
        <v>47</v>
      </c>
      <c r="D2056" s="1159"/>
      <c r="E2056" s="318"/>
      <c r="F2056" s="115">
        <v>30000</v>
      </c>
      <c r="G2056" s="319">
        <f t="shared" ref="G2056:G2064" si="226">E2056*F2056</f>
        <v>0</v>
      </c>
      <c r="H2056" s="320"/>
      <c r="I2056" s="116" t="s">
        <v>697</v>
      </c>
      <c r="J2056" s="116" t="str">
        <f>VLOOKUP(I2056,Presupuesto!$B$11:$C$566,2,0)</f>
        <v>SERVICIOS DE CAPACITACION.</v>
      </c>
      <c r="K2056" s="321" t="s">
        <v>1492</v>
      </c>
      <c r="L2056" s="116" t="s">
        <v>392</v>
      </c>
    </row>
    <row r="2057" spans="3:12" x14ac:dyDescent="0.35">
      <c r="C2057" s="99" t="s">
        <v>48</v>
      </c>
      <c r="D2057" s="1160"/>
      <c r="E2057" s="200">
        <f>D2056</f>
        <v>0</v>
      </c>
      <c r="F2057" s="100">
        <v>50</v>
      </c>
      <c r="G2057" s="97">
        <f t="shared" si="226"/>
        <v>0</v>
      </c>
      <c r="H2057" s="161"/>
      <c r="I2057" s="98" t="s">
        <v>715</v>
      </c>
      <c r="J2057" s="98" t="str">
        <f>VLOOKUP(I2057,Presupuesto!$B$11:$C$566,2,0)</f>
        <v>SERVICIOS DE IMPRENTA PUBLIC.Y REPRODUCCION</v>
      </c>
      <c r="K2057" s="98" t="str">
        <f>$K$194</f>
        <v>Gestión Tecnologías de Información y Comunicación</v>
      </c>
      <c r="L2057" s="98" t="s">
        <v>410</v>
      </c>
    </row>
    <row r="2058" spans="3:12" x14ac:dyDescent="0.35">
      <c r="C2058" s="99" t="s">
        <v>49</v>
      </c>
      <c r="D2058" s="1160"/>
      <c r="E2058" s="200">
        <f>D2056</f>
        <v>0</v>
      </c>
      <c r="F2058" s="100">
        <v>150</v>
      </c>
      <c r="G2058" s="97">
        <f t="shared" si="226"/>
        <v>0</v>
      </c>
      <c r="H2058" s="161"/>
      <c r="I2058" s="98" t="s">
        <v>790</v>
      </c>
      <c r="J2058" s="98" t="str">
        <f>VLOOKUP(I2058,Presupuesto!$B$11:$C$566,2,0)</f>
        <v>ALIMENTOS B EBIDAS PARA PERSONAS</v>
      </c>
      <c r="K2058" s="98" t="str">
        <f t="shared" ref="K2058:K2065" si="227">$K$194</f>
        <v>Gestión Tecnologías de Información y Comunicación</v>
      </c>
      <c r="L2058" s="98" t="s">
        <v>394</v>
      </c>
    </row>
    <row r="2059" spans="3:12" x14ac:dyDescent="0.35">
      <c r="C2059" s="99" t="s">
        <v>50</v>
      </c>
      <c r="D2059" s="1160"/>
      <c r="E2059" s="151">
        <v>0</v>
      </c>
      <c r="F2059" s="118">
        <v>10000</v>
      </c>
      <c r="G2059" s="97">
        <f t="shared" si="226"/>
        <v>0</v>
      </c>
      <c r="H2059" s="161"/>
      <c r="I2059" s="313" t="s">
        <v>298</v>
      </c>
      <c r="J2059" s="98" t="str">
        <f>VLOOKUP(I2059,Presupuesto!$B$11:$C$566,2,0)</f>
        <v>PASAJES (26100-00)</v>
      </c>
      <c r="K2059" s="98" t="str">
        <f t="shared" si="227"/>
        <v>Gestión Tecnologías de Información y Comunicación</v>
      </c>
      <c r="L2059" s="98" t="s">
        <v>410</v>
      </c>
    </row>
    <row r="2060" spans="3:12" x14ac:dyDescent="0.35">
      <c r="C2060" s="99" t="s">
        <v>415</v>
      </c>
      <c r="D2060" s="1160"/>
      <c r="E2060" s="151">
        <v>0</v>
      </c>
      <c r="F2060" s="118">
        <v>250</v>
      </c>
      <c r="G2060" s="97">
        <f t="shared" si="226"/>
        <v>0</v>
      </c>
      <c r="H2060" s="161"/>
      <c r="I2060" s="98" t="s">
        <v>819</v>
      </c>
      <c r="J2060" s="98" t="str">
        <f>VLOOKUP(I2060,Presupuesto!$B$11:$C$566,2,0)</f>
        <v>PRODUCTOS PAPEL Y CARTON</v>
      </c>
      <c r="K2060" s="98" t="str">
        <f t="shared" si="227"/>
        <v>Gestión Tecnologías de Información y Comunicación</v>
      </c>
      <c r="L2060" s="98" t="s">
        <v>410</v>
      </c>
    </row>
    <row r="2061" spans="3:12" x14ac:dyDescent="0.35">
      <c r="C2061" s="99" t="s">
        <v>51</v>
      </c>
      <c r="D2061" s="1160"/>
      <c r="E2061" s="200">
        <f>(D2056*25)/500</f>
        <v>0</v>
      </c>
      <c r="F2061" s="100">
        <v>85</v>
      </c>
      <c r="G2061" s="97">
        <f t="shared" si="226"/>
        <v>0</v>
      </c>
      <c r="H2061" s="161"/>
      <c r="I2061" s="98" t="s">
        <v>819</v>
      </c>
      <c r="J2061" s="98" t="str">
        <f>VLOOKUP(I2061,Presupuesto!$B$11:$C$566,2,0)</f>
        <v>PRODUCTOS PAPEL Y CARTON</v>
      </c>
      <c r="K2061" s="98" t="str">
        <f t="shared" si="227"/>
        <v>Gestión Tecnologías de Información y Comunicación</v>
      </c>
      <c r="L2061" s="98" t="s">
        <v>410</v>
      </c>
    </row>
    <row r="2062" spans="3:12" x14ac:dyDescent="0.35">
      <c r="C2062" s="99" t="s">
        <v>121</v>
      </c>
      <c r="D2062" s="1160"/>
      <c r="E2062" s="200">
        <f>D2056/12</f>
        <v>0</v>
      </c>
      <c r="F2062" s="100">
        <v>36</v>
      </c>
      <c r="G2062" s="97">
        <f t="shared" si="226"/>
        <v>0</v>
      </c>
      <c r="H2062" s="161"/>
      <c r="I2062" s="98" t="s">
        <v>940</v>
      </c>
      <c r="J2062" s="98" t="str">
        <f>VLOOKUP(I2062,Presupuesto!$B$11:$C$566,2,0)</f>
        <v>UTILES DE ESCRITORIO, OFICINA Y ENSE¥ANZA</v>
      </c>
      <c r="K2062" s="98" t="str">
        <f t="shared" si="227"/>
        <v>Gestión Tecnologías de Información y Comunicación</v>
      </c>
      <c r="L2062" s="98" t="s">
        <v>410</v>
      </c>
    </row>
    <row r="2063" spans="3:12" x14ac:dyDescent="0.35">
      <c r="C2063" s="99" t="s">
        <v>34</v>
      </c>
      <c r="D2063" s="1160"/>
      <c r="E2063" s="200">
        <f>D2056/12</f>
        <v>0</v>
      </c>
      <c r="F2063" s="100">
        <v>80</v>
      </c>
      <c r="G2063" s="97">
        <f t="shared" si="226"/>
        <v>0</v>
      </c>
      <c r="H2063" s="161"/>
      <c r="I2063" s="98" t="s">
        <v>940</v>
      </c>
      <c r="J2063" s="98" t="str">
        <f>VLOOKUP(I2063,Presupuesto!$B$11:$C$566,2,0)</f>
        <v>UTILES DE ESCRITORIO, OFICINA Y ENSE¥ANZA</v>
      </c>
      <c r="K2063" s="98" t="str">
        <f t="shared" si="227"/>
        <v>Gestión Tecnologías de Información y Comunicación</v>
      </c>
      <c r="L2063" s="98" t="s">
        <v>410</v>
      </c>
    </row>
    <row r="2064" spans="3:12" x14ac:dyDescent="0.35">
      <c r="C2064" s="109" t="s">
        <v>52</v>
      </c>
      <c r="D2064" s="1160"/>
      <c r="E2064" s="209">
        <v>0</v>
      </c>
      <c r="F2064" s="119">
        <v>25</v>
      </c>
      <c r="G2064" s="97">
        <f t="shared" si="226"/>
        <v>0</v>
      </c>
      <c r="H2064" s="161"/>
      <c r="I2064" s="98" t="s">
        <v>940</v>
      </c>
      <c r="J2064" s="98" t="str">
        <f>VLOOKUP(I2064,Presupuesto!$B$11:$C$566,2,0)</f>
        <v>UTILES DE ESCRITORIO, OFICINA Y ENSE¥ANZA</v>
      </c>
      <c r="K2064" s="98" t="str">
        <f t="shared" si="227"/>
        <v>Gestión Tecnologías de Información y Comunicación</v>
      </c>
      <c r="L2064" s="98" t="s">
        <v>410</v>
      </c>
    </row>
    <row r="2065" spans="3:12" ht="15" thickBot="1" x14ac:dyDescent="0.4">
      <c r="C2065" s="213" t="s">
        <v>428</v>
      </c>
      <c r="D2065" s="214">
        <v>0</v>
      </c>
      <c r="E2065" s="322">
        <v>0</v>
      </c>
      <c r="F2065" s="104">
        <f>HLOOKUP(C2065,$AH$2:$BU$3,2,0)</f>
        <v>1150</v>
      </c>
      <c r="G2065" s="105">
        <f>D2065*E2065*F2065</f>
        <v>0</v>
      </c>
      <c r="H2065" s="323"/>
      <c r="I2065" s="324" t="s">
        <v>299</v>
      </c>
      <c r="J2065" s="106" t="str">
        <f>VLOOKUP(I2065,Presupuesto!$B$11:$C$566,2,0)</f>
        <v>VIATICOS (26200-00)</v>
      </c>
      <c r="K2065" s="325" t="str">
        <f t="shared" si="227"/>
        <v>Gestión Tecnologías de Información y Comunicación</v>
      </c>
      <c r="L2065" s="325" t="s">
        <v>410</v>
      </c>
    </row>
    <row r="2066" spans="3:12" x14ac:dyDescent="0.35">
      <c r="C2066" s="437"/>
      <c r="D2066" s="437"/>
      <c r="E2066" s="437"/>
      <c r="F2066" s="437"/>
      <c r="G2066" s="437"/>
      <c r="H2066" s="424"/>
      <c r="I2066" s="437"/>
      <c r="J2066" s="437"/>
      <c r="K2066" s="437"/>
      <c r="L2066" s="437"/>
    </row>
    <row r="2070" spans="3:12" x14ac:dyDescent="0.35">
      <c r="C2070" s="437"/>
      <c r="D2070" s="437"/>
      <c r="E2070" s="437"/>
      <c r="F2070" s="437"/>
      <c r="G2070" s="437"/>
      <c r="H2070" s="424"/>
      <c r="I2070" s="437"/>
      <c r="J2070" s="437"/>
      <c r="K2070" s="437"/>
      <c r="L2070" s="437"/>
    </row>
    <row r="2071" spans="3:12" ht="15" thickBot="1" x14ac:dyDescent="0.4">
      <c r="C2071" s="437"/>
      <c r="D2071" s="437"/>
      <c r="E2071" s="437"/>
      <c r="F2071" s="437"/>
      <c r="G2071" s="437"/>
      <c r="H2071" s="424"/>
      <c r="I2071" s="437"/>
      <c r="J2071" s="437"/>
      <c r="K2071" s="437"/>
      <c r="L2071" s="437"/>
    </row>
    <row r="2072" spans="3:12" ht="15" thickBot="1" x14ac:dyDescent="0.4">
      <c r="C2072" s="29" t="s">
        <v>43</v>
      </c>
      <c r="D2072" s="30">
        <f>SUM(G2079:G2088)</f>
        <v>0</v>
      </c>
      <c r="E2072" s="93"/>
      <c r="F2072" s="93"/>
      <c r="G2072" s="93"/>
      <c r="H2072" s="76"/>
      <c r="I2072" s="76"/>
      <c r="J2072" s="76"/>
      <c r="K2072" s="112"/>
      <c r="L2072" s="437"/>
    </row>
    <row r="2073" spans="3:12" x14ac:dyDescent="0.35">
      <c r="C2073" s="70"/>
      <c r="D2073" s="31"/>
      <c r="E2073" s="93"/>
      <c r="F2073" s="93"/>
      <c r="G2073" s="93"/>
      <c r="H2073" s="76"/>
      <c r="I2073" s="76"/>
      <c r="J2073" s="76"/>
      <c r="K2073" s="112"/>
      <c r="L2073" s="437"/>
    </row>
    <row r="2074" spans="3:12" x14ac:dyDescent="0.35">
      <c r="C2074" s="70"/>
      <c r="D2074" s="31"/>
      <c r="E2074" s="93"/>
      <c r="F2074" s="93"/>
      <c r="G2074" s="93"/>
      <c r="H2074" s="76"/>
      <c r="I2074" s="76"/>
      <c r="J2074" s="76"/>
      <c r="K2074" s="112"/>
      <c r="L2074" s="437"/>
    </row>
    <row r="2075" spans="3:12" ht="15.5" x14ac:dyDescent="0.35">
      <c r="C2075" s="202" t="s">
        <v>390</v>
      </c>
      <c r="D2075" s="351"/>
      <c r="E2075" s="93"/>
      <c r="F2075" s="93"/>
      <c r="G2075" s="93"/>
      <c r="H2075" s="76"/>
      <c r="I2075" s="76"/>
      <c r="J2075" s="76"/>
      <c r="K2075" s="112"/>
      <c r="L2075" s="437"/>
    </row>
    <row r="2076" spans="3:12" ht="18.5" x14ac:dyDescent="0.35">
      <c r="C2076" s="207" t="e">
        <f>IFERROR(VLOOKUP(D2075,'1. Desarrollo e Innov. Curricu.'!$F:$G,2,FALSE),IFERROR(VLOOKUP(D2075,'2. Investigación Científica'!$F:$G,2,FALSE),IFERROR(VLOOKUP(D2075,'3. Vinculación Univ. Sociedad'!$F:$G,2,FALSE),IFERROR(VLOOKUP(D2075,'4. Docencia y Profesorado Univ.'!$F:$G,2,FALSE),IFERROR(VLOOKUP(D2075,'5. Estudiantes y Graduados'!$F:$G,2,FALSE),IFERROR(VLOOKUP(D2075,'11. Gestion Administrativa'!$F:$G,2,FALSE),IFERROR(VLOOKUP(D2075,'13. Gestión Académica'!$F:$G,2,FALSE),IFERROR(VLOOKUP(D2075,'9. Asegura. de la Calid. y M'!$F:$G,2,FALSE),IFERROR(VLOOKUP(D2075,'6. Gestión del Conocimiento'!$F:$G,2,FALSE),IFERROR(VLOOKUP(D2075,'15. Gobernabilidad y Proceso...'!$F:$G,2,FALSE),IFERROR(VLOOKUP(D2075,'12. Gestión del Talento Humano'!$F:$G,2,FALSE),IFERROR(VLOOKUP(D2075,'14. Internacional... de la E.S.'!$F:$G,2,FALSE),IFERROR(VLOOKUP(D2075,'10. Posgrado'!$F:$G,2,FALSE),IFERROR(VLOOKUP(D2075,'16. Gestión TIC'!$F:$G,2,FALSE),IFERROR(VLOOKUP(D2075,'16. Desa. del Sistema Educ.Sup.'!$F:$G,2,FALSE),IFERROR(VLOOKUP(D2075,'8. Cultura de Inno. Insti...'!$F:$G,2,FALSE),VLOOKUP(D2075,'7. Lo Esencial de la Reforma U.'!$F:$G,2,0)))))))))))))))))</f>
        <v>#N/A</v>
      </c>
      <c r="D2076" s="31"/>
      <c r="E2076" s="93"/>
      <c r="F2076" s="93"/>
      <c r="G2076" s="93"/>
      <c r="H2076" s="76"/>
      <c r="I2076" s="76"/>
      <c r="J2076" s="76"/>
      <c r="K2076" s="112"/>
      <c r="L2076" s="437"/>
    </row>
    <row r="2077" spans="3:12" ht="15" thickBot="1" x14ac:dyDescent="0.4">
      <c r="C2077" s="70"/>
      <c r="D2077" s="31"/>
      <c r="E2077" s="93"/>
      <c r="F2077" s="93"/>
      <c r="G2077" s="93"/>
      <c r="H2077" s="76"/>
      <c r="I2077" s="76"/>
      <c r="J2077" s="76"/>
      <c r="K2077" s="112"/>
      <c r="L2077" s="437"/>
    </row>
    <row r="2078" spans="3:12" ht="15" thickBot="1" x14ac:dyDescent="0.4">
      <c r="C2078" s="126" t="s">
        <v>44</v>
      </c>
      <c r="D2078" s="129" t="s">
        <v>45</v>
      </c>
      <c r="E2078" s="128" t="s">
        <v>55</v>
      </c>
      <c r="F2078" s="128" t="s">
        <v>57</v>
      </c>
      <c r="G2078" s="127" t="s">
        <v>27</v>
      </c>
      <c r="H2078" s="133" t="s">
        <v>129</v>
      </c>
      <c r="I2078" s="128" t="s">
        <v>46</v>
      </c>
      <c r="J2078" s="128" t="s">
        <v>130</v>
      </c>
      <c r="K2078" s="128" t="s">
        <v>408</v>
      </c>
      <c r="L2078" s="128" t="s">
        <v>409</v>
      </c>
    </row>
    <row r="2079" spans="3:12" x14ac:dyDescent="0.35">
      <c r="C2079" s="317" t="s">
        <v>47</v>
      </c>
      <c r="D2079" s="1159"/>
      <c r="E2079" s="318"/>
      <c r="F2079" s="115">
        <v>30000</v>
      </c>
      <c r="G2079" s="319">
        <f t="shared" ref="G2079:G2087" si="228">E2079*F2079</f>
        <v>0</v>
      </c>
      <c r="H2079" s="320"/>
      <c r="I2079" s="116" t="s">
        <v>697</v>
      </c>
      <c r="J2079" s="116" t="str">
        <f>VLOOKUP(I2079,Presupuesto!$B$11:$C$566,2,0)</f>
        <v>SERVICIOS DE CAPACITACION.</v>
      </c>
      <c r="K2079" s="321" t="s">
        <v>1492</v>
      </c>
      <c r="L2079" s="116" t="s">
        <v>392</v>
      </c>
    </row>
    <row r="2080" spans="3:12" x14ac:dyDescent="0.35">
      <c r="C2080" s="99" t="s">
        <v>48</v>
      </c>
      <c r="D2080" s="1160"/>
      <c r="E2080" s="200">
        <f>D2079</f>
        <v>0</v>
      </c>
      <c r="F2080" s="100">
        <v>50</v>
      </c>
      <c r="G2080" s="97">
        <f t="shared" si="228"/>
        <v>0</v>
      </c>
      <c r="H2080" s="161"/>
      <c r="I2080" s="98" t="s">
        <v>715</v>
      </c>
      <c r="J2080" s="98" t="str">
        <f>VLOOKUP(I2080,Presupuesto!$B$11:$C$566,2,0)</f>
        <v>SERVICIOS DE IMPRENTA PUBLIC.Y REPRODUCCION</v>
      </c>
      <c r="K2080" s="98" t="str">
        <f>$K$194</f>
        <v>Gestión Tecnologías de Información y Comunicación</v>
      </c>
      <c r="L2080" s="98" t="s">
        <v>410</v>
      </c>
    </row>
    <row r="2081" spans="3:12" x14ac:dyDescent="0.35">
      <c r="C2081" s="99" t="s">
        <v>49</v>
      </c>
      <c r="D2081" s="1160"/>
      <c r="E2081" s="200">
        <f>D2079</f>
        <v>0</v>
      </c>
      <c r="F2081" s="100">
        <v>150</v>
      </c>
      <c r="G2081" s="97">
        <f t="shared" si="228"/>
        <v>0</v>
      </c>
      <c r="H2081" s="161"/>
      <c r="I2081" s="98" t="s">
        <v>790</v>
      </c>
      <c r="J2081" s="98" t="str">
        <f>VLOOKUP(I2081,Presupuesto!$B$11:$C$566,2,0)</f>
        <v>ALIMENTOS B EBIDAS PARA PERSONAS</v>
      </c>
      <c r="K2081" s="98" t="str">
        <f t="shared" ref="K2081:K2088" si="229">$K$194</f>
        <v>Gestión Tecnologías de Información y Comunicación</v>
      </c>
      <c r="L2081" s="98" t="s">
        <v>394</v>
      </c>
    </row>
    <row r="2082" spans="3:12" x14ac:dyDescent="0.35">
      <c r="C2082" s="99" t="s">
        <v>50</v>
      </c>
      <c r="D2082" s="1160"/>
      <c r="E2082" s="151">
        <v>0</v>
      </c>
      <c r="F2082" s="118">
        <v>10000</v>
      </c>
      <c r="G2082" s="97">
        <f t="shared" si="228"/>
        <v>0</v>
      </c>
      <c r="H2082" s="161"/>
      <c r="I2082" s="313" t="s">
        <v>298</v>
      </c>
      <c r="J2082" s="98" t="str">
        <f>VLOOKUP(I2082,Presupuesto!$B$11:$C$566,2,0)</f>
        <v>PASAJES (26100-00)</v>
      </c>
      <c r="K2082" s="98" t="str">
        <f t="shared" si="229"/>
        <v>Gestión Tecnologías de Información y Comunicación</v>
      </c>
      <c r="L2082" s="98" t="s">
        <v>410</v>
      </c>
    </row>
    <row r="2083" spans="3:12" x14ac:dyDescent="0.35">
      <c r="C2083" s="99" t="s">
        <v>415</v>
      </c>
      <c r="D2083" s="1160"/>
      <c r="E2083" s="151">
        <v>0</v>
      </c>
      <c r="F2083" s="118">
        <v>250</v>
      </c>
      <c r="G2083" s="97">
        <f t="shared" si="228"/>
        <v>0</v>
      </c>
      <c r="H2083" s="161"/>
      <c r="I2083" s="98" t="s">
        <v>819</v>
      </c>
      <c r="J2083" s="98" t="str">
        <f>VLOOKUP(I2083,Presupuesto!$B$11:$C$566,2,0)</f>
        <v>PRODUCTOS PAPEL Y CARTON</v>
      </c>
      <c r="K2083" s="98" t="str">
        <f t="shared" si="229"/>
        <v>Gestión Tecnologías de Información y Comunicación</v>
      </c>
      <c r="L2083" s="98" t="s">
        <v>410</v>
      </c>
    </row>
    <row r="2084" spans="3:12" x14ac:dyDescent="0.35">
      <c r="C2084" s="99" t="s">
        <v>51</v>
      </c>
      <c r="D2084" s="1160"/>
      <c r="E2084" s="200">
        <f>(D2079*25)/500</f>
        <v>0</v>
      </c>
      <c r="F2084" s="100">
        <v>85</v>
      </c>
      <c r="G2084" s="97">
        <f t="shared" si="228"/>
        <v>0</v>
      </c>
      <c r="H2084" s="161"/>
      <c r="I2084" s="98" t="s">
        <v>819</v>
      </c>
      <c r="J2084" s="98" t="str">
        <f>VLOOKUP(I2084,Presupuesto!$B$11:$C$566,2,0)</f>
        <v>PRODUCTOS PAPEL Y CARTON</v>
      </c>
      <c r="K2084" s="98" t="str">
        <f t="shared" si="229"/>
        <v>Gestión Tecnologías de Información y Comunicación</v>
      </c>
      <c r="L2084" s="98" t="s">
        <v>410</v>
      </c>
    </row>
    <row r="2085" spans="3:12" x14ac:dyDescent="0.35">
      <c r="C2085" s="99" t="s">
        <v>121</v>
      </c>
      <c r="D2085" s="1160"/>
      <c r="E2085" s="200">
        <f>D2079/12</f>
        <v>0</v>
      </c>
      <c r="F2085" s="100">
        <v>36</v>
      </c>
      <c r="G2085" s="97">
        <f t="shared" si="228"/>
        <v>0</v>
      </c>
      <c r="H2085" s="161"/>
      <c r="I2085" s="98" t="s">
        <v>940</v>
      </c>
      <c r="J2085" s="98" t="str">
        <f>VLOOKUP(I2085,Presupuesto!$B$11:$C$566,2,0)</f>
        <v>UTILES DE ESCRITORIO, OFICINA Y ENSE¥ANZA</v>
      </c>
      <c r="K2085" s="98" t="str">
        <f t="shared" si="229"/>
        <v>Gestión Tecnologías de Información y Comunicación</v>
      </c>
      <c r="L2085" s="98" t="s">
        <v>410</v>
      </c>
    </row>
    <row r="2086" spans="3:12" x14ac:dyDescent="0.35">
      <c r="C2086" s="99" t="s">
        <v>34</v>
      </c>
      <c r="D2086" s="1160"/>
      <c r="E2086" s="200">
        <f>D2079/12</f>
        <v>0</v>
      </c>
      <c r="F2086" s="100">
        <v>80</v>
      </c>
      <c r="G2086" s="97">
        <f t="shared" si="228"/>
        <v>0</v>
      </c>
      <c r="H2086" s="161"/>
      <c r="I2086" s="98" t="s">
        <v>940</v>
      </c>
      <c r="J2086" s="98" t="str">
        <f>VLOOKUP(I2086,Presupuesto!$B$11:$C$566,2,0)</f>
        <v>UTILES DE ESCRITORIO, OFICINA Y ENSE¥ANZA</v>
      </c>
      <c r="K2086" s="98" t="str">
        <f t="shared" si="229"/>
        <v>Gestión Tecnologías de Información y Comunicación</v>
      </c>
      <c r="L2086" s="98" t="s">
        <v>410</v>
      </c>
    </row>
    <row r="2087" spans="3:12" x14ac:dyDescent="0.35">
      <c r="C2087" s="109" t="s">
        <v>52</v>
      </c>
      <c r="D2087" s="1160"/>
      <c r="E2087" s="209">
        <v>0</v>
      </c>
      <c r="F2087" s="119">
        <v>25</v>
      </c>
      <c r="G2087" s="97">
        <f t="shared" si="228"/>
        <v>0</v>
      </c>
      <c r="H2087" s="161"/>
      <c r="I2087" s="98" t="s">
        <v>940</v>
      </c>
      <c r="J2087" s="98" t="str">
        <f>VLOOKUP(I2087,Presupuesto!$B$11:$C$566,2,0)</f>
        <v>UTILES DE ESCRITORIO, OFICINA Y ENSE¥ANZA</v>
      </c>
      <c r="K2087" s="98" t="str">
        <f t="shared" si="229"/>
        <v>Gestión Tecnologías de Información y Comunicación</v>
      </c>
      <c r="L2087" s="98" t="s">
        <v>410</v>
      </c>
    </row>
    <row r="2088" spans="3:12" ht="15" thickBot="1" x14ac:dyDescent="0.4">
      <c r="C2088" s="213" t="s">
        <v>428</v>
      </c>
      <c r="D2088" s="214">
        <v>0</v>
      </c>
      <c r="E2088" s="322">
        <v>0</v>
      </c>
      <c r="F2088" s="104">
        <f>HLOOKUP(C2088,$AH$2:$BU$3,2,0)</f>
        <v>1150</v>
      </c>
      <c r="G2088" s="105">
        <f>D2088*E2088*F2088</f>
        <v>0</v>
      </c>
      <c r="H2088" s="323"/>
      <c r="I2088" s="324" t="s">
        <v>299</v>
      </c>
      <c r="J2088" s="106" t="str">
        <f>VLOOKUP(I2088,Presupuesto!$B$11:$C$566,2,0)</f>
        <v>VIATICOS (26200-00)</v>
      </c>
      <c r="K2088" s="325" t="str">
        <f t="shared" si="229"/>
        <v>Gestión Tecnologías de Información y Comunicación</v>
      </c>
      <c r="L2088" s="325" t="s">
        <v>410</v>
      </c>
    </row>
    <row r="2089" spans="3:12" x14ac:dyDescent="0.35">
      <c r="C2089" s="437"/>
      <c r="D2089" s="437"/>
      <c r="E2089" s="437"/>
      <c r="F2089" s="437"/>
      <c r="G2089" s="437"/>
      <c r="H2089" s="424"/>
      <c r="I2089" s="437"/>
      <c r="J2089" s="437"/>
      <c r="K2089" s="437"/>
      <c r="L2089" s="437"/>
    </row>
    <row r="2092" spans="3:12" x14ac:dyDescent="0.35">
      <c r="C2092" s="437"/>
      <c r="D2092" s="437"/>
      <c r="E2092" s="437"/>
      <c r="F2092" s="437"/>
      <c r="G2092" s="437"/>
      <c r="H2092" s="424"/>
      <c r="I2092" s="437"/>
      <c r="J2092" s="437"/>
      <c r="K2092" s="437"/>
      <c r="L2092" s="437"/>
    </row>
    <row r="2093" spans="3:12" ht="15" thickBot="1" x14ac:dyDescent="0.4">
      <c r="C2093" s="437"/>
      <c r="D2093" s="437"/>
      <c r="E2093" s="437"/>
      <c r="F2093" s="437"/>
      <c r="G2093" s="437"/>
      <c r="H2093" s="424"/>
      <c r="I2093" s="437"/>
      <c r="J2093" s="437"/>
      <c r="K2093" s="437"/>
      <c r="L2093" s="437"/>
    </row>
    <row r="2094" spans="3:12" ht="15" thickBot="1" x14ac:dyDescent="0.4">
      <c r="C2094" s="29" t="s">
        <v>43</v>
      </c>
      <c r="D2094" s="30">
        <f>SUM(G2101:G2110)</f>
        <v>0</v>
      </c>
      <c r="E2094" s="93"/>
      <c r="F2094" s="93"/>
      <c r="G2094" s="93"/>
      <c r="H2094" s="76"/>
      <c r="I2094" s="76"/>
      <c r="J2094" s="76"/>
      <c r="K2094" s="112"/>
      <c r="L2094" s="437"/>
    </row>
    <row r="2095" spans="3:12" x14ac:dyDescent="0.35">
      <c r="C2095" s="70"/>
      <c r="D2095" s="31"/>
      <c r="E2095" s="93"/>
      <c r="F2095" s="93"/>
      <c r="G2095" s="93"/>
      <c r="H2095" s="76"/>
      <c r="I2095" s="76"/>
      <c r="J2095" s="76"/>
      <c r="K2095" s="112"/>
      <c r="L2095" s="437"/>
    </row>
    <row r="2096" spans="3:12" x14ac:dyDescent="0.35">
      <c r="C2096" s="70"/>
      <c r="D2096" s="31"/>
      <c r="E2096" s="93"/>
      <c r="F2096" s="93"/>
      <c r="G2096" s="93"/>
      <c r="H2096" s="76"/>
      <c r="I2096" s="76"/>
      <c r="J2096" s="76"/>
      <c r="K2096" s="112"/>
      <c r="L2096" s="437"/>
    </row>
    <row r="2097" spans="3:12" ht="15.5" x14ac:dyDescent="0.35">
      <c r="C2097" s="202" t="s">
        <v>390</v>
      </c>
      <c r="D2097" s="351"/>
      <c r="E2097" s="93"/>
      <c r="F2097" s="93"/>
      <c r="G2097" s="93"/>
      <c r="H2097" s="76"/>
      <c r="I2097" s="76"/>
      <c r="J2097" s="76"/>
      <c r="K2097" s="112"/>
      <c r="L2097" s="437"/>
    </row>
    <row r="2098" spans="3:12" ht="18.5" x14ac:dyDescent="0.35">
      <c r="C2098" s="207" t="e">
        <f>IFERROR(VLOOKUP(D2097,'1. Desarrollo e Innov. Curricu.'!$F:$G,2,FALSE),IFERROR(VLOOKUP(D2097,'2. Investigación Científica'!$F:$G,2,FALSE),IFERROR(VLOOKUP(D2097,'3. Vinculación Univ. Sociedad'!$F:$G,2,FALSE),IFERROR(VLOOKUP(D2097,'4. Docencia y Profesorado Univ.'!$F:$G,2,FALSE),IFERROR(VLOOKUP(D2097,'5. Estudiantes y Graduados'!$F:$G,2,FALSE),IFERROR(VLOOKUP(D2097,'11. Gestion Administrativa'!$F:$G,2,FALSE),IFERROR(VLOOKUP(D2097,'13. Gestión Académica'!$F:$G,2,FALSE),IFERROR(VLOOKUP(D2097,'9. Asegura. de la Calid. y M'!$F:$G,2,FALSE),IFERROR(VLOOKUP(D2097,'6. Gestión del Conocimiento'!$F:$G,2,FALSE),IFERROR(VLOOKUP(D2097,'15. Gobernabilidad y Proceso...'!$F:$G,2,FALSE),IFERROR(VLOOKUP(D2097,'12. Gestión del Talento Humano'!$F:$G,2,FALSE),IFERROR(VLOOKUP(D2097,'14. Internacional... de la E.S.'!$F:$G,2,FALSE),IFERROR(VLOOKUP(D2097,'10. Posgrado'!$F:$G,2,FALSE),IFERROR(VLOOKUP(D2097,'16. Gestión TIC'!$F:$G,2,FALSE),IFERROR(VLOOKUP(D2097,'16. Desa. del Sistema Educ.Sup.'!$F:$G,2,FALSE),IFERROR(VLOOKUP(D2097,'8. Cultura de Inno. Insti...'!$F:$G,2,FALSE),VLOOKUP(D2097,'7. Lo Esencial de la Reforma U.'!$F:$G,2,0)))))))))))))))))</f>
        <v>#N/A</v>
      </c>
      <c r="D2098" s="31"/>
      <c r="E2098" s="93"/>
      <c r="F2098" s="93"/>
      <c r="G2098" s="93"/>
      <c r="H2098" s="76"/>
      <c r="I2098" s="76"/>
      <c r="J2098" s="76"/>
      <c r="K2098" s="112"/>
      <c r="L2098" s="437"/>
    </row>
    <row r="2099" spans="3:12" ht="15" thickBot="1" x14ac:dyDescent="0.4">
      <c r="C2099" s="70"/>
      <c r="D2099" s="31"/>
      <c r="E2099" s="93"/>
      <c r="F2099" s="93"/>
      <c r="G2099" s="93"/>
      <c r="H2099" s="76"/>
      <c r="I2099" s="76"/>
      <c r="J2099" s="76"/>
      <c r="K2099" s="112"/>
      <c r="L2099" s="437"/>
    </row>
    <row r="2100" spans="3:12" ht="15" thickBot="1" x14ac:dyDescent="0.4">
      <c r="C2100" s="126" t="s">
        <v>44</v>
      </c>
      <c r="D2100" s="129" t="s">
        <v>45</v>
      </c>
      <c r="E2100" s="128" t="s">
        <v>55</v>
      </c>
      <c r="F2100" s="128" t="s">
        <v>57</v>
      </c>
      <c r="G2100" s="127" t="s">
        <v>27</v>
      </c>
      <c r="H2100" s="133" t="s">
        <v>129</v>
      </c>
      <c r="I2100" s="128" t="s">
        <v>46</v>
      </c>
      <c r="J2100" s="128" t="s">
        <v>130</v>
      </c>
      <c r="K2100" s="128" t="s">
        <v>408</v>
      </c>
      <c r="L2100" s="128" t="s">
        <v>409</v>
      </c>
    </row>
    <row r="2101" spans="3:12" x14ac:dyDescent="0.35">
      <c r="C2101" s="317" t="s">
        <v>47</v>
      </c>
      <c r="D2101" s="1159"/>
      <c r="E2101" s="318"/>
      <c r="F2101" s="115">
        <v>30000</v>
      </c>
      <c r="G2101" s="319">
        <f t="shared" ref="G2101:G2109" si="230">E2101*F2101</f>
        <v>0</v>
      </c>
      <c r="H2101" s="320"/>
      <c r="I2101" s="116" t="s">
        <v>697</v>
      </c>
      <c r="J2101" s="116" t="str">
        <f>VLOOKUP(I2101,Presupuesto!$B$11:$C$566,2,0)</f>
        <v>SERVICIOS DE CAPACITACION.</v>
      </c>
      <c r="K2101" s="321" t="s">
        <v>1492</v>
      </c>
      <c r="L2101" s="116" t="s">
        <v>392</v>
      </c>
    </row>
    <row r="2102" spans="3:12" x14ac:dyDescent="0.35">
      <c r="C2102" s="99" t="s">
        <v>48</v>
      </c>
      <c r="D2102" s="1160"/>
      <c r="E2102" s="200">
        <f>D2101</f>
        <v>0</v>
      </c>
      <c r="F2102" s="100">
        <v>50</v>
      </c>
      <c r="G2102" s="97">
        <f t="shared" si="230"/>
        <v>0</v>
      </c>
      <c r="H2102" s="161"/>
      <c r="I2102" s="98" t="s">
        <v>715</v>
      </c>
      <c r="J2102" s="98" t="str">
        <f>VLOOKUP(I2102,Presupuesto!$B$11:$C$566,2,0)</f>
        <v>SERVICIOS DE IMPRENTA PUBLIC.Y REPRODUCCION</v>
      </c>
      <c r="K2102" s="98" t="str">
        <f>$K$194</f>
        <v>Gestión Tecnologías de Información y Comunicación</v>
      </c>
      <c r="L2102" s="98" t="s">
        <v>410</v>
      </c>
    </row>
    <row r="2103" spans="3:12" x14ac:dyDescent="0.35">
      <c r="C2103" s="99" t="s">
        <v>49</v>
      </c>
      <c r="D2103" s="1160"/>
      <c r="E2103" s="200">
        <f>D2101</f>
        <v>0</v>
      </c>
      <c r="F2103" s="100">
        <v>150</v>
      </c>
      <c r="G2103" s="97">
        <f t="shared" si="230"/>
        <v>0</v>
      </c>
      <c r="H2103" s="161"/>
      <c r="I2103" s="98" t="s">
        <v>790</v>
      </c>
      <c r="J2103" s="98" t="str">
        <f>VLOOKUP(I2103,Presupuesto!$B$11:$C$566,2,0)</f>
        <v>ALIMENTOS B EBIDAS PARA PERSONAS</v>
      </c>
      <c r="K2103" s="98" t="str">
        <f t="shared" ref="K2103:K2110" si="231">$K$194</f>
        <v>Gestión Tecnologías de Información y Comunicación</v>
      </c>
      <c r="L2103" s="98" t="s">
        <v>394</v>
      </c>
    </row>
    <row r="2104" spans="3:12" x14ac:dyDescent="0.35">
      <c r="C2104" s="99" t="s">
        <v>50</v>
      </c>
      <c r="D2104" s="1160"/>
      <c r="E2104" s="151">
        <v>0</v>
      </c>
      <c r="F2104" s="118">
        <v>10000</v>
      </c>
      <c r="G2104" s="97">
        <f t="shared" si="230"/>
        <v>0</v>
      </c>
      <c r="H2104" s="161"/>
      <c r="I2104" s="313" t="s">
        <v>298</v>
      </c>
      <c r="J2104" s="98" t="str">
        <f>VLOOKUP(I2104,Presupuesto!$B$11:$C$566,2,0)</f>
        <v>PASAJES (26100-00)</v>
      </c>
      <c r="K2104" s="98" t="str">
        <f t="shared" si="231"/>
        <v>Gestión Tecnologías de Información y Comunicación</v>
      </c>
      <c r="L2104" s="98" t="s">
        <v>410</v>
      </c>
    </row>
    <row r="2105" spans="3:12" x14ac:dyDescent="0.35">
      <c r="C2105" s="99" t="s">
        <v>415</v>
      </c>
      <c r="D2105" s="1160"/>
      <c r="E2105" s="151">
        <v>0</v>
      </c>
      <c r="F2105" s="118">
        <v>250</v>
      </c>
      <c r="G2105" s="97">
        <f t="shared" si="230"/>
        <v>0</v>
      </c>
      <c r="H2105" s="161"/>
      <c r="I2105" s="98" t="s">
        <v>819</v>
      </c>
      <c r="J2105" s="98" t="str">
        <f>VLOOKUP(I2105,Presupuesto!$B$11:$C$566,2,0)</f>
        <v>PRODUCTOS PAPEL Y CARTON</v>
      </c>
      <c r="K2105" s="98" t="str">
        <f t="shared" si="231"/>
        <v>Gestión Tecnologías de Información y Comunicación</v>
      </c>
      <c r="L2105" s="98" t="s">
        <v>410</v>
      </c>
    </row>
    <row r="2106" spans="3:12" x14ac:dyDescent="0.35">
      <c r="C2106" s="99" t="s">
        <v>51</v>
      </c>
      <c r="D2106" s="1160"/>
      <c r="E2106" s="200">
        <f>(D2101*25)/500</f>
        <v>0</v>
      </c>
      <c r="F2106" s="100">
        <v>85</v>
      </c>
      <c r="G2106" s="97">
        <f t="shared" si="230"/>
        <v>0</v>
      </c>
      <c r="H2106" s="161"/>
      <c r="I2106" s="98" t="s">
        <v>819</v>
      </c>
      <c r="J2106" s="98" t="str">
        <f>VLOOKUP(I2106,Presupuesto!$B$11:$C$566,2,0)</f>
        <v>PRODUCTOS PAPEL Y CARTON</v>
      </c>
      <c r="K2106" s="98" t="str">
        <f t="shared" si="231"/>
        <v>Gestión Tecnologías de Información y Comunicación</v>
      </c>
      <c r="L2106" s="98" t="s">
        <v>410</v>
      </c>
    </row>
    <row r="2107" spans="3:12" x14ac:dyDescent="0.35">
      <c r="C2107" s="99" t="s">
        <v>121</v>
      </c>
      <c r="D2107" s="1160"/>
      <c r="E2107" s="200">
        <f>D2101/12</f>
        <v>0</v>
      </c>
      <c r="F2107" s="100">
        <v>36</v>
      </c>
      <c r="G2107" s="97">
        <f t="shared" si="230"/>
        <v>0</v>
      </c>
      <c r="H2107" s="161"/>
      <c r="I2107" s="98" t="s">
        <v>940</v>
      </c>
      <c r="J2107" s="98" t="str">
        <f>VLOOKUP(I2107,Presupuesto!$B$11:$C$566,2,0)</f>
        <v>UTILES DE ESCRITORIO, OFICINA Y ENSE¥ANZA</v>
      </c>
      <c r="K2107" s="98" t="str">
        <f t="shared" si="231"/>
        <v>Gestión Tecnologías de Información y Comunicación</v>
      </c>
      <c r="L2107" s="98" t="s">
        <v>410</v>
      </c>
    </row>
    <row r="2108" spans="3:12" x14ac:dyDescent="0.35">
      <c r="C2108" s="99" t="s">
        <v>34</v>
      </c>
      <c r="D2108" s="1160"/>
      <c r="E2108" s="200">
        <f>D2101/12</f>
        <v>0</v>
      </c>
      <c r="F2108" s="100">
        <v>80</v>
      </c>
      <c r="G2108" s="97">
        <f t="shared" si="230"/>
        <v>0</v>
      </c>
      <c r="H2108" s="161"/>
      <c r="I2108" s="98" t="s">
        <v>940</v>
      </c>
      <c r="J2108" s="98" t="str">
        <f>VLOOKUP(I2108,Presupuesto!$B$11:$C$566,2,0)</f>
        <v>UTILES DE ESCRITORIO, OFICINA Y ENSE¥ANZA</v>
      </c>
      <c r="K2108" s="98" t="str">
        <f t="shared" si="231"/>
        <v>Gestión Tecnologías de Información y Comunicación</v>
      </c>
      <c r="L2108" s="98" t="s">
        <v>410</v>
      </c>
    </row>
    <row r="2109" spans="3:12" x14ac:dyDescent="0.35">
      <c r="C2109" s="109" t="s">
        <v>52</v>
      </c>
      <c r="D2109" s="1160"/>
      <c r="E2109" s="209">
        <v>0</v>
      </c>
      <c r="F2109" s="119">
        <v>25</v>
      </c>
      <c r="G2109" s="97">
        <f t="shared" si="230"/>
        <v>0</v>
      </c>
      <c r="H2109" s="161"/>
      <c r="I2109" s="98" t="s">
        <v>940</v>
      </c>
      <c r="J2109" s="98" t="str">
        <f>VLOOKUP(I2109,Presupuesto!$B$11:$C$566,2,0)</f>
        <v>UTILES DE ESCRITORIO, OFICINA Y ENSE¥ANZA</v>
      </c>
      <c r="K2109" s="98" t="str">
        <f t="shared" si="231"/>
        <v>Gestión Tecnologías de Información y Comunicación</v>
      </c>
      <c r="L2109" s="98" t="s">
        <v>410</v>
      </c>
    </row>
    <row r="2110" spans="3:12" ht="15" thickBot="1" x14ac:dyDescent="0.4">
      <c r="C2110" s="213" t="s">
        <v>428</v>
      </c>
      <c r="D2110" s="214">
        <v>0</v>
      </c>
      <c r="E2110" s="322">
        <v>0</v>
      </c>
      <c r="F2110" s="104">
        <f>HLOOKUP(C2110,$AH$2:$BU$3,2,0)</f>
        <v>1150</v>
      </c>
      <c r="G2110" s="105">
        <f>D2110*E2110*F2110</f>
        <v>0</v>
      </c>
      <c r="H2110" s="323"/>
      <c r="I2110" s="324" t="s">
        <v>299</v>
      </c>
      <c r="J2110" s="106" t="str">
        <f>VLOOKUP(I2110,Presupuesto!$B$11:$C$566,2,0)</f>
        <v>VIATICOS (26200-00)</v>
      </c>
      <c r="K2110" s="325" t="str">
        <f t="shared" si="231"/>
        <v>Gestión Tecnologías de Información y Comunicación</v>
      </c>
      <c r="L2110" s="325" t="s">
        <v>410</v>
      </c>
    </row>
    <row r="2111" spans="3:12" x14ac:dyDescent="0.35">
      <c r="C2111" s="437"/>
      <c r="D2111" s="437"/>
      <c r="E2111" s="437"/>
      <c r="F2111" s="437"/>
      <c r="G2111" s="437"/>
      <c r="H2111" s="424"/>
      <c r="I2111" s="437"/>
      <c r="J2111" s="437"/>
      <c r="K2111" s="437"/>
      <c r="L2111" s="437"/>
    </row>
    <row r="2114" spans="3:12" x14ac:dyDescent="0.35">
      <c r="C2114" s="437"/>
      <c r="D2114" s="437"/>
      <c r="E2114" s="437"/>
      <c r="F2114" s="437"/>
      <c r="G2114" s="437"/>
      <c r="H2114" s="424"/>
      <c r="I2114" s="437"/>
      <c r="J2114" s="437"/>
      <c r="K2114" s="437"/>
      <c r="L2114" s="437"/>
    </row>
    <row r="2115" spans="3:12" ht="15" thickBot="1" x14ac:dyDescent="0.4">
      <c r="C2115" s="437"/>
      <c r="D2115" s="437"/>
      <c r="E2115" s="437"/>
      <c r="F2115" s="437"/>
      <c r="G2115" s="437"/>
      <c r="H2115" s="424"/>
      <c r="I2115" s="437"/>
      <c r="J2115" s="437"/>
      <c r="K2115" s="437"/>
      <c r="L2115" s="437"/>
    </row>
    <row r="2116" spans="3:12" ht="15" thickBot="1" x14ac:dyDescent="0.4">
      <c r="C2116" s="29" t="s">
        <v>43</v>
      </c>
      <c r="D2116" s="30">
        <f>SUM(G2123:G2132)</f>
        <v>0</v>
      </c>
      <c r="E2116" s="93"/>
      <c r="F2116" s="93"/>
      <c r="G2116" s="93"/>
      <c r="H2116" s="76"/>
      <c r="I2116" s="76"/>
      <c r="J2116" s="76"/>
      <c r="K2116" s="112"/>
      <c r="L2116" s="437"/>
    </row>
    <row r="2117" spans="3:12" x14ac:dyDescent="0.35">
      <c r="C2117" s="70"/>
      <c r="D2117" s="31"/>
      <c r="E2117" s="93"/>
      <c r="F2117" s="93"/>
      <c r="G2117" s="93"/>
      <c r="H2117" s="76"/>
      <c r="I2117" s="76"/>
      <c r="J2117" s="76"/>
      <c r="K2117" s="112"/>
      <c r="L2117" s="437"/>
    </row>
    <row r="2118" spans="3:12" x14ac:dyDescent="0.35">
      <c r="C2118" s="70"/>
      <c r="D2118" s="31"/>
      <c r="E2118" s="93"/>
      <c r="F2118" s="93"/>
      <c r="G2118" s="93"/>
      <c r="H2118" s="76"/>
      <c r="I2118" s="76"/>
      <c r="J2118" s="76"/>
      <c r="K2118" s="112"/>
      <c r="L2118" s="437"/>
    </row>
    <row r="2119" spans="3:12" ht="15.5" x14ac:dyDescent="0.35">
      <c r="C2119" s="202" t="s">
        <v>390</v>
      </c>
      <c r="D2119" s="351"/>
      <c r="E2119" s="93"/>
      <c r="F2119" s="93"/>
      <c r="G2119" s="93"/>
      <c r="H2119" s="76"/>
      <c r="I2119" s="76"/>
      <c r="J2119" s="76"/>
      <c r="K2119" s="112"/>
      <c r="L2119" s="437"/>
    </row>
    <row r="2120" spans="3:12" ht="18.5" x14ac:dyDescent="0.35">
      <c r="C2120" s="207" t="e">
        <f>IFERROR(VLOOKUP(D2119,'1. Desarrollo e Innov. Curricu.'!$F:$G,2,FALSE),IFERROR(VLOOKUP(D2119,'2. Investigación Científica'!$F:$G,2,FALSE),IFERROR(VLOOKUP(D2119,'3. Vinculación Univ. Sociedad'!$F:$G,2,FALSE),IFERROR(VLOOKUP(D2119,'4. Docencia y Profesorado Univ.'!$F:$G,2,FALSE),IFERROR(VLOOKUP(D2119,'5. Estudiantes y Graduados'!$F:$G,2,FALSE),IFERROR(VLOOKUP(D2119,'11. Gestion Administrativa'!$F:$G,2,FALSE),IFERROR(VLOOKUP(D2119,'13. Gestión Académica'!$F:$G,2,FALSE),IFERROR(VLOOKUP(D2119,'9. Asegura. de la Calid. y M'!$F:$G,2,FALSE),IFERROR(VLOOKUP(D2119,'6. Gestión del Conocimiento'!$F:$G,2,FALSE),IFERROR(VLOOKUP(D2119,'15. Gobernabilidad y Proceso...'!$F:$G,2,FALSE),IFERROR(VLOOKUP(D2119,'12. Gestión del Talento Humano'!$F:$G,2,FALSE),IFERROR(VLOOKUP(D2119,'14. Internacional... de la E.S.'!$F:$G,2,FALSE),IFERROR(VLOOKUP(D2119,'10. Posgrado'!$F:$G,2,FALSE),IFERROR(VLOOKUP(D2119,'16. Gestión TIC'!$F:$G,2,FALSE),IFERROR(VLOOKUP(D2119,'16. Desa. del Sistema Educ.Sup.'!$F:$G,2,FALSE),IFERROR(VLOOKUP(D2119,'8. Cultura de Inno. Insti...'!$F:$G,2,FALSE),VLOOKUP(D2119,'7. Lo Esencial de la Reforma U.'!$F:$G,2,0)))))))))))))))))</f>
        <v>#N/A</v>
      </c>
      <c r="D2120" s="31"/>
      <c r="E2120" s="93"/>
      <c r="F2120" s="93"/>
      <c r="G2120" s="93"/>
      <c r="H2120" s="76"/>
      <c r="I2120" s="76"/>
      <c r="J2120" s="76"/>
      <c r="K2120" s="112"/>
      <c r="L2120" s="437"/>
    </row>
    <row r="2121" spans="3:12" ht="15" thickBot="1" x14ac:dyDescent="0.4">
      <c r="C2121" s="70"/>
      <c r="D2121" s="31"/>
      <c r="E2121" s="93"/>
      <c r="F2121" s="93"/>
      <c r="G2121" s="93"/>
      <c r="H2121" s="76"/>
      <c r="I2121" s="76"/>
      <c r="J2121" s="76"/>
      <c r="K2121" s="112"/>
      <c r="L2121" s="437"/>
    </row>
    <row r="2122" spans="3:12" ht="15" thickBot="1" x14ac:dyDescent="0.4">
      <c r="C2122" s="126" t="s">
        <v>44</v>
      </c>
      <c r="D2122" s="129" t="s">
        <v>45</v>
      </c>
      <c r="E2122" s="128" t="s">
        <v>55</v>
      </c>
      <c r="F2122" s="128" t="s">
        <v>57</v>
      </c>
      <c r="G2122" s="127" t="s">
        <v>27</v>
      </c>
      <c r="H2122" s="133" t="s">
        <v>129</v>
      </c>
      <c r="I2122" s="128" t="s">
        <v>46</v>
      </c>
      <c r="J2122" s="128" t="s">
        <v>130</v>
      </c>
      <c r="K2122" s="128" t="s">
        <v>408</v>
      </c>
      <c r="L2122" s="128" t="s">
        <v>409</v>
      </c>
    </row>
    <row r="2123" spans="3:12" x14ac:dyDescent="0.35">
      <c r="C2123" s="317" t="s">
        <v>47</v>
      </c>
      <c r="D2123" s="1159"/>
      <c r="E2123" s="318"/>
      <c r="F2123" s="115">
        <v>30000</v>
      </c>
      <c r="G2123" s="319">
        <f t="shared" ref="G2123:G2131" si="232">E2123*F2123</f>
        <v>0</v>
      </c>
      <c r="H2123" s="320"/>
      <c r="I2123" s="116" t="s">
        <v>697</v>
      </c>
      <c r="J2123" s="116" t="str">
        <f>VLOOKUP(I2123,Presupuesto!$B$11:$C$566,2,0)</f>
        <v>SERVICIOS DE CAPACITACION.</v>
      </c>
      <c r="K2123" s="321" t="s">
        <v>1492</v>
      </c>
      <c r="L2123" s="116" t="s">
        <v>392</v>
      </c>
    </row>
    <row r="2124" spans="3:12" x14ac:dyDescent="0.35">
      <c r="C2124" s="99" t="s">
        <v>48</v>
      </c>
      <c r="D2124" s="1160"/>
      <c r="E2124" s="200">
        <f>D2123</f>
        <v>0</v>
      </c>
      <c r="F2124" s="100">
        <v>50</v>
      </c>
      <c r="G2124" s="97">
        <f t="shared" si="232"/>
        <v>0</v>
      </c>
      <c r="H2124" s="161"/>
      <c r="I2124" s="98" t="s">
        <v>715</v>
      </c>
      <c r="J2124" s="98" t="str">
        <f>VLOOKUP(I2124,Presupuesto!$B$11:$C$566,2,0)</f>
        <v>SERVICIOS DE IMPRENTA PUBLIC.Y REPRODUCCION</v>
      </c>
      <c r="K2124" s="98" t="str">
        <f>$K$194</f>
        <v>Gestión Tecnologías de Información y Comunicación</v>
      </c>
      <c r="L2124" s="98" t="s">
        <v>410</v>
      </c>
    </row>
    <row r="2125" spans="3:12" x14ac:dyDescent="0.35">
      <c r="C2125" s="99" t="s">
        <v>49</v>
      </c>
      <c r="D2125" s="1160"/>
      <c r="E2125" s="200">
        <f>D2123</f>
        <v>0</v>
      </c>
      <c r="F2125" s="100">
        <v>150</v>
      </c>
      <c r="G2125" s="97">
        <f t="shared" si="232"/>
        <v>0</v>
      </c>
      <c r="H2125" s="161"/>
      <c r="I2125" s="98" t="s">
        <v>790</v>
      </c>
      <c r="J2125" s="98" t="str">
        <f>VLOOKUP(I2125,Presupuesto!$B$11:$C$566,2,0)</f>
        <v>ALIMENTOS B EBIDAS PARA PERSONAS</v>
      </c>
      <c r="K2125" s="98" t="str">
        <f t="shared" ref="K2125:K2132" si="233">$K$194</f>
        <v>Gestión Tecnologías de Información y Comunicación</v>
      </c>
      <c r="L2125" s="98" t="s">
        <v>394</v>
      </c>
    </row>
    <row r="2126" spans="3:12" x14ac:dyDescent="0.35">
      <c r="C2126" s="99" t="s">
        <v>50</v>
      </c>
      <c r="D2126" s="1160"/>
      <c r="E2126" s="151">
        <v>0</v>
      </c>
      <c r="F2126" s="118">
        <v>10000</v>
      </c>
      <c r="G2126" s="97">
        <f t="shared" si="232"/>
        <v>0</v>
      </c>
      <c r="H2126" s="161"/>
      <c r="I2126" s="313" t="s">
        <v>298</v>
      </c>
      <c r="J2126" s="98" t="str">
        <f>VLOOKUP(I2126,Presupuesto!$B$11:$C$566,2,0)</f>
        <v>PASAJES (26100-00)</v>
      </c>
      <c r="K2126" s="98" t="str">
        <f t="shared" si="233"/>
        <v>Gestión Tecnologías de Información y Comunicación</v>
      </c>
      <c r="L2126" s="98" t="s">
        <v>410</v>
      </c>
    </row>
    <row r="2127" spans="3:12" x14ac:dyDescent="0.35">
      <c r="C2127" s="99" t="s">
        <v>415</v>
      </c>
      <c r="D2127" s="1160"/>
      <c r="E2127" s="151">
        <v>0</v>
      </c>
      <c r="F2127" s="118">
        <v>250</v>
      </c>
      <c r="G2127" s="97">
        <f t="shared" si="232"/>
        <v>0</v>
      </c>
      <c r="H2127" s="161"/>
      <c r="I2127" s="98" t="s">
        <v>819</v>
      </c>
      <c r="J2127" s="98" t="str">
        <f>VLOOKUP(I2127,Presupuesto!$B$11:$C$566,2,0)</f>
        <v>PRODUCTOS PAPEL Y CARTON</v>
      </c>
      <c r="K2127" s="98" t="str">
        <f t="shared" si="233"/>
        <v>Gestión Tecnologías de Información y Comunicación</v>
      </c>
      <c r="L2127" s="98" t="s">
        <v>410</v>
      </c>
    </row>
    <row r="2128" spans="3:12" x14ac:dyDescent="0.35">
      <c r="C2128" s="99" t="s">
        <v>51</v>
      </c>
      <c r="D2128" s="1160"/>
      <c r="E2128" s="200">
        <f>(D2123*25)/500</f>
        <v>0</v>
      </c>
      <c r="F2128" s="100">
        <v>85</v>
      </c>
      <c r="G2128" s="97">
        <f t="shared" si="232"/>
        <v>0</v>
      </c>
      <c r="H2128" s="161"/>
      <c r="I2128" s="98" t="s">
        <v>819</v>
      </c>
      <c r="J2128" s="98" t="str">
        <f>VLOOKUP(I2128,Presupuesto!$B$11:$C$566,2,0)</f>
        <v>PRODUCTOS PAPEL Y CARTON</v>
      </c>
      <c r="K2128" s="98" t="str">
        <f t="shared" si="233"/>
        <v>Gestión Tecnologías de Información y Comunicación</v>
      </c>
      <c r="L2128" s="98" t="s">
        <v>410</v>
      </c>
    </row>
    <row r="2129" spans="3:12" x14ac:dyDescent="0.35">
      <c r="C2129" s="99" t="s">
        <v>121</v>
      </c>
      <c r="D2129" s="1160"/>
      <c r="E2129" s="200">
        <f>D2123/12</f>
        <v>0</v>
      </c>
      <c r="F2129" s="100">
        <v>36</v>
      </c>
      <c r="G2129" s="97">
        <f t="shared" si="232"/>
        <v>0</v>
      </c>
      <c r="H2129" s="161"/>
      <c r="I2129" s="98" t="s">
        <v>940</v>
      </c>
      <c r="J2129" s="98" t="str">
        <f>VLOOKUP(I2129,Presupuesto!$B$11:$C$566,2,0)</f>
        <v>UTILES DE ESCRITORIO, OFICINA Y ENSE¥ANZA</v>
      </c>
      <c r="K2129" s="98" t="str">
        <f t="shared" si="233"/>
        <v>Gestión Tecnologías de Información y Comunicación</v>
      </c>
      <c r="L2129" s="98" t="s">
        <v>410</v>
      </c>
    </row>
    <row r="2130" spans="3:12" x14ac:dyDescent="0.35">
      <c r="C2130" s="99" t="s">
        <v>34</v>
      </c>
      <c r="D2130" s="1160"/>
      <c r="E2130" s="200">
        <f>D2123/12</f>
        <v>0</v>
      </c>
      <c r="F2130" s="100">
        <v>80</v>
      </c>
      <c r="G2130" s="97">
        <f t="shared" si="232"/>
        <v>0</v>
      </c>
      <c r="H2130" s="161"/>
      <c r="I2130" s="98" t="s">
        <v>940</v>
      </c>
      <c r="J2130" s="98" t="str">
        <f>VLOOKUP(I2130,Presupuesto!$B$11:$C$566,2,0)</f>
        <v>UTILES DE ESCRITORIO, OFICINA Y ENSE¥ANZA</v>
      </c>
      <c r="K2130" s="98" t="str">
        <f t="shared" si="233"/>
        <v>Gestión Tecnologías de Información y Comunicación</v>
      </c>
      <c r="L2130" s="98" t="s">
        <v>410</v>
      </c>
    </row>
    <row r="2131" spans="3:12" x14ac:dyDescent="0.35">
      <c r="C2131" s="109" t="s">
        <v>52</v>
      </c>
      <c r="D2131" s="1160"/>
      <c r="E2131" s="209">
        <v>0</v>
      </c>
      <c r="F2131" s="119">
        <v>25</v>
      </c>
      <c r="G2131" s="97">
        <f t="shared" si="232"/>
        <v>0</v>
      </c>
      <c r="H2131" s="161"/>
      <c r="I2131" s="98" t="s">
        <v>940</v>
      </c>
      <c r="J2131" s="98" t="str">
        <f>VLOOKUP(I2131,Presupuesto!$B$11:$C$566,2,0)</f>
        <v>UTILES DE ESCRITORIO, OFICINA Y ENSE¥ANZA</v>
      </c>
      <c r="K2131" s="98" t="str">
        <f t="shared" si="233"/>
        <v>Gestión Tecnologías de Información y Comunicación</v>
      </c>
      <c r="L2131" s="98" t="s">
        <v>410</v>
      </c>
    </row>
    <row r="2132" spans="3:12" ht="15" thickBot="1" x14ac:dyDescent="0.4">
      <c r="C2132" s="213" t="s">
        <v>428</v>
      </c>
      <c r="D2132" s="214">
        <v>0</v>
      </c>
      <c r="E2132" s="322">
        <v>0</v>
      </c>
      <c r="F2132" s="104">
        <f>HLOOKUP(C2132,$AH$2:$BU$3,2,0)</f>
        <v>1150</v>
      </c>
      <c r="G2132" s="105">
        <f>D2132*E2132*F2132</f>
        <v>0</v>
      </c>
      <c r="H2132" s="323"/>
      <c r="I2132" s="324" t="s">
        <v>299</v>
      </c>
      <c r="J2132" s="106" t="str">
        <f>VLOOKUP(I2132,Presupuesto!$B$11:$C$566,2,0)</f>
        <v>VIATICOS (26200-00)</v>
      </c>
      <c r="K2132" s="325" t="str">
        <f t="shared" si="233"/>
        <v>Gestión Tecnologías de Información y Comunicación</v>
      </c>
      <c r="L2132" s="325" t="s">
        <v>410</v>
      </c>
    </row>
    <row r="2133" spans="3:12" x14ac:dyDescent="0.35">
      <c r="C2133" s="437"/>
      <c r="D2133" s="437"/>
      <c r="E2133" s="437"/>
      <c r="F2133" s="437"/>
      <c r="G2133" s="437"/>
      <c r="H2133" s="424"/>
      <c r="I2133" s="437"/>
      <c r="J2133" s="437"/>
      <c r="K2133" s="437"/>
      <c r="L2133" s="437"/>
    </row>
    <row r="2136" spans="3:12" x14ac:dyDescent="0.35">
      <c r="C2136" s="437"/>
      <c r="D2136" s="437"/>
      <c r="E2136" s="437"/>
      <c r="F2136" s="437"/>
      <c r="G2136" s="437"/>
      <c r="H2136" s="424"/>
      <c r="I2136" s="437"/>
      <c r="J2136" s="437"/>
      <c r="K2136" s="437"/>
      <c r="L2136" s="437"/>
    </row>
    <row r="2137" spans="3:12" ht="15" thickBot="1" x14ac:dyDescent="0.4">
      <c r="C2137" s="437"/>
      <c r="D2137" s="437"/>
      <c r="E2137" s="437"/>
      <c r="F2137" s="437"/>
      <c r="G2137" s="437"/>
      <c r="H2137" s="424"/>
      <c r="I2137" s="437"/>
      <c r="J2137" s="437"/>
      <c r="K2137" s="437"/>
      <c r="L2137" s="437"/>
    </row>
    <row r="2138" spans="3:12" ht="15" thickBot="1" x14ac:dyDescent="0.4">
      <c r="C2138" s="29" t="s">
        <v>43</v>
      </c>
      <c r="D2138" s="30">
        <f>SUM(G2145:G2154)</f>
        <v>0</v>
      </c>
      <c r="E2138" s="93"/>
      <c r="F2138" s="93"/>
      <c r="G2138" s="93"/>
      <c r="H2138" s="76"/>
      <c r="I2138" s="76"/>
      <c r="J2138" s="76"/>
      <c r="K2138" s="112"/>
      <c r="L2138" s="437"/>
    </row>
    <row r="2139" spans="3:12" x14ac:dyDescent="0.35">
      <c r="C2139" s="70"/>
      <c r="D2139" s="31"/>
      <c r="E2139" s="93"/>
      <c r="F2139" s="93"/>
      <c r="G2139" s="93"/>
      <c r="H2139" s="76"/>
      <c r="I2139" s="76"/>
      <c r="J2139" s="76"/>
      <c r="K2139" s="112"/>
      <c r="L2139" s="437"/>
    </row>
    <row r="2140" spans="3:12" x14ac:dyDescent="0.35">
      <c r="C2140" s="70"/>
      <c r="D2140" s="31"/>
      <c r="E2140" s="93"/>
      <c r="F2140" s="93"/>
      <c r="G2140" s="93"/>
      <c r="H2140" s="76"/>
      <c r="I2140" s="76"/>
      <c r="J2140" s="76"/>
      <c r="K2140" s="112"/>
      <c r="L2140" s="437"/>
    </row>
    <row r="2141" spans="3:12" ht="15.5" x14ac:dyDescent="0.35">
      <c r="C2141" s="202" t="s">
        <v>390</v>
      </c>
      <c r="D2141" s="351"/>
      <c r="E2141" s="93"/>
      <c r="F2141" s="93"/>
      <c r="G2141" s="93"/>
      <c r="H2141" s="76"/>
      <c r="I2141" s="76"/>
      <c r="J2141" s="76"/>
      <c r="K2141" s="112"/>
      <c r="L2141" s="437"/>
    </row>
    <row r="2142" spans="3:12" ht="18.5" x14ac:dyDescent="0.35">
      <c r="C2142" s="207" t="e">
        <f>IFERROR(VLOOKUP(D2141,'1. Desarrollo e Innov. Curricu.'!$F:$G,2,FALSE),IFERROR(VLOOKUP(D2141,'2. Investigación Científica'!$F:$G,2,FALSE),IFERROR(VLOOKUP(D2141,'3. Vinculación Univ. Sociedad'!$F:$G,2,FALSE),IFERROR(VLOOKUP(D2141,'4. Docencia y Profesorado Univ.'!$F:$G,2,FALSE),IFERROR(VLOOKUP(D2141,'5. Estudiantes y Graduados'!$F:$G,2,FALSE),IFERROR(VLOOKUP(D2141,'11. Gestion Administrativa'!$F:$G,2,FALSE),IFERROR(VLOOKUP(D2141,'13. Gestión Académica'!$F:$G,2,FALSE),IFERROR(VLOOKUP(D2141,'9. Asegura. de la Calid. y M'!$F:$G,2,FALSE),IFERROR(VLOOKUP(D2141,'6. Gestión del Conocimiento'!$F:$G,2,FALSE),IFERROR(VLOOKUP(D2141,'15. Gobernabilidad y Proceso...'!$F:$G,2,FALSE),IFERROR(VLOOKUP(D2141,'12. Gestión del Talento Humano'!$F:$G,2,FALSE),IFERROR(VLOOKUP(D2141,'14. Internacional... de la E.S.'!$F:$G,2,FALSE),IFERROR(VLOOKUP(D2141,'10. Posgrado'!$F:$G,2,FALSE),IFERROR(VLOOKUP(D2141,'16. Gestión TIC'!$F:$G,2,FALSE),IFERROR(VLOOKUP(D2141,'16. Desa. del Sistema Educ.Sup.'!$F:$G,2,FALSE),IFERROR(VLOOKUP(D2141,'8. Cultura de Inno. Insti...'!$F:$G,2,FALSE),VLOOKUP(D2141,'7. Lo Esencial de la Reforma U.'!$F:$G,2,0)))))))))))))))))</f>
        <v>#N/A</v>
      </c>
      <c r="D2142" s="31"/>
      <c r="E2142" s="93"/>
      <c r="F2142" s="93"/>
      <c r="G2142" s="93"/>
      <c r="H2142" s="76"/>
      <c r="I2142" s="76"/>
      <c r="J2142" s="76"/>
      <c r="K2142" s="112"/>
      <c r="L2142" s="437"/>
    </row>
    <row r="2143" spans="3:12" ht="15" thickBot="1" x14ac:dyDescent="0.4">
      <c r="C2143" s="70"/>
      <c r="D2143" s="31"/>
      <c r="E2143" s="93"/>
      <c r="F2143" s="93"/>
      <c r="G2143" s="93"/>
      <c r="H2143" s="76"/>
      <c r="I2143" s="76"/>
      <c r="J2143" s="76"/>
      <c r="K2143" s="112"/>
      <c r="L2143" s="437"/>
    </row>
    <row r="2144" spans="3:12" ht="15" thickBot="1" x14ac:dyDescent="0.4">
      <c r="C2144" s="126" t="s">
        <v>44</v>
      </c>
      <c r="D2144" s="129" t="s">
        <v>45</v>
      </c>
      <c r="E2144" s="128" t="s">
        <v>55</v>
      </c>
      <c r="F2144" s="128" t="s">
        <v>57</v>
      </c>
      <c r="G2144" s="127" t="s">
        <v>27</v>
      </c>
      <c r="H2144" s="133" t="s">
        <v>129</v>
      </c>
      <c r="I2144" s="128" t="s">
        <v>46</v>
      </c>
      <c r="J2144" s="128" t="s">
        <v>130</v>
      </c>
      <c r="K2144" s="128" t="s">
        <v>408</v>
      </c>
      <c r="L2144" s="128" t="s">
        <v>409</v>
      </c>
    </row>
    <row r="2145" spans="3:12" x14ac:dyDescent="0.35">
      <c r="C2145" s="317" t="s">
        <v>47</v>
      </c>
      <c r="D2145" s="1159"/>
      <c r="E2145" s="318"/>
      <c r="F2145" s="115">
        <v>30000</v>
      </c>
      <c r="G2145" s="319">
        <f t="shared" ref="G2145:G2153" si="234">E2145*F2145</f>
        <v>0</v>
      </c>
      <c r="H2145" s="320"/>
      <c r="I2145" s="116" t="s">
        <v>697</v>
      </c>
      <c r="J2145" s="116" t="str">
        <f>VLOOKUP(I2145,Presupuesto!$B$11:$C$566,2,0)</f>
        <v>SERVICIOS DE CAPACITACION.</v>
      </c>
      <c r="K2145" s="321" t="s">
        <v>1492</v>
      </c>
      <c r="L2145" s="116" t="s">
        <v>392</v>
      </c>
    </row>
    <row r="2146" spans="3:12" x14ac:dyDescent="0.35">
      <c r="C2146" s="99" t="s">
        <v>48</v>
      </c>
      <c r="D2146" s="1160"/>
      <c r="E2146" s="200">
        <f>D2145</f>
        <v>0</v>
      </c>
      <c r="F2146" s="100">
        <v>50</v>
      </c>
      <c r="G2146" s="97">
        <f t="shared" si="234"/>
        <v>0</v>
      </c>
      <c r="H2146" s="161"/>
      <c r="I2146" s="98" t="s">
        <v>715</v>
      </c>
      <c r="J2146" s="98" t="str">
        <f>VLOOKUP(I2146,Presupuesto!$B$11:$C$566,2,0)</f>
        <v>SERVICIOS DE IMPRENTA PUBLIC.Y REPRODUCCION</v>
      </c>
      <c r="K2146" s="98" t="str">
        <f>$K$194</f>
        <v>Gestión Tecnologías de Información y Comunicación</v>
      </c>
      <c r="L2146" s="98" t="s">
        <v>410</v>
      </c>
    </row>
    <row r="2147" spans="3:12" x14ac:dyDescent="0.35">
      <c r="C2147" s="99" t="s">
        <v>49</v>
      </c>
      <c r="D2147" s="1160"/>
      <c r="E2147" s="200">
        <f>D2145</f>
        <v>0</v>
      </c>
      <c r="F2147" s="100">
        <v>150</v>
      </c>
      <c r="G2147" s="97">
        <f t="shared" si="234"/>
        <v>0</v>
      </c>
      <c r="H2147" s="161"/>
      <c r="I2147" s="98" t="s">
        <v>790</v>
      </c>
      <c r="J2147" s="98" t="str">
        <f>VLOOKUP(I2147,Presupuesto!$B$11:$C$566,2,0)</f>
        <v>ALIMENTOS B EBIDAS PARA PERSONAS</v>
      </c>
      <c r="K2147" s="98" t="str">
        <f t="shared" ref="K2147:K2154" si="235">$K$194</f>
        <v>Gestión Tecnologías de Información y Comunicación</v>
      </c>
      <c r="L2147" s="98" t="s">
        <v>394</v>
      </c>
    </row>
    <row r="2148" spans="3:12" x14ac:dyDescent="0.35">
      <c r="C2148" s="99" t="s">
        <v>50</v>
      </c>
      <c r="D2148" s="1160"/>
      <c r="E2148" s="151">
        <v>0</v>
      </c>
      <c r="F2148" s="118">
        <v>10000</v>
      </c>
      <c r="G2148" s="97">
        <f t="shared" si="234"/>
        <v>0</v>
      </c>
      <c r="H2148" s="161"/>
      <c r="I2148" s="313" t="s">
        <v>298</v>
      </c>
      <c r="J2148" s="98" t="str">
        <f>VLOOKUP(I2148,Presupuesto!$B$11:$C$566,2,0)</f>
        <v>PASAJES (26100-00)</v>
      </c>
      <c r="K2148" s="98" t="str">
        <f t="shared" si="235"/>
        <v>Gestión Tecnologías de Información y Comunicación</v>
      </c>
      <c r="L2148" s="98" t="s">
        <v>410</v>
      </c>
    </row>
    <row r="2149" spans="3:12" x14ac:dyDescent="0.35">
      <c r="C2149" s="99" t="s">
        <v>415</v>
      </c>
      <c r="D2149" s="1160"/>
      <c r="E2149" s="151">
        <v>0</v>
      </c>
      <c r="F2149" s="118">
        <v>250</v>
      </c>
      <c r="G2149" s="97">
        <f t="shared" si="234"/>
        <v>0</v>
      </c>
      <c r="H2149" s="161"/>
      <c r="I2149" s="98" t="s">
        <v>819</v>
      </c>
      <c r="J2149" s="98" t="str">
        <f>VLOOKUP(I2149,Presupuesto!$B$11:$C$566,2,0)</f>
        <v>PRODUCTOS PAPEL Y CARTON</v>
      </c>
      <c r="K2149" s="98" t="str">
        <f t="shared" si="235"/>
        <v>Gestión Tecnologías de Información y Comunicación</v>
      </c>
      <c r="L2149" s="98" t="s">
        <v>410</v>
      </c>
    </row>
    <row r="2150" spans="3:12" x14ac:dyDescent="0.35">
      <c r="C2150" s="99" t="s">
        <v>51</v>
      </c>
      <c r="D2150" s="1160"/>
      <c r="E2150" s="200">
        <f>(D2145*25)/500</f>
        <v>0</v>
      </c>
      <c r="F2150" s="100">
        <v>85</v>
      </c>
      <c r="G2150" s="97">
        <f t="shared" si="234"/>
        <v>0</v>
      </c>
      <c r="H2150" s="161"/>
      <c r="I2150" s="98" t="s">
        <v>819</v>
      </c>
      <c r="J2150" s="98" t="str">
        <f>VLOOKUP(I2150,Presupuesto!$B$11:$C$566,2,0)</f>
        <v>PRODUCTOS PAPEL Y CARTON</v>
      </c>
      <c r="K2150" s="98" t="str">
        <f t="shared" si="235"/>
        <v>Gestión Tecnologías de Información y Comunicación</v>
      </c>
      <c r="L2150" s="98" t="s">
        <v>410</v>
      </c>
    </row>
    <row r="2151" spans="3:12" x14ac:dyDescent="0.35">
      <c r="C2151" s="99" t="s">
        <v>121</v>
      </c>
      <c r="D2151" s="1160"/>
      <c r="E2151" s="200">
        <f>D2145/12</f>
        <v>0</v>
      </c>
      <c r="F2151" s="100">
        <v>36</v>
      </c>
      <c r="G2151" s="97">
        <f t="shared" si="234"/>
        <v>0</v>
      </c>
      <c r="H2151" s="161"/>
      <c r="I2151" s="98" t="s">
        <v>940</v>
      </c>
      <c r="J2151" s="98" t="str">
        <f>VLOOKUP(I2151,Presupuesto!$B$11:$C$566,2,0)</f>
        <v>UTILES DE ESCRITORIO, OFICINA Y ENSE¥ANZA</v>
      </c>
      <c r="K2151" s="98" t="str">
        <f t="shared" si="235"/>
        <v>Gestión Tecnologías de Información y Comunicación</v>
      </c>
      <c r="L2151" s="98" t="s">
        <v>410</v>
      </c>
    </row>
    <row r="2152" spans="3:12" x14ac:dyDescent="0.35">
      <c r="C2152" s="99" t="s">
        <v>34</v>
      </c>
      <c r="D2152" s="1160"/>
      <c r="E2152" s="200">
        <f>D2145/12</f>
        <v>0</v>
      </c>
      <c r="F2152" s="100">
        <v>80</v>
      </c>
      <c r="G2152" s="97">
        <f t="shared" si="234"/>
        <v>0</v>
      </c>
      <c r="H2152" s="161"/>
      <c r="I2152" s="98" t="s">
        <v>940</v>
      </c>
      <c r="J2152" s="98" t="str">
        <f>VLOOKUP(I2152,Presupuesto!$B$11:$C$566,2,0)</f>
        <v>UTILES DE ESCRITORIO, OFICINA Y ENSE¥ANZA</v>
      </c>
      <c r="K2152" s="98" t="str">
        <f t="shared" si="235"/>
        <v>Gestión Tecnologías de Información y Comunicación</v>
      </c>
      <c r="L2152" s="98" t="s">
        <v>410</v>
      </c>
    </row>
    <row r="2153" spans="3:12" x14ac:dyDescent="0.35">
      <c r="C2153" s="109" t="s">
        <v>52</v>
      </c>
      <c r="D2153" s="1160"/>
      <c r="E2153" s="209">
        <v>0</v>
      </c>
      <c r="F2153" s="119">
        <v>25</v>
      </c>
      <c r="G2153" s="97">
        <f t="shared" si="234"/>
        <v>0</v>
      </c>
      <c r="H2153" s="161"/>
      <c r="I2153" s="98" t="s">
        <v>940</v>
      </c>
      <c r="J2153" s="98" t="str">
        <f>VLOOKUP(I2153,Presupuesto!$B$11:$C$566,2,0)</f>
        <v>UTILES DE ESCRITORIO, OFICINA Y ENSE¥ANZA</v>
      </c>
      <c r="K2153" s="98" t="str">
        <f t="shared" si="235"/>
        <v>Gestión Tecnologías de Información y Comunicación</v>
      </c>
      <c r="L2153" s="98" t="s">
        <v>410</v>
      </c>
    </row>
    <row r="2154" spans="3:12" ht="15" thickBot="1" x14ac:dyDescent="0.4">
      <c r="C2154" s="213" t="s">
        <v>428</v>
      </c>
      <c r="D2154" s="214">
        <v>0</v>
      </c>
      <c r="E2154" s="322">
        <v>0</v>
      </c>
      <c r="F2154" s="104">
        <f>HLOOKUP(C2154,$AH$2:$BU$3,2,0)</f>
        <v>1150</v>
      </c>
      <c r="G2154" s="105">
        <f>D2154*E2154*F2154</f>
        <v>0</v>
      </c>
      <c r="H2154" s="323"/>
      <c r="I2154" s="324" t="s">
        <v>299</v>
      </c>
      <c r="J2154" s="106" t="str">
        <f>VLOOKUP(I2154,Presupuesto!$B$11:$C$566,2,0)</f>
        <v>VIATICOS (26200-00)</v>
      </c>
      <c r="K2154" s="325" t="str">
        <f t="shared" si="235"/>
        <v>Gestión Tecnologías de Información y Comunicación</v>
      </c>
      <c r="L2154" s="325" t="s">
        <v>410</v>
      </c>
    </row>
    <row r="2155" spans="3:12" x14ac:dyDescent="0.35">
      <c r="C2155" s="437"/>
      <c r="D2155" s="437"/>
      <c r="E2155" s="437"/>
      <c r="F2155" s="437"/>
      <c r="G2155" s="437"/>
      <c r="H2155" s="424"/>
      <c r="I2155" s="437"/>
      <c r="J2155" s="437"/>
      <c r="K2155" s="437"/>
      <c r="L2155" s="437"/>
    </row>
    <row r="2159" spans="3:12" x14ac:dyDescent="0.35">
      <c r="C2159" s="437"/>
      <c r="D2159" s="437"/>
      <c r="E2159" s="437"/>
      <c r="F2159" s="437"/>
      <c r="G2159" s="437"/>
      <c r="H2159" s="424"/>
      <c r="I2159" s="437"/>
      <c r="J2159" s="437"/>
      <c r="K2159" s="437"/>
      <c r="L2159" s="437"/>
    </row>
    <row r="2160" spans="3:12" ht="15" thickBot="1" x14ac:dyDescent="0.4">
      <c r="C2160" s="437"/>
      <c r="D2160" s="437"/>
      <c r="E2160" s="437"/>
      <c r="F2160" s="437"/>
      <c r="G2160" s="437"/>
      <c r="H2160" s="424"/>
      <c r="I2160" s="437"/>
      <c r="J2160" s="437"/>
      <c r="K2160" s="437"/>
      <c r="L2160" s="437"/>
    </row>
    <row r="2161" spans="3:12" ht="15" thickBot="1" x14ac:dyDescent="0.4">
      <c r="C2161" s="29" t="s">
        <v>43</v>
      </c>
      <c r="D2161" s="30">
        <f>SUM(G2168:G2177)</f>
        <v>0</v>
      </c>
      <c r="E2161" s="93"/>
      <c r="F2161" s="93"/>
      <c r="G2161" s="93"/>
      <c r="H2161" s="76"/>
      <c r="I2161" s="76"/>
      <c r="J2161" s="76"/>
      <c r="K2161" s="112"/>
      <c r="L2161" s="437"/>
    </row>
    <row r="2162" spans="3:12" x14ac:dyDescent="0.35">
      <c r="C2162" s="70"/>
      <c r="D2162" s="31"/>
      <c r="E2162" s="93"/>
      <c r="F2162" s="93"/>
      <c r="G2162" s="93"/>
      <c r="H2162" s="76"/>
      <c r="I2162" s="76"/>
      <c r="J2162" s="76"/>
      <c r="K2162" s="112"/>
      <c r="L2162" s="437"/>
    </row>
    <row r="2163" spans="3:12" x14ac:dyDescent="0.35">
      <c r="C2163" s="70"/>
      <c r="D2163" s="31"/>
      <c r="E2163" s="93"/>
      <c r="F2163" s="93"/>
      <c r="G2163" s="93"/>
      <c r="H2163" s="76"/>
      <c r="I2163" s="76"/>
      <c r="J2163" s="76"/>
      <c r="K2163" s="112"/>
      <c r="L2163" s="437"/>
    </row>
    <row r="2164" spans="3:12" ht="15.5" x14ac:dyDescent="0.35">
      <c r="C2164" s="202" t="s">
        <v>390</v>
      </c>
      <c r="D2164" s="351"/>
      <c r="E2164" s="93"/>
      <c r="F2164" s="93"/>
      <c r="G2164" s="93"/>
      <c r="H2164" s="76"/>
      <c r="I2164" s="76"/>
      <c r="J2164" s="76"/>
      <c r="K2164" s="112"/>
      <c r="L2164" s="437"/>
    </row>
    <row r="2165" spans="3:12" ht="18.5" x14ac:dyDescent="0.35">
      <c r="C2165" s="207" t="e">
        <f>IFERROR(VLOOKUP(D2164,'1. Desarrollo e Innov. Curricu.'!$F:$G,2,FALSE),IFERROR(VLOOKUP(D2164,'2. Investigación Científica'!$F:$G,2,FALSE),IFERROR(VLOOKUP(D2164,'3. Vinculación Univ. Sociedad'!$F:$G,2,FALSE),IFERROR(VLOOKUP(D2164,'4. Docencia y Profesorado Univ.'!$F:$G,2,FALSE),IFERROR(VLOOKUP(D2164,'5. Estudiantes y Graduados'!$F:$G,2,FALSE),IFERROR(VLOOKUP(D2164,'11. Gestion Administrativa'!$F:$G,2,FALSE),IFERROR(VLOOKUP(D2164,'13. Gestión Académica'!$F:$G,2,FALSE),IFERROR(VLOOKUP(D2164,'9. Asegura. de la Calid. y M'!$F:$G,2,FALSE),IFERROR(VLOOKUP(D2164,'6. Gestión del Conocimiento'!$F:$G,2,FALSE),IFERROR(VLOOKUP(D2164,'15. Gobernabilidad y Proceso...'!$F:$G,2,FALSE),IFERROR(VLOOKUP(D2164,'12. Gestión del Talento Humano'!$F:$G,2,FALSE),IFERROR(VLOOKUP(D2164,'14. Internacional... de la E.S.'!$F:$G,2,FALSE),IFERROR(VLOOKUP(D2164,'10. Posgrado'!$F:$G,2,FALSE),IFERROR(VLOOKUP(D2164,'16. Gestión TIC'!$F:$G,2,FALSE),IFERROR(VLOOKUP(D2164,'16. Desa. del Sistema Educ.Sup.'!$F:$G,2,FALSE),IFERROR(VLOOKUP(D2164,'8. Cultura de Inno. Insti...'!$F:$G,2,FALSE),VLOOKUP(D2164,'7. Lo Esencial de la Reforma U.'!$F:$G,2,0)))))))))))))))))</f>
        <v>#N/A</v>
      </c>
      <c r="D2165" s="31"/>
      <c r="E2165" s="93"/>
      <c r="F2165" s="93"/>
      <c r="G2165" s="93"/>
      <c r="H2165" s="76"/>
      <c r="I2165" s="76"/>
      <c r="J2165" s="76"/>
      <c r="K2165" s="112"/>
      <c r="L2165" s="437"/>
    </row>
    <row r="2166" spans="3:12" ht="15" thickBot="1" x14ac:dyDescent="0.4">
      <c r="C2166" s="70"/>
      <c r="D2166" s="31"/>
      <c r="E2166" s="93"/>
      <c r="F2166" s="93"/>
      <c r="G2166" s="93"/>
      <c r="H2166" s="76"/>
      <c r="I2166" s="76"/>
      <c r="J2166" s="76"/>
      <c r="K2166" s="112"/>
      <c r="L2166" s="437"/>
    </row>
    <row r="2167" spans="3:12" ht="15" thickBot="1" x14ac:dyDescent="0.4">
      <c r="C2167" s="126" t="s">
        <v>44</v>
      </c>
      <c r="D2167" s="129" t="s">
        <v>45</v>
      </c>
      <c r="E2167" s="128" t="s">
        <v>55</v>
      </c>
      <c r="F2167" s="128" t="s">
        <v>57</v>
      </c>
      <c r="G2167" s="127" t="s">
        <v>27</v>
      </c>
      <c r="H2167" s="133" t="s">
        <v>129</v>
      </c>
      <c r="I2167" s="128" t="s">
        <v>46</v>
      </c>
      <c r="J2167" s="128" t="s">
        <v>130</v>
      </c>
      <c r="K2167" s="128" t="s">
        <v>408</v>
      </c>
      <c r="L2167" s="128" t="s">
        <v>409</v>
      </c>
    </row>
    <row r="2168" spans="3:12" x14ac:dyDescent="0.35">
      <c r="C2168" s="317" t="s">
        <v>47</v>
      </c>
      <c r="D2168" s="1159"/>
      <c r="E2168" s="318"/>
      <c r="F2168" s="115">
        <v>30000</v>
      </c>
      <c r="G2168" s="319">
        <f t="shared" ref="G2168:G2176" si="236">E2168*F2168</f>
        <v>0</v>
      </c>
      <c r="H2168" s="320"/>
      <c r="I2168" s="116" t="s">
        <v>697</v>
      </c>
      <c r="J2168" s="116" t="str">
        <f>VLOOKUP(I2168,Presupuesto!$B$11:$C$566,2,0)</f>
        <v>SERVICIOS DE CAPACITACION.</v>
      </c>
      <c r="K2168" s="321" t="s">
        <v>1492</v>
      </c>
      <c r="L2168" s="116" t="s">
        <v>392</v>
      </c>
    </row>
    <row r="2169" spans="3:12" x14ac:dyDescent="0.35">
      <c r="C2169" s="99" t="s">
        <v>48</v>
      </c>
      <c r="D2169" s="1160"/>
      <c r="E2169" s="200">
        <f>D2168</f>
        <v>0</v>
      </c>
      <c r="F2169" s="100">
        <v>50</v>
      </c>
      <c r="G2169" s="97">
        <f t="shared" si="236"/>
        <v>0</v>
      </c>
      <c r="H2169" s="161"/>
      <c r="I2169" s="98" t="s">
        <v>715</v>
      </c>
      <c r="J2169" s="98" t="str">
        <f>VLOOKUP(I2169,Presupuesto!$B$11:$C$566,2,0)</f>
        <v>SERVICIOS DE IMPRENTA PUBLIC.Y REPRODUCCION</v>
      </c>
      <c r="K2169" s="98" t="str">
        <f>$K$194</f>
        <v>Gestión Tecnologías de Información y Comunicación</v>
      </c>
      <c r="L2169" s="98" t="s">
        <v>410</v>
      </c>
    </row>
    <row r="2170" spans="3:12" x14ac:dyDescent="0.35">
      <c r="C2170" s="99" t="s">
        <v>49</v>
      </c>
      <c r="D2170" s="1160"/>
      <c r="E2170" s="200">
        <f>D2168</f>
        <v>0</v>
      </c>
      <c r="F2170" s="100">
        <v>150</v>
      </c>
      <c r="G2170" s="97">
        <f t="shared" si="236"/>
        <v>0</v>
      </c>
      <c r="H2170" s="161"/>
      <c r="I2170" s="98" t="s">
        <v>790</v>
      </c>
      <c r="J2170" s="98" t="str">
        <f>VLOOKUP(I2170,Presupuesto!$B$11:$C$566,2,0)</f>
        <v>ALIMENTOS B EBIDAS PARA PERSONAS</v>
      </c>
      <c r="K2170" s="98" t="str">
        <f t="shared" ref="K2170:K2177" si="237">$K$194</f>
        <v>Gestión Tecnologías de Información y Comunicación</v>
      </c>
      <c r="L2170" s="98" t="s">
        <v>394</v>
      </c>
    </row>
    <row r="2171" spans="3:12" x14ac:dyDescent="0.35">
      <c r="C2171" s="99" t="s">
        <v>50</v>
      </c>
      <c r="D2171" s="1160"/>
      <c r="E2171" s="151">
        <v>0</v>
      </c>
      <c r="F2171" s="118">
        <v>10000</v>
      </c>
      <c r="G2171" s="97">
        <f t="shared" si="236"/>
        <v>0</v>
      </c>
      <c r="H2171" s="161"/>
      <c r="I2171" s="313" t="s">
        <v>298</v>
      </c>
      <c r="J2171" s="98" t="str">
        <f>VLOOKUP(I2171,Presupuesto!$B$11:$C$566,2,0)</f>
        <v>PASAJES (26100-00)</v>
      </c>
      <c r="K2171" s="98" t="str">
        <f t="shared" si="237"/>
        <v>Gestión Tecnologías de Información y Comunicación</v>
      </c>
      <c r="L2171" s="98" t="s">
        <v>410</v>
      </c>
    </row>
    <row r="2172" spans="3:12" x14ac:dyDescent="0.35">
      <c r="C2172" s="99" t="s">
        <v>415</v>
      </c>
      <c r="D2172" s="1160"/>
      <c r="E2172" s="151">
        <v>0</v>
      </c>
      <c r="F2172" s="118">
        <v>250</v>
      </c>
      <c r="G2172" s="97">
        <f t="shared" si="236"/>
        <v>0</v>
      </c>
      <c r="H2172" s="161"/>
      <c r="I2172" s="98" t="s">
        <v>819</v>
      </c>
      <c r="J2172" s="98" t="str">
        <f>VLOOKUP(I2172,Presupuesto!$B$11:$C$566,2,0)</f>
        <v>PRODUCTOS PAPEL Y CARTON</v>
      </c>
      <c r="K2172" s="98" t="str">
        <f t="shared" si="237"/>
        <v>Gestión Tecnologías de Información y Comunicación</v>
      </c>
      <c r="L2172" s="98" t="s">
        <v>410</v>
      </c>
    </row>
    <row r="2173" spans="3:12" x14ac:dyDescent="0.35">
      <c r="C2173" s="99" t="s">
        <v>51</v>
      </c>
      <c r="D2173" s="1160"/>
      <c r="E2173" s="200">
        <f>(D2168*25)/500</f>
        <v>0</v>
      </c>
      <c r="F2173" s="100">
        <v>85</v>
      </c>
      <c r="G2173" s="97">
        <f t="shared" si="236"/>
        <v>0</v>
      </c>
      <c r="H2173" s="161"/>
      <c r="I2173" s="98" t="s">
        <v>819</v>
      </c>
      <c r="J2173" s="98" t="str">
        <f>VLOOKUP(I2173,Presupuesto!$B$11:$C$566,2,0)</f>
        <v>PRODUCTOS PAPEL Y CARTON</v>
      </c>
      <c r="K2173" s="98" t="str">
        <f t="shared" si="237"/>
        <v>Gestión Tecnologías de Información y Comunicación</v>
      </c>
      <c r="L2173" s="98" t="s">
        <v>410</v>
      </c>
    </row>
    <row r="2174" spans="3:12" x14ac:dyDescent="0.35">
      <c r="C2174" s="99" t="s">
        <v>121</v>
      </c>
      <c r="D2174" s="1160"/>
      <c r="E2174" s="200">
        <f>D2168/12</f>
        <v>0</v>
      </c>
      <c r="F2174" s="100">
        <v>36</v>
      </c>
      <c r="G2174" s="97">
        <f t="shared" si="236"/>
        <v>0</v>
      </c>
      <c r="H2174" s="161"/>
      <c r="I2174" s="98" t="s">
        <v>940</v>
      </c>
      <c r="J2174" s="98" t="str">
        <f>VLOOKUP(I2174,Presupuesto!$B$11:$C$566,2,0)</f>
        <v>UTILES DE ESCRITORIO, OFICINA Y ENSE¥ANZA</v>
      </c>
      <c r="K2174" s="98" t="str">
        <f t="shared" si="237"/>
        <v>Gestión Tecnologías de Información y Comunicación</v>
      </c>
      <c r="L2174" s="98" t="s">
        <v>410</v>
      </c>
    </row>
    <row r="2175" spans="3:12" x14ac:dyDescent="0.35">
      <c r="C2175" s="99" t="s">
        <v>34</v>
      </c>
      <c r="D2175" s="1160"/>
      <c r="E2175" s="200">
        <f>D2168/12</f>
        <v>0</v>
      </c>
      <c r="F2175" s="100">
        <v>80</v>
      </c>
      <c r="G2175" s="97">
        <f t="shared" si="236"/>
        <v>0</v>
      </c>
      <c r="H2175" s="161"/>
      <c r="I2175" s="98" t="s">
        <v>940</v>
      </c>
      <c r="J2175" s="98" t="str">
        <f>VLOOKUP(I2175,Presupuesto!$B$11:$C$566,2,0)</f>
        <v>UTILES DE ESCRITORIO, OFICINA Y ENSE¥ANZA</v>
      </c>
      <c r="K2175" s="98" t="str">
        <f t="shared" si="237"/>
        <v>Gestión Tecnologías de Información y Comunicación</v>
      </c>
      <c r="L2175" s="98" t="s">
        <v>410</v>
      </c>
    </row>
    <row r="2176" spans="3:12" x14ac:dyDescent="0.35">
      <c r="C2176" s="109" t="s">
        <v>52</v>
      </c>
      <c r="D2176" s="1160"/>
      <c r="E2176" s="209">
        <v>0</v>
      </c>
      <c r="F2176" s="119">
        <v>25</v>
      </c>
      <c r="G2176" s="97">
        <f t="shared" si="236"/>
        <v>0</v>
      </c>
      <c r="H2176" s="161"/>
      <c r="I2176" s="98" t="s">
        <v>940</v>
      </c>
      <c r="J2176" s="98" t="str">
        <f>VLOOKUP(I2176,Presupuesto!$B$11:$C$566,2,0)</f>
        <v>UTILES DE ESCRITORIO, OFICINA Y ENSE¥ANZA</v>
      </c>
      <c r="K2176" s="98" t="str">
        <f t="shared" si="237"/>
        <v>Gestión Tecnologías de Información y Comunicación</v>
      </c>
      <c r="L2176" s="98" t="s">
        <v>410</v>
      </c>
    </row>
    <row r="2177" spans="3:12" ht="15" thickBot="1" x14ac:dyDescent="0.4">
      <c r="C2177" s="213" t="s">
        <v>428</v>
      </c>
      <c r="D2177" s="214">
        <v>0</v>
      </c>
      <c r="E2177" s="322">
        <v>0</v>
      </c>
      <c r="F2177" s="104">
        <f>HLOOKUP(C2177,$AH$2:$BU$3,2,0)</f>
        <v>1150</v>
      </c>
      <c r="G2177" s="105">
        <f>D2177*E2177*F2177</f>
        <v>0</v>
      </c>
      <c r="H2177" s="323"/>
      <c r="I2177" s="324" t="s">
        <v>299</v>
      </c>
      <c r="J2177" s="106" t="str">
        <f>VLOOKUP(I2177,Presupuesto!$B$11:$C$566,2,0)</f>
        <v>VIATICOS (26200-00)</v>
      </c>
      <c r="K2177" s="325" t="str">
        <f t="shared" si="237"/>
        <v>Gestión Tecnologías de Información y Comunicación</v>
      </c>
      <c r="L2177" s="325" t="s">
        <v>410</v>
      </c>
    </row>
    <row r="2178" spans="3:12" x14ac:dyDescent="0.35">
      <c r="C2178" s="437"/>
      <c r="D2178" s="437"/>
      <c r="E2178" s="437"/>
      <c r="F2178" s="437"/>
      <c r="G2178" s="437"/>
      <c r="H2178" s="424"/>
      <c r="I2178" s="437"/>
      <c r="J2178" s="437"/>
      <c r="K2178" s="437"/>
      <c r="L2178" s="437"/>
    </row>
    <row r="2183" spans="3:12" x14ac:dyDescent="0.35">
      <c r="C2183" s="437"/>
      <c r="D2183" s="437"/>
      <c r="E2183" s="437"/>
      <c r="F2183" s="437"/>
      <c r="G2183" s="437"/>
      <c r="H2183" s="424"/>
      <c r="I2183" s="437"/>
      <c r="J2183" s="437"/>
      <c r="K2183" s="437"/>
      <c r="L2183" s="437"/>
    </row>
    <row r="2184" spans="3:12" ht="15" thickBot="1" x14ac:dyDescent="0.4">
      <c r="C2184" s="437"/>
      <c r="D2184" s="437"/>
      <c r="E2184" s="437"/>
      <c r="F2184" s="437"/>
      <c r="G2184" s="437"/>
      <c r="H2184" s="424"/>
      <c r="I2184" s="437"/>
      <c r="J2184" s="437"/>
      <c r="K2184" s="437"/>
      <c r="L2184" s="437"/>
    </row>
    <row r="2185" spans="3:12" ht="15" thickBot="1" x14ac:dyDescent="0.4">
      <c r="C2185" s="29" t="s">
        <v>43</v>
      </c>
      <c r="D2185" s="30">
        <f>SUM(G2192:G2201)</f>
        <v>0</v>
      </c>
      <c r="E2185" s="93"/>
      <c r="F2185" s="93"/>
      <c r="G2185" s="93"/>
      <c r="H2185" s="76"/>
      <c r="I2185" s="76"/>
      <c r="J2185" s="76"/>
      <c r="K2185" s="112"/>
      <c r="L2185" s="437"/>
    </row>
    <row r="2186" spans="3:12" x14ac:dyDescent="0.35">
      <c r="C2186" s="70"/>
      <c r="D2186" s="31"/>
      <c r="E2186" s="93"/>
      <c r="F2186" s="93"/>
      <c r="G2186" s="93"/>
      <c r="H2186" s="76"/>
      <c r="I2186" s="76"/>
      <c r="J2186" s="76"/>
      <c r="K2186" s="112"/>
      <c r="L2186" s="437"/>
    </row>
    <row r="2187" spans="3:12" x14ac:dyDescent="0.35">
      <c r="C2187" s="70"/>
      <c r="D2187" s="31"/>
      <c r="E2187" s="93"/>
      <c r="F2187" s="93"/>
      <c r="G2187" s="93"/>
      <c r="H2187" s="76"/>
      <c r="I2187" s="76"/>
      <c r="J2187" s="76"/>
      <c r="K2187" s="112"/>
      <c r="L2187" s="437"/>
    </row>
    <row r="2188" spans="3:12" ht="15.5" x14ac:dyDescent="0.35">
      <c r="C2188" s="202" t="s">
        <v>390</v>
      </c>
      <c r="D2188" s="351"/>
      <c r="E2188" s="93"/>
      <c r="F2188" s="93"/>
      <c r="G2188" s="93"/>
      <c r="H2188" s="76"/>
      <c r="I2188" s="76"/>
      <c r="J2188" s="76"/>
      <c r="K2188" s="112"/>
      <c r="L2188" s="437"/>
    </row>
    <row r="2189" spans="3:12" ht="18.5" x14ac:dyDescent="0.35">
      <c r="C2189" s="207" t="e">
        <f>IFERROR(VLOOKUP(D2188,'1. Desarrollo e Innov. Curricu.'!$F:$G,2,FALSE),IFERROR(VLOOKUP(D2188,'2. Investigación Científica'!$F:$G,2,FALSE),IFERROR(VLOOKUP(D2188,'3. Vinculación Univ. Sociedad'!$F:$G,2,FALSE),IFERROR(VLOOKUP(D2188,'4. Docencia y Profesorado Univ.'!$F:$G,2,FALSE),IFERROR(VLOOKUP(D2188,'5. Estudiantes y Graduados'!$F:$G,2,FALSE),IFERROR(VLOOKUP(D2188,'11. Gestion Administrativa'!$F:$G,2,FALSE),IFERROR(VLOOKUP(D2188,'13. Gestión Académica'!$F:$G,2,FALSE),IFERROR(VLOOKUP(D2188,'9. Asegura. de la Calid. y M'!$F:$G,2,FALSE),IFERROR(VLOOKUP(D2188,'6. Gestión del Conocimiento'!$F:$G,2,FALSE),IFERROR(VLOOKUP(D2188,'15. Gobernabilidad y Proceso...'!$F:$G,2,FALSE),IFERROR(VLOOKUP(D2188,'12. Gestión del Talento Humano'!$F:$G,2,FALSE),IFERROR(VLOOKUP(D2188,'14. Internacional... de la E.S.'!$F:$G,2,FALSE),IFERROR(VLOOKUP(D2188,'10. Posgrado'!$F:$G,2,FALSE),IFERROR(VLOOKUP(D2188,'16. Gestión TIC'!$F:$G,2,FALSE),IFERROR(VLOOKUP(D2188,'16. Desa. del Sistema Educ.Sup.'!$F:$G,2,FALSE),IFERROR(VLOOKUP(D2188,'8. Cultura de Inno. Insti...'!$F:$G,2,FALSE),VLOOKUP(D2188,'7. Lo Esencial de la Reforma U.'!$F:$G,2,0)))))))))))))))))</f>
        <v>#N/A</v>
      </c>
      <c r="D2189" s="31"/>
      <c r="E2189" s="93"/>
      <c r="F2189" s="93"/>
      <c r="G2189" s="93"/>
      <c r="H2189" s="76"/>
      <c r="I2189" s="76"/>
      <c r="J2189" s="76"/>
      <c r="K2189" s="112"/>
      <c r="L2189" s="437"/>
    </row>
    <row r="2190" spans="3:12" ht="15" thickBot="1" x14ac:dyDescent="0.4">
      <c r="C2190" s="70"/>
      <c r="D2190" s="31"/>
      <c r="E2190" s="93"/>
      <c r="F2190" s="93"/>
      <c r="G2190" s="93"/>
      <c r="H2190" s="76"/>
      <c r="I2190" s="76"/>
      <c r="J2190" s="76"/>
      <c r="K2190" s="112"/>
      <c r="L2190" s="437"/>
    </row>
    <row r="2191" spans="3:12" ht="15" thickBot="1" x14ac:dyDescent="0.4">
      <c r="C2191" s="126" t="s">
        <v>44</v>
      </c>
      <c r="D2191" s="129" t="s">
        <v>45</v>
      </c>
      <c r="E2191" s="128" t="s">
        <v>55</v>
      </c>
      <c r="F2191" s="128" t="s">
        <v>57</v>
      </c>
      <c r="G2191" s="127" t="s">
        <v>27</v>
      </c>
      <c r="H2191" s="133" t="s">
        <v>129</v>
      </c>
      <c r="I2191" s="128" t="s">
        <v>46</v>
      </c>
      <c r="J2191" s="128" t="s">
        <v>130</v>
      </c>
      <c r="K2191" s="128" t="s">
        <v>408</v>
      </c>
      <c r="L2191" s="128" t="s">
        <v>409</v>
      </c>
    </row>
    <row r="2192" spans="3:12" x14ac:dyDescent="0.35">
      <c r="C2192" s="317" t="s">
        <v>47</v>
      </c>
      <c r="D2192" s="1159"/>
      <c r="E2192" s="318"/>
      <c r="F2192" s="115">
        <v>30000</v>
      </c>
      <c r="G2192" s="319">
        <f t="shared" ref="G2192:G2200" si="238">E2192*F2192</f>
        <v>0</v>
      </c>
      <c r="H2192" s="320"/>
      <c r="I2192" s="116" t="s">
        <v>697</v>
      </c>
      <c r="J2192" s="116" t="str">
        <f>VLOOKUP(I2192,Presupuesto!$B$11:$C$566,2,0)</f>
        <v>SERVICIOS DE CAPACITACION.</v>
      </c>
      <c r="K2192" s="321" t="s">
        <v>1492</v>
      </c>
      <c r="L2192" s="116" t="s">
        <v>392</v>
      </c>
    </row>
    <row r="2193" spans="3:12" x14ac:dyDescent="0.35">
      <c r="C2193" s="99" t="s">
        <v>48</v>
      </c>
      <c r="D2193" s="1160"/>
      <c r="E2193" s="200">
        <f>D2192</f>
        <v>0</v>
      </c>
      <c r="F2193" s="100">
        <v>50</v>
      </c>
      <c r="G2193" s="97">
        <f t="shared" si="238"/>
        <v>0</v>
      </c>
      <c r="H2193" s="161"/>
      <c r="I2193" s="98" t="s">
        <v>715</v>
      </c>
      <c r="J2193" s="98" t="str">
        <f>VLOOKUP(I2193,Presupuesto!$B$11:$C$566,2,0)</f>
        <v>SERVICIOS DE IMPRENTA PUBLIC.Y REPRODUCCION</v>
      </c>
      <c r="K2193" s="98" t="str">
        <f>$K$194</f>
        <v>Gestión Tecnologías de Información y Comunicación</v>
      </c>
      <c r="L2193" s="98" t="s">
        <v>410</v>
      </c>
    </row>
    <row r="2194" spans="3:12" x14ac:dyDescent="0.35">
      <c r="C2194" s="99" t="s">
        <v>49</v>
      </c>
      <c r="D2194" s="1160"/>
      <c r="E2194" s="200">
        <f>D2192</f>
        <v>0</v>
      </c>
      <c r="F2194" s="100">
        <v>150</v>
      </c>
      <c r="G2194" s="97">
        <f t="shared" si="238"/>
        <v>0</v>
      </c>
      <c r="H2194" s="161"/>
      <c r="I2194" s="98" t="s">
        <v>790</v>
      </c>
      <c r="J2194" s="98" t="str">
        <f>VLOOKUP(I2194,Presupuesto!$B$11:$C$566,2,0)</f>
        <v>ALIMENTOS B EBIDAS PARA PERSONAS</v>
      </c>
      <c r="K2194" s="98" t="str">
        <f t="shared" ref="K2194:K2201" si="239">$K$194</f>
        <v>Gestión Tecnologías de Información y Comunicación</v>
      </c>
      <c r="L2194" s="98" t="s">
        <v>394</v>
      </c>
    </row>
    <row r="2195" spans="3:12" x14ac:dyDescent="0.35">
      <c r="C2195" s="99" t="s">
        <v>50</v>
      </c>
      <c r="D2195" s="1160"/>
      <c r="E2195" s="151">
        <v>0</v>
      </c>
      <c r="F2195" s="118">
        <v>10000</v>
      </c>
      <c r="G2195" s="97">
        <f t="shared" si="238"/>
        <v>0</v>
      </c>
      <c r="H2195" s="161"/>
      <c r="I2195" s="313" t="s">
        <v>298</v>
      </c>
      <c r="J2195" s="98" t="str">
        <f>VLOOKUP(I2195,Presupuesto!$B$11:$C$566,2,0)</f>
        <v>PASAJES (26100-00)</v>
      </c>
      <c r="K2195" s="98" t="str">
        <f t="shared" si="239"/>
        <v>Gestión Tecnologías de Información y Comunicación</v>
      </c>
      <c r="L2195" s="98" t="s">
        <v>410</v>
      </c>
    </row>
    <row r="2196" spans="3:12" x14ac:dyDescent="0.35">
      <c r="C2196" s="99" t="s">
        <v>415</v>
      </c>
      <c r="D2196" s="1160"/>
      <c r="E2196" s="151">
        <v>0</v>
      </c>
      <c r="F2196" s="118">
        <v>250</v>
      </c>
      <c r="G2196" s="97">
        <f t="shared" si="238"/>
        <v>0</v>
      </c>
      <c r="H2196" s="161"/>
      <c r="I2196" s="98" t="s">
        <v>819</v>
      </c>
      <c r="J2196" s="98" t="str">
        <f>VLOOKUP(I2196,Presupuesto!$B$11:$C$566,2,0)</f>
        <v>PRODUCTOS PAPEL Y CARTON</v>
      </c>
      <c r="K2196" s="98" t="str">
        <f t="shared" si="239"/>
        <v>Gestión Tecnologías de Información y Comunicación</v>
      </c>
      <c r="L2196" s="98" t="s">
        <v>410</v>
      </c>
    </row>
    <row r="2197" spans="3:12" x14ac:dyDescent="0.35">
      <c r="C2197" s="99" t="s">
        <v>51</v>
      </c>
      <c r="D2197" s="1160"/>
      <c r="E2197" s="200">
        <f>(D2192*25)/500</f>
        <v>0</v>
      </c>
      <c r="F2197" s="100">
        <v>85</v>
      </c>
      <c r="G2197" s="97">
        <f t="shared" si="238"/>
        <v>0</v>
      </c>
      <c r="H2197" s="161"/>
      <c r="I2197" s="98" t="s">
        <v>819</v>
      </c>
      <c r="J2197" s="98" t="str">
        <f>VLOOKUP(I2197,Presupuesto!$B$11:$C$566,2,0)</f>
        <v>PRODUCTOS PAPEL Y CARTON</v>
      </c>
      <c r="K2197" s="98" t="str">
        <f t="shared" si="239"/>
        <v>Gestión Tecnologías de Información y Comunicación</v>
      </c>
      <c r="L2197" s="98" t="s">
        <v>410</v>
      </c>
    </row>
    <row r="2198" spans="3:12" x14ac:dyDescent="0.35">
      <c r="C2198" s="99" t="s">
        <v>121</v>
      </c>
      <c r="D2198" s="1160"/>
      <c r="E2198" s="200">
        <f>D2192/12</f>
        <v>0</v>
      </c>
      <c r="F2198" s="100">
        <v>36</v>
      </c>
      <c r="G2198" s="97">
        <f t="shared" si="238"/>
        <v>0</v>
      </c>
      <c r="H2198" s="161"/>
      <c r="I2198" s="98" t="s">
        <v>940</v>
      </c>
      <c r="J2198" s="98" t="str">
        <f>VLOOKUP(I2198,Presupuesto!$B$11:$C$566,2,0)</f>
        <v>UTILES DE ESCRITORIO, OFICINA Y ENSE¥ANZA</v>
      </c>
      <c r="K2198" s="98" t="str">
        <f t="shared" si="239"/>
        <v>Gestión Tecnologías de Información y Comunicación</v>
      </c>
      <c r="L2198" s="98" t="s">
        <v>410</v>
      </c>
    </row>
    <row r="2199" spans="3:12" x14ac:dyDescent="0.35">
      <c r="C2199" s="99" t="s">
        <v>34</v>
      </c>
      <c r="D2199" s="1160"/>
      <c r="E2199" s="200">
        <f>D2192/12</f>
        <v>0</v>
      </c>
      <c r="F2199" s="100">
        <v>80</v>
      </c>
      <c r="G2199" s="97">
        <f t="shared" si="238"/>
        <v>0</v>
      </c>
      <c r="H2199" s="161"/>
      <c r="I2199" s="98" t="s">
        <v>940</v>
      </c>
      <c r="J2199" s="98" t="str">
        <f>VLOOKUP(I2199,Presupuesto!$B$11:$C$566,2,0)</f>
        <v>UTILES DE ESCRITORIO, OFICINA Y ENSE¥ANZA</v>
      </c>
      <c r="K2199" s="98" t="str">
        <f t="shared" si="239"/>
        <v>Gestión Tecnologías de Información y Comunicación</v>
      </c>
      <c r="L2199" s="98" t="s">
        <v>410</v>
      </c>
    </row>
    <row r="2200" spans="3:12" x14ac:dyDescent="0.35">
      <c r="C2200" s="109" t="s">
        <v>52</v>
      </c>
      <c r="D2200" s="1160"/>
      <c r="E2200" s="209">
        <v>0</v>
      </c>
      <c r="F2200" s="119">
        <v>25</v>
      </c>
      <c r="G2200" s="97">
        <f t="shared" si="238"/>
        <v>0</v>
      </c>
      <c r="H2200" s="161"/>
      <c r="I2200" s="98" t="s">
        <v>940</v>
      </c>
      <c r="J2200" s="98" t="str">
        <f>VLOOKUP(I2200,Presupuesto!$B$11:$C$566,2,0)</f>
        <v>UTILES DE ESCRITORIO, OFICINA Y ENSE¥ANZA</v>
      </c>
      <c r="K2200" s="98" t="str">
        <f t="shared" si="239"/>
        <v>Gestión Tecnologías de Información y Comunicación</v>
      </c>
      <c r="L2200" s="98" t="s">
        <v>410</v>
      </c>
    </row>
    <row r="2201" spans="3:12" ht="15" thickBot="1" x14ac:dyDescent="0.4">
      <c r="C2201" s="213" t="s">
        <v>428</v>
      </c>
      <c r="D2201" s="214">
        <v>0</v>
      </c>
      <c r="E2201" s="322">
        <v>0</v>
      </c>
      <c r="F2201" s="104">
        <f>HLOOKUP(C2201,$AH$2:$BU$3,2,0)</f>
        <v>1150</v>
      </c>
      <c r="G2201" s="105">
        <f>D2201*E2201*F2201</f>
        <v>0</v>
      </c>
      <c r="H2201" s="323"/>
      <c r="I2201" s="324" t="s">
        <v>299</v>
      </c>
      <c r="J2201" s="106" t="str">
        <f>VLOOKUP(I2201,Presupuesto!$B$11:$C$566,2,0)</f>
        <v>VIATICOS (26200-00)</v>
      </c>
      <c r="K2201" s="325" t="str">
        <f t="shared" si="239"/>
        <v>Gestión Tecnologías de Información y Comunicación</v>
      </c>
      <c r="L2201" s="325" t="s">
        <v>410</v>
      </c>
    </row>
    <row r="2202" spans="3:12" x14ac:dyDescent="0.35">
      <c r="C2202" s="437"/>
      <c r="D2202" s="437"/>
      <c r="E2202" s="437"/>
      <c r="F2202" s="437"/>
      <c r="G2202" s="437"/>
      <c r="H2202" s="424"/>
      <c r="I2202" s="437"/>
      <c r="J2202" s="437"/>
      <c r="K2202" s="437"/>
      <c r="L2202" s="437"/>
    </row>
    <row r="2203" spans="3:12" x14ac:dyDescent="0.35">
      <c r="C2203" s="437"/>
      <c r="D2203" s="437"/>
      <c r="E2203" s="437"/>
      <c r="F2203" s="437"/>
      <c r="G2203" s="437"/>
      <c r="H2203" s="424"/>
      <c r="I2203" s="437"/>
      <c r="J2203" s="437"/>
      <c r="K2203" s="437"/>
      <c r="L2203" s="437"/>
    </row>
    <row r="2206" spans="3:12" x14ac:dyDescent="0.35">
      <c r="C2206" s="437"/>
      <c r="D2206" s="437"/>
      <c r="E2206" s="437"/>
      <c r="F2206" s="437"/>
      <c r="G2206" s="437"/>
      <c r="H2206" s="424"/>
      <c r="I2206" s="437"/>
      <c r="J2206" s="437"/>
      <c r="K2206" s="437"/>
      <c r="L2206" s="437"/>
    </row>
    <row r="2207" spans="3:12" ht="15" thickBot="1" x14ac:dyDescent="0.4">
      <c r="C2207" s="437"/>
      <c r="D2207" s="437"/>
      <c r="E2207" s="437"/>
      <c r="F2207" s="437"/>
      <c r="G2207" s="437"/>
      <c r="H2207" s="424"/>
      <c r="I2207" s="437"/>
      <c r="J2207" s="437"/>
      <c r="K2207" s="437"/>
      <c r="L2207" s="437"/>
    </row>
    <row r="2208" spans="3:12" ht="15" thickBot="1" x14ac:dyDescent="0.4">
      <c r="C2208" s="29" t="s">
        <v>43</v>
      </c>
      <c r="D2208" s="30">
        <f>SUM(G2215:G2224)</f>
        <v>0</v>
      </c>
      <c r="E2208" s="93"/>
      <c r="F2208" s="93"/>
      <c r="G2208" s="93"/>
      <c r="H2208" s="76"/>
      <c r="I2208" s="76"/>
      <c r="J2208" s="76"/>
      <c r="K2208" s="112"/>
      <c r="L2208" s="437"/>
    </row>
    <row r="2209" spans="3:12" x14ac:dyDescent="0.35">
      <c r="C2209" s="70"/>
      <c r="D2209" s="31"/>
      <c r="E2209" s="93"/>
      <c r="F2209" s="93"/>
      <c r="G2209" s="93"/>
      <c r="H2209" s="76"/>
      <c r="I2209" s="76"/>
      <c r="J2209" s="76"/>
      <c r="K2209" s="112"/>
      <c r="L2209" s="437"/>
    </row>
    <row r="2210" spans="3:12" x14ac:dyDescent="0.35">
      <c r="C2210" s="70"/>
      <c r="D2210" s="31"/>
      <c r="E2210" s="93"/>
      <c r="F2210" s="93"/>
      <c r="G2210" s="93"/>
      <c r="H2210" s="76"/>
      <c r="I2210" s="76"/>
      <c r="J2210" s="76"/>
      <c r="K2210" s="112"/>
      <c r="L2210" s="437"/>
    </row>
    <row r="2211" spans="3:12" ht="15.5" x14ac:dyDescent="0.35">
      <c r="C2211" s="202" t="s">
        <v>390</v>
      </c>
      <c r="D2211" s="351"/>
      <c r="E2211" s="93"/>
      <c r="F2211" s="93"/>
      <c r="G2211" s="93"/>
      <c r="H2211" s="76"/>
      <c r="I2211" s="76"/>
      <c r="J2211" s="76"/>
      <c r="K2211" s="112"/>
      <c r="L2211" s="437"/>
    </row>
    <row r="2212" spans="3:12" ht="18.5" x14ac:dyDescent="0.35">
      <c r="C2212" s="207" t="e">
        <f>IFERROR(VLOOKUP(D2211,'1. Desarrollo e Innov. Curricu.'!$F:$G,2,FALSE),IFERROR(VLOOKUP(D2211,'2. Investigación Científica'!$F:$G,2,FALSE),IFERROR(VLOOKUP(D2211,'3. Vinculación Univ. Sociedad'!$F:$G,2,FALSE),IFERROR(VLOOKUP(D2211,'4. Docencia y Profesorado Univ.'!$F:$G,2,FALSE),IFERROR(VLOOKUP(D2211,'5. Estudiantes y Graduados'!$F:$G,2,FALSE),IFERROR(VLOOKUP(D2211,'11. Gestion Administrativa'!$F:$G,2,FALSE),IFERROR(VLOOKUP(D2211,'13. Gestión Académica'!$F:$G,2,FALSE),IFERROR(VLOOKUP(D2211,'9. Asegura. de la Calid. y M'!$F:$G,2,FALSE),IFERROR(VLOOKUP(D2211,'6. Gestión del Conocimiento'!$F:$G,2,FALSE),IFERROR(VLOOKUP(D2211,'15. Gobernabilidad y Proceso...'!$F:$G,2,FALSE),IFERROR(VLOOKUP(D2211,'12. Gestión del Talento Humano'!$F:$G,2,FALSE),IFERROR(VLOOKUP(D2211,'14. Internacional... de la E.S.'!$F:$G,2,FALSE),IFERROR(VLOOKUP(D2211,'10. Posgrado'!$F:$G,2,FALSE),IFERROR(VLOOKUP(D2211,'16. Gestión TIC'!$F:$G,2,FALSE),IFERROR(VLOOKUP(D2211,'16. Desa. del Sistema Educ.Sup.'!$F:$G,2,FALSE),IFERROR(VLOOKUP(D2211,'8. Cultura de Inno. Insti...'!$F:$G,2,FALSE),VLOOKUP(D2211,'7. Lo Esencial de la Reforma U.'!$F:$G,2,0)))))))))))))))))</f>
        <v>#N/A</v>
      </c>
      <c r="D2212" s="31"/>
      <c r="E2212" s="93"/>
      <c r="F2212" s="93"/>
      <c r="G2212" s="93"/>
      <c r="H2212" s="76"/>
      <c r="I2212" s="76"/>
      <c r="J2212" s="76"/>
      <c r="K2212" s="112"/>
      <c r="L2212" s="437"/>
    </row>
    <row r="2213" spans="3:12" ht="15" thickBot="1" x14ac:dyDescent="0.4">
      <c r="C2213" s="70"/>
      <c r="D2213" s="31"/>
      <c r="E2213" s="93"/>
      <c r="F2213" s="93"/>
      <c r="G2213" s="93"/>
      <c r="H2213" s="76"/>
      <c r="I2213" s="76"/>
      <c r="J2213" s="76"/>
      <c r="K2213" s="112"/>
      <c r="L2213" s="437"/>
    </row>
    <row r="2214" spans="3:12" ht="15" thickBot="1" x14ac:dyDescent="0.4">
      <c r="C2214" s="126" t="s">
        <v>44</v>
      </c>
      <c r="D2214" s="129" t="s">
        <v>45</v>
      </c>
      <c r="E2214" s="128" t="s">
        <v>55</v>
      </c>
      <c r="F2214" s="128" t="s">
        <v>57</v>
      </c>
      <c r="G2214" s="127" t="s">
        <v>27</v>
      </c>
      <c r="H2214" s="133" t="s">
        <v>129</v>
      </c>
      <c r="I2214" s="128" t="s">
        <v>46</v>
      </c>
      <c r="J2214" s="128" t="s">
        <v>130</v>
      </c>
      <c r="K2214" s="128" t="s">
        <v>408</v>
      </c>
      <c r="L2214" s="128" t="s">
        <v>409</v>
      </c>
    </row>
    <row r="2215" spans="3:12" x14ac:dyDescent="0.35">
      <c r="C2215" s="317" t="s">
        <v>47</v>
      </c>
      <c r="D2215" s="1159"/>
      <c r="E2215" s="318"/>
      <c r="F2215" s="115">
        <v>30000</v>
      </c>
      <c r="G2215" s="319">
        <f t="shared" ref="G2215:G2223" si="240">E2215*F2215</f>
        <v>0</v>
      </c>
      <c r="H2215" s="320"/>
      <c r="I2215" s="116" t="s">
        <v>697</v>
      </c>
      <c r="J2215" s="116" t="str">
        <f>VLOOKUP(I2215,Presupuesto!$B$11:$C$566,2,0)</f>
        <v>SERVICIOS DE CAPACITACION.</v>
      </c>
      <c r="K2215" s="321" t="s">
        <v>1492</v>
      </c>
      <c r="L2215" s="116" t="s">
        <v>392</v>
      </c>
    </row>
    <row r="2216" spans="3:12" x14ac:dyDescent="0.35">
      <c r="C2216" s="99" t="s">
        <v>48</v>
      </c>
      <c r="D2216" s="1160"/>
      <c r="E2216" s="200">
        <f>D2215</f>
        <v>0</v>
      </c>
      <c r="F2216" s="100">
        <v>50</v>
      </c>
      <c r="G2216" s="97">
        <f t="shared" si="240"/>
        <v>0</v>
      </c>
      <c r="H2216" s="161"/>
      <c r="I2216" s="98" t="s">
        <v>715</v>
      </c>
      <c r="J2216" s="98" t="str">
        <f>VLOOKUP(I2216,Presupuesto!$B$11:$C$566,2,0)</f>
        <v>SERVICIOS DE IMPRENTA PUBLIC.Y REPRODUCCION</v>
      </c>
      <c r="K2216" s="98" t="str">
        <f>$K$194</f>
        <v>Gestión Tecnologías de Información y Comunicación</v>
      </c>
      <c r="L2216" s="98" t="s">
        <v>410</v>
      </c>
    </row>
    <row r="2217" spans="3:12" x14ac:dyDescent="0.35">
      <c r="C2217" s="99" t="s">
        <v>49</v>
      </c>
      <c r="D2217" s="1160"/>
      <c r="E2217" s="200">
        <f>D2215</f>
        <v>0</v>
      </c>
      <c r="F2217" s="100">
        <v>150</v>
      </c>
      <c r="G2217" s="97">
        <f t="shared" si="240"/>
        <v>0</v>
      </c>
      <c r="H2217" s="161"/>
      <c r="I2217" s="98" t="s">
        <v>790</v>
      </c>
      <c r="J2217" s="98" t="str">
        <f>VLOOKUP(I2217,Presupuesto!$B$11:$C$566,2,0)</f>
        <v>ALIMENTOS B EBIDAS PARA PERSONAS</v>
      </c>
      <c r="K2217" s="98" t="str">
        <f t="shared" ref="K2217:K2224" si="241">$K$194</f>
        <v>Gestión Tecnologías de Información y Comunicación</v>
      </c>
      <c r="L2217" s="98" t="s">
        <v>394</v>
      </c>
    </row>
    <row r="2218" spans="3:12" x14ac:dyDescent="0.35">
      <c r="C2218" s="99" t="s">
        <v>50</v>
      </c>
      <c r="D2218" s="1160"/>
      <c r="E2218" s="151">
        <v>0</v>
      </c>
      <c r="F2218" s="118">
        <v>10000</v>
      </c>
      <c r="G2218" s="97">
        <f t="shared" si="240"/>
        <v>0</v>
      </c>
      <c r="H2218" s="161"/>
      <c r="I2218" s="313" t="s">
        <v>298</v>
      </c>
      <c r="J2218" s="98" t="str">
        <f>VLOOKUP(I2218,Presupuesto!$B$11:$C$566,2,0)</f>
        <v>PASAJES (26100-00)</v>
      </c>
      <c r="K2218" s="98" t="str">
        <f t="shared" si="241"/>
        <v>Gestión Tecnologías de Información y Comunicación</v>
      </c>
      <c r="L2218" s="98" t="s">
        <v>410</v>
      </c>
    </row>
    <row r="2219" spans="3:12" x14ac:dyDescent="0.35">
      <c r="C2219" s="99" t="s">
        <v>415</v>
      </c>
      <c r="D2219" s="1160"/>
      <c r="E2219" s="151">
        <v>0</v>
      </c>
      <c r="F2219" s="118">
        <v>250</v>
      </c>
      <c r="G2219" s="97">
        <f t="shared" si="240"/>
        <v>0</v>
      </c>
      <c r="H2219" s="161"/>
      <c r="I2219" s="98" t="s">
        <v>819</v>
      </c>
      <c r="J2219" s="98" t="str">
        <f>VLOOKUP(I2219,Presupuesto!$B$11:$C$566,2,0)</f>
        <v>PRODUCTOS PAPEL Y CARTON</v>
      </c>
      <c r="K2219" s="98" t="str">
        <f t="shared" si="241"/>
        <v>Gestión Tecnologías de Información y Comunicación</v>
      </c>
      <c r="L2219" s="98" t="s">
        <v>410</v>
      </c>
    </row>
    <row r="2220" spans="3:12" x14ac:dyDescent="0.35">
      <c r="C2220" s="99" t="s">
        <v>51</v>
      </c>
      <c r="D2220" s="1160"/>
      <c r="E2220" s="200">
        <f>(D2215*25)/500</f>
        <v>0</v>
      </c>
      <c r="F2220" s="100">
        <v>85</v>
      </c>
      <c r="G2220" s="97">
        <f t="shared" si="240"/>
        <v>0</v>
      </c>
      <c r="H2220" s="161"/>
      <c r="I2220" s="98" t="s">
        <v>819</v>
      </c>
      <c r="J2220" s="98" t="str">
        <f>VLOOKUP(I2220,Presupuesto!$B$11:$C$566,2,0)</f>
        <v>PRODUCTOS PAPEL Y CARTON</v>
      </c>
      <c r="K2220" s="98" t="str">
        <f t="shared" si="241"/>
        <v>Gestión Tecnologías de Información y Comunicación</v>
      </c>
      <c r="L2220" s="98" t="s">
        <v>410</v>
      </c>
    </row>
    <row r="2221" spans="3:12" x14ac:dyDescent="0.35">
      <c r="C2221" s="99" t="s">
        <v>121</v>
      </c>
      <c r="D2221" s="1160"/>
      <c r="E2221" s="200">
        <f>D2215/12</f>
        <v>0</v>
      </c>
      <c r="F2221" s="100">
        <v>36</v>
      </c>
      <c r="G2221" s="97">
        <f t="shared" si="240"/>
        <v>0</v>
      </c>
      <c r="H2221" s="161"/>
      <c r="I2221" s="98" t="s">
        <v>940</v>
      </c>
      <c r="J2221" s="98" t="str">
        <f>VLOOKUP(I2221,Presupuesto!$B$11:$C$566,2,0)</f>
        <v>UTILES DE ESCRITORIO, OFICINA Y ENSE¥ANZA</v>
      </c>
      <c r="K2221" s="98" t="str">
        <f t="shared" si="241"/>
        <v>Gestión Tecnologías de Información y Comunicación</v>
      </c>
      <c r="L2221" s="98" t="s">
        <v>410</v>
      </c>
    </row>
    <row r="2222" spans="3:12" x14ac:dyDescent="0.35">
      <c r="C2222" s="99" t="s">
        <v>34</v>
      </c>
      <c r="D2222" s="1160"/>
      <c r="E2222" s="200">
        <f>D2215/12</f>
        <v>0</v>
      </c>
      <c r="F2222" s="100">
        <v>80</v>
      </c>
      <c r="G2222" s="97">
        <f t="shared" si="240"/>
        <v>0</v>
      </c>
      <c r="H2222" s="161"/>
      <c r="I2222" s="98" t="s">
        <v>940</v>
      </c>
      <c r="J2222" s="98" t="str">
        <f>VLOOKUP(I2222,Presupuesto!$B$11:$C$566,2,0)</f>
        <v>UTILES DE ESCRITORIO, OFICINA Y ENSE¥ANZA</v>
      </c>
      <c r="K2222" s="98" t="str">
        <f t="shared" si="241"/>
        <v>Gestión Tecnologías de Información y Comunicación</v>
      </c>
      <c r="L2222" s="98" t="s">
        <v>410</v>
      </c>
    </row>
    <row r="2223" spans="3:12" x14ac:dyDescent="0.35">
      <c r="C2223" s="109" t="s">
        <v>52</v>
      </c>
      <c r="D2223" s="1160"/>
      <c r="E2223" s="209">
        <v>0</v>
      </c>
      <c r="F2223" s="119">
        <v>25</v>
      </c>
      <c r="G2223" s="97">
        <f t="shared" si="240"/>
        <v>0</v>
      </c>
      <c r="H2223" s="161"/>
      <c r="I2223" s="98" t="s">
        <v>940</v>
      </c>
      <c r="J2223" s="98" t="str">
        <f>VLOOKUP(I2223,Presupuesto!$B$11:$C$566,2,0)</f>
        <v>UTILES DE ESCRITORIO, OFICINA Y ENSE¥ANZA</v>
      </c>
      <c r="K2223" s="98" t="str">
        <f t="shared" si="241"/>
        <v>Gestión Tecnologías de Información y Comunicación</v>
      </c>
      <c r="L2223" s="98" t="s">
        <v>410</v>
      </c>
    </row>
    <row r="2224" spans="3:12" ht="15" thickBot="1" x14ac:dyDescent="0.4">
      <c r="C2224" s="213" t="s">
        <v>428</v>
      </c>
      <c r="D2224" s="214">
        <v>0</v>
      </c>
      <c r="E2224" s="322">
        <v>0</v>
      </c>
      <c r="F2224" s="104">
        <f>HLOOKUP(C2224,$AH$2:$BU$3,2,0)</f>
        <v>1150</v>
      </c>
      <c r="G2224" s="105">
        <f>D2224*E2224*F2224</f>
        <v>0</v>
      </c>
      <c r="H2224" s="323"/>
      <c r="I2224" s="324" t="s">
        <v>299</v>
      </c>
      <c r="J2224" s="106" t="str">
        <f>VLOOKUP(I2224,Presupuesto!$B$11:$C$566,2,0)</f>
        <v>VIATICOS (26200-00)</v>
      </c>
      <c r="K2224" s="325" t="str">
        <f t="shared" si="241"/>
        <v>Gestión Tecnologías de Información y Comunicación</v>
      </c>
      <c r="L2224" s="325" t="s">
        <v>410</v>
      </c>
    </row>
    <row r="2225" spans="3:12" x14ac:dyDescent="0.35">
      <c r="C2225" s="437"/>
      <c r="D2225" s="437"/>
      <c r="E2225" s="437"/>
      <c r="F2225" s="437"/>
      <c r="G2225" s="437"/>
      <c r="H2225" s="424"/>
      <c r="I2225" s="437"/>
      <c r="J2225" s="437"/>
      <c r="K2225" s="437"/>
      <c r="L2225" s="437"/>
    </row>
    <row r="2226" spans="3:12" x14ac:dyDescent="0.35">
      <c r="C2226" s="437"/>
      <c r="D2226" s="437"/>
      <c r="E2226" s="437"/>
      <c r="F2226" s="437"/>
      <c r="G2226" s="437"/>
      <c r="H2226" s="424"/>
      <c r="I2226" s="437"/>
      <c r="J2226" s="437"/>
      <c r="K2226" s="437"/>
      <c r="L2226" s="437"/>
    </row>
    <row r="2228" spans="3:12" x14ac:dyDescent="0.35">
      <c r="C2228" s="437"/>
      <c r="D2228" s="437"/>
      <c r="E2228" s="437"/>
      <c r="F2228" s="437"/>
      <c r="G2228" s="437"/>
      <c r="H2228" s="424"/>
      <c r="I2228" s="437"/>
      <c r="J2228" s="437"/>
      <c r="K2228" s="437"/>
      <c r="L2228" s="437"/>
    </row>
    <row r="2229" spans="3:12" ht="15" thickBot="1" x14ac:dyDescent="0.4">
      <c r="C2229" s="437"/>
      <c r="D2229" s="437"/>
      <c r="E2229" s="437"/>
      <c r="F2229" s="437"/>
      <c r="G2229" s="437"/>
      <c r="H2229" s="424"/>
      <c r="I2229" s="437"/>
      <c r="J2229" s="437"/>
      <c r="K2229" s="437"/>
      <c r="L2229" s="437"/>
    </row>
    <row r="2230" spans="3:12" ht="15" thickBot="1" x14ac:dyDescent="0.4">
      <c r="C2230" s="29" t="s">
        <v>43</v>
      </c>
      <c r="D2230" s="30">
        <f>SUM(G2237:G2246)</f>
        <v>0</v>
      </c>
      <c r="E2230" s="93"/>
      <c r="F2230" s="93"/>
      <c r="G2230" s="93"/>
      <c r="H2230" s="76"/>
      <c r="I2230" s="76"/>
      <c r="J2230" s="76"/>
      <c r="K2230" s="112"/>
      <c r="L2230" s="437"/>
    </row>
    <row r="2231" spans="3:12" x14ac:dyDescent="0.35">
      <c r="C2231" s="70"/>
      <c r="D2231" s="31"/>
      <c r="E2231" s="93"/>
      <c r="F2231" s="93"/>
      <c r="G2231" s="93"/>
      <c r="H2231" s="76"/>
      <c r="I2231" s="76"/>
      <c r="J2231" s="76"/>
      <c r="K2231" s="112"/>
      <c r="L2231" s="437"/>
    </row>
    <row r="2232" spans="3:12" x14ac:dyDescent="0.35">
      <c r="C2232" s="70"/>
      <c r="D2232" s="31"/>
      <c r="E2232" s="93"/>
      <c r="F2232" s="93"/>
      <c r="G2232" s="93"/>
      <c r="H2232" s="76"/>
      <c r="I2232" s="76"/>
      <c r="J2232" s="76"/>
      <c r="K2232" s="112"/>
      <c r="L2232" s="437"/>
    </row>
    <row r="2233" spans="3:12" ht="15.5" x14ac:dyDescent="0.35">
      <c r="C2233" s="202" t="s">
        <v>390</v>
      </c>
      <c r="D2233" s="351"/>
      <c r="E2233" s="93"/>
      <c r="F2233" s="93"/>
      <c r="G2233" s="93"/>
      <c r="H2233" s="76"/>
      <c r="I2233" s="76"/>
      <c r="J2233" s="76"/>
      <c r="K2233" s="112"/>
      <c r="L2233" s="437"/>
    </row>
    <row r="2234" spans="3:12" ht="18.5" x14ac:dyDescent="0.35">
      <c r="C2234" s="207" t="e">
        <f>IFERROR(VLOOKUP(D2233,'1. Desarrollo e Innov. Curricu.'!$F:$G,2,FALSE),IFERROR(VLOOKUP(D2233,'2. Investigación Científica'!$F:$G,2,FALSE),IFERROR(VLOOKUP(D2233,'3. Vinculación Univ. Sociedad'!$F:$G,2,FALSE),IFERROR(VLOOKUP(D2233,'4. Docencia y Profesorado Univ.'!$F:$G,2,FALSE),IFERROR(VLOOKUP(D2233,'5. Estudiantes y Graduados'!$F:$G,2,FALSE),IFERROR(VLOOKUP(D2233,'11. Gestion Administrativa'!$F:$G,2,FALSE),IFERROR(VLOOKUP(D2233,'13. Gestión Académica'!$F:$G,2,FALSE),IFERROR(VLOOKUP(D2233,'9. Asegura. de la Calid. y M'!$F:$G,2,FALSE),IFERROR(VLOOKUP(D2233,'6. Gestión del Conocimiento'!$F:$G,2,FALSE),IFERROR(VLOOKUP(D2233,'15. Gobernabilidad y Proceso...'!$F:$G,2,FALSE),IFERROR(VLOOKUP(D2233,'12. Gestión del Talento Humano'!$F:$G,2,FALSE),IFERROR(VLOOKUP(D2233,'14. Internacional... de la E.S.'!$F:$G,2,FALSE),IFERROR(VLOOKUP(D2233,'10. Posgrado'!$F:$G,2,FALSE),IFERROR(VLOOKUP(D2233,'16. Gestión TIC'!$F:$G,2,FALSE),IFERROR(VLOOKUP(D2233,'16. Desa. del Sistema Educ.Sup.'!$F:$G,2,FALSE),IFERROR(VLOOKUP(D2233,'8. Cultura de Inno. Insti...'!$F:$G,2,FALSE),VLOOKUP(D2233,'7. Lo Esencial de la Reforma U.'!$F:$G,2,0)))))))))))))))))</f>
        <v>#N/A</v>
      </c>
      <c r="D2234" s="31"/>
      <c r="E2234" s="93"/>
      <c r="F2234" s="93"/>
      <c r="G2234" s="93"/>
      <c r="H2234" s="76"/>
      <c r="I2234" s="76"/>
      <c r="J2234" s="76"/>
      <c r="K2234" s="112"/>
      <c r="L2234" s="437"/>
    </row>
    <row r="2235" spans="3:12" ht="15" thickBot="1" x14ac:dyDescent="0.4">
      <c r="C2235" s="70"/>
      <c r="D2235" s="31"/>
      <c r="E2235" s="93"/>
      <c r="F2235" s="93"/>
      <c r="G2235" s="93"/>
      <c r="H2235" s="76"/>
      <c r="I2235" s="76"/>
      <c r="J2235" s="76"/>
      <c r="K2235" s="112"/>
      <c r="L2235" s="437"/>
    </row>
    <row r="2236" spans="3:12" ht="15" thickBot="1" x14ac:dyDescent="0.4">
      <c r="C2236" s="126" t="s">
        <v>44</v>
      </c>
      <c r="D2236" s="129" t="s">
        <v>45</v>
      </c>
      <c r="E2236" s="128" t="s">
        <v>55</v>
      </c>
      <c r="F2236" s="128" t="s">
        <v>57</v>
      </c>
      <c r="G2236" s="127" t="s">
        <v>27</v>
      </c>
      <c r="H2236" s="133" t="s">
        <v>129</v>
      </c>
      <c r="I2236" s="128" t="s">
        <v>46</v>
      </c>
      <c r="J2236" s="128" t="s">
        <v>130</v>
      </c>
      <c r="K2236" s="128" t="s">
        <v>408</v>
      </c>
      <c r="L2236" s="128" t="s">
        <v>409</v>
      </c>
    </row>
    <row r="2237" spans="3:12" x14ac:dyDescent="0.35">
      <c r="C2237" s="317" t="s">
        <v>47</v>
      </c>
      <c r="D2237" s="1159"/>
      <c r="E2237" s="318"/>
      <c r="F2237" s="115">
        <v>30000</v>
      </c>
      <c r="G2237" s="319">
        <f t="shared" ref="G2237:G2245" si="242">E2237*F2237</f>
        <v>0</v>
      </c>
      <c r="H2237" s="320"/>
      <c r="I2237" s="116" t="s">
        <v>697</v>
      </c>
      <c r="J2237" s="116" t="str">
        <f>VLOOKUP(I2237,Presupuesto!$B$11:$C$566,2,0)</f>
        <v>SERVICIOS DE CAPACITACION.</v>
      </c>
      <c r="K2237" s="321" t="s">
        <v>1492</v>
      </c>
      <c r="L2237" s="116" t="s">
        <v>392</v>
      </c>
    </row>
    <row r="2238" spans="3:12" x14ac:dyDescent="0.35">
      <c r="C2238" s="99" t="s">
        <v>48</v>
      </c>
      <c r="D2238" s="1160"/>
      <c r="E2238" s="200">
        <f>D2237</f>
        <v>0</v>
      </c>
      <c r="F2238" s="100">
        <v>50</v>
      </c>
      <c r="G2238" s="97">
        <f t="shared" si="242"/>
        <v>0</v>
      </c>
      <c r="H2238" s="161"/>
      <c r="I2238" s="98" t="s">
        <v>715</v>
      </c>
      <c r="J2238" s="98" t="str">
        <f>VLOOKUP(I2238,Presupuesto!$B$11:$C$566,2,0)</f>
        <v>SERVICIOS DE IMPRENTA PUBLIC.Y REPRODUCCION</v>
      </c>
      <c r="K2238" s="98" t="str">
        <f>$K$194</f>
        <v>Gestión Tecnologías de Información y Comunicación</v>
      </c>
      <c r="L2238" s="98" t="s">
        <v>410</v>
      </c>
    </row>
    <row r="2239" spans="3:12" x14ac:dyDescent="0.35">
      <c r="C2239" s="99" t="s">
        <v>49</v>
      </c>
      <c r="D2239" s="1160"/>
      <c r="E2239" s="200">
        <f>D2237</f>
        <v>0</v>
      </c>
      <c r="F2239" s="100">
        <v>150</v>
      </c>
      <c r="G2239" s="97">
        <f t="shared" si="242"/>
        <v>0</v>
      </c>
      <c r="H2239" s="161"/>
      <c r="I2239" s="98" t="s">
        <v>790</v>
      </c>
      <c r="J2239" s="98" t="str">
        <f>VLOOKUP(I2239,Presupuesto!$B$11:$C$566,2,0)</f>
        <v>ALIMENTOS B EBIDAS PARA PERSONAS</v>
      </c>
      <c r="K2239" s="98" t="str">
        <f t="shared" ref="K2239:K2246" si="243">$K$194</f>
        <v>Gestión Tecnologías de Información y Comunicación</v>
      </c>
      <c r="L2239" s="98" t="s">
        <v>394</v>
      </c>
    </row>
    <row r="2240" spans="3:12" x14ac:dyDescent="0.35">
      <c r="C2240" s="99" t="s">
        <v>50</v>
      </c>
      <c r="D2240" s="1160"/>
      <c r="E2240" s="151">
        <v>0</v>
      </c>
      <c r="F2240" s="118">
        <v>10000</v>
      </c>
      <c r="G2240" s="97">
        <f t="shared" si="242"/>
        <v>0</v>
      </c>
      <c r="H2240" s="161"/>
      <c r="I2240" s="313" t="s">
        <v>298</v>
      </c>
      <c r="J2240" s="98" t="str">
        <f>VLOOKUP(I2240,Presupuesto!$B$11:$C$566,2,0)</f>
        <v>PASAJES (26100-00)</v>
      </c>
      <c r="K2240" s="98" t="str">
        <f t="shared" si="243"/>
        <v>Gestión Tecnologías de Información y Comunicación</v>
      </c>
      <c r="L2240" s="98" t="s">
        <v>410</v>
      </c>
    </row>
    <row r="2241" spans="3:12" x14ac:dyDescent="0.35">
      <c r="C2241" s="99" t="s">
        <v>415</v>
      </c>
      <c r="D2241" s="1160"/>
      <c r="E2241" s="151">
        <v>0</v>
      </c>
      <c r="F2241" s="118">
        <v>250</v>
      </c>
      <c r="G2241" s="97">
        <f t="shared" si="242"/>
        <v>0</v>
      </c>
      <c r="H2241" s="161"/>
      <c r="I2241" s="98" t="s">
        <v>819</v>
      </c>
      <c r="J2241" s="98" t="str">
        <f>VLOOKUP(I2241,Presupuesto!$B$11:$C$566,2,0)</f>
        <v>PRODUCTOS PAPEL Y CARTON</v>
      </c>
      <c r="K2241" s="98" t="str">
        <f t="shared" si="243"/>
        <v>Gestión Tecnologías de Información y Comunicación</v>
      </c>
      <c r="L2241" s="98" t="s">
        <v>410</v>
      </c>
    </row>
    <row r="2242" spans="3:12" x14ac:dyDescent="0.35">
      <c r="C2242" s="99" t="s">
        <v>51</v>
      </c>
      <c r="D2242" s="1160"/>
      <c r="E2242" s="200">
        <f>(D2237*25)/500</f>
        <v>0</v>
      </c>
      <c r="F2242" s="100">
        <v>85</v>
      </c>
      <c r="G2242" s="97">
        <f t="shared" si="242"/>
        <v>0</v>
      </c>
      <c r="H2242" s="161"/>
      <c r="I2242" s="98" t="s">
        <v>819</v>
      </c>
      <c r="J2242" s="98" t="str">
        <f>VLOOKUP(I2242,Presupuesto!$B$11:$C$566,2,0)</f>
        <v>PRODUCTOS PAPEL Y CARTON</v>
      </c>
      <c r="K2242" s="98" t="str">
        <f t="shared" si="243"/>
        <v>Gestión Tecnologías de Información y Comunicación</v>
      </c>
      <c r="L2242" s="98" t="s">
        <v>410</v>
      </c>
    </row>
    <row r="2243" spans="3:12" x14ac:dyDescent="0.35">
      <c r="C2243" s="99" t="s">
        <v>121</v>
      </c>
      <c r="D2243" s="1160"/>
      <c r="E2243" s="200">
        <f>D2237/12</f>
        <v>0</v>
      </c>
      <c r="F2243" s="100">
        <v>36</v>
      </c>
      <c r="G2243" s="97">
        <f t="shared" si="242"/>
        <v>0</v>
      </c>
      <c r="H2243" s="161"/>
      <c r="I2243" s="98" t="s">
        <v>940</v>
      </c>
      <c r="J2243" s="98" t="str">
        <f>VLOOKUP(I2243,Presupuesto!$B$11:$C$566,2,0)</f>
        <v>UTILES DE ESCRITORIO, OFICINA Y ENSE¥ANZA</v>
      </c>
      <c r="K2243" s="98" t="str">
        <f t="shared" si="243"/>
        <v>Gestión Tecnologías de Información y Comunicación</v>
      </c>
      <c r="L2243" s="98" t="s">
        <v>410</v>
      </c>
    </row>
    <row r="2244" spans="3:12" x14ac:dyDescent="0.35">
      <c r="C2244" s="99" t="s">
        <v>34</v>
      </c>
      <c r="D2244" s="1160"/>
      <c r="E2244" s="200">
        <f>D2237/12</f>
        <v>0</v>
      </c>
      <c r="F2244" s="100">
        <v>80</v>
      </c>
      <c r="G2244" s="97">
        <f t="shared" si="242"/>
        <v>0</v>
      </c>
      <c r="H2244" s="161"/>
      <c r="I2244" s="98" t="s">
        <v>940</v>
      </c>
      <c r="J2244" s="98" t="str">
        <f>VLOOKUP(I2244,Presupuesto!$B$11:$C$566,2,0)</f>
        <v>UTILES DE ESCRITORIO, OFICINA Y ENSE¥ANZA</v>
      </c>
      <c r="K2244" s="98" t="str">
        <f t="shared" si="243"/>
        <v>Gestión Tecnologías de Información y Comunicación</v>
      </c>
      <c r="L2244" s="98" t="s">
        <v>410</v>
      </c>
    </row>
    <row r="2245" spans="3:12" x14ac:dyDescent="0.35">
      <c r="C2245" s="109" t="s">
        <v>52</v>
      </c>
      <c r="D2245" s="1160"/>
      <c r="E2245" s="209">
        <v>0</v>
      </c>
      <c r="F2245" s="119">
        <v>25</v>
      </c>
      <c r="G2245" s="97">
        <f t="shared" si="242"/>
        <v>0</v>
      </c>
      <c r="H2245" s="161"/>
      <c r="I2245" s="98" t="s">
        <v>940</v>
      </c>
      <c r="J2245" s="98" t="str">
        <f>VLOOKUP(I2245,Presupuesto!$B$11:$C$566,2,0)</f>
        <v>UTILES DE ESCRITORIO, OFICINA Y ENSE¥ANZA</v>
      </c>
      <c r="K2245" s="98" t="str">
        <f t="shared" si="243"/>
        <v>Gestión Tecnologías de Información y Comunicación</v>
      </c>
      <c r="L2245" s="98" t="s">
        <v>410</v>
      </c>
    </row>
    <row r="2246" spans="3:12" ht="15" thickBot="1" x14ac:dyDescent="0.4">
      <c r="C2246" s="213" t="s">
        <v>428</v>
      </c>
      <c r="D2246" s="214">
        <v>0</v>
      </c>
      <c r="E2246" s="322">
        <v>0</v>
      </c>
      <c r="F2246" s="104">
        <f>HLOOKUP(C2246,$AH$2:$BU$3,2,0)</f>
        <v>1150</v>
      </c>
      <c r="G2246" s="105">
        <f>D2246*E2246*F2246</f>
        <v>0</v>
      </c>
      <c r="H2246" s="323"/>
      <c r="I2246" s="324" t="s">
        <v>299</v>
      </c>
      <c r="J2246" s="106" t="str">
        <f>VLOOKUP(I2246,Presupuesto!$B$11:$C$566,2,0)</f>
        <v>VIATICOS (26200-00)</v>
      </c>
      <c r="K2246" s="325" t="str">
        <f t="shared" si="243"/>
        <v>Gestión Tecnologías de Información y Comunicación</v>
      </c>
      <c r="L2246" s="325" t="s">
        <v>410</v>
      </c>
    </row>
    <row r="2247" spans="3:12" x14ac:dyDescent="0.35">
      <c r="C2247" s="437"/>
      <c r="D2247" s="437"/>
      <c r="E2247" s="437"/>
      <c r="F2247" s="437"/>
      <c r="G2247" s="437"/>
      <c r="H2247" s="424"/>
      <c r="I2247" s="437"/>
      <c r="J2247" s="437"/>
      <c r="K2247" s="437"/>
      <c r="L2247" s="437"/>
    </row>
    <row r="2248" spans="3:12" x14ac:dyDescent="0.35">
      <c r="C2248" s="437"/>
      <c r="D2248" s="437"/>
      <c r="E2248" s="437"/>
      <c r="F2248" s="437"/>
      <c r="G2248" s="437"/>
      <c r="H2248" s="424"/>
      <c r="I2248" s="437"/>
      <c r="J2248" s="437"/>
      <c r="K2248" s="437"/>
      <c r="L2248" s="437"/>
    </row>
  </sheetData>
  <protectedRanges>
    <protectedRange password="DE9D" sqref="D17:F23 K42 K57 K73 K86 K107 K129 K145 K161 K177 K194 K17:L23 H17:I23 K209 K228 K246 K265 K282 K299 K329 K347 K363 K377 K393 K412 K428 K449 K463 K477 K492 K506 K520 K530 K544 K808:K809 K566 K578 K592 K605 K620 K633 K648 K663 K681 K698 K735 K749 K763 K776 K789 K825 K837 K857 K871 K903 K916 K921 K931 K944 K958 K973 K986 K1001 K1015 K1030 K1035 K1037 K1049 K1062 K1075 K1104 K1118 K1176 K1216 K1238 K1258 K1273 K1293 K1307 K1323 K1354 K1373 K1396 K1413 K1426 K1441 K1493 K1507 K1530 K1550 K1570 K1650 K1671 K1692 K1718 K1738 K1779 K1803 K1818 K1840 K2237 K1857 K1879 K1915 K1925 K1944 K1966 K1989 K2012 K2034 K2056 K2079 K2101 K1593 K1611 K1629 K2123 K2145 K2168 K2192 K2215 K712:K720 K1137:K1140 K1157:K1162 K1192:K1194 K1456:K1460 K1758:K1760 K1762 D30:F31 K30:L31 H30:I31 D318:F319 K318:L319 H318:I319 D96:F97 K96:L97 H96:I97 D556:F557 K556:L557 H556:I557 D1092:F1094 H1092:I1094 K1092:L1094 K1205:K1207 D1339:F1342 H1339:I1342 K1339:L1342 K884:K892 K1479:K1482 K1694 K1696 K1698 K1700 K1903:K1912" name="bloqueo"/>
  </protectedRanges>
  <mergeCells count="126">
    <mergeCell ref="D2056:D2064"/>
    <mergeCell ref="D2079:D2087"/>
    <mergeCell ref="D2101:D2109"/>
    <mergeCell ref="D1593:D1601"/>
    <mergeCell ref="D1611:D1619"/>
    <mergeCell ref="D1629:D1637"/>
    <mergeCell ref="D1671:D1679"/>
    <mergeCell ref="D1692:D1700"/>
    <mergeCell ref="D1818:D1826"/>
    <mergeCell ref="D1840:D1844"/>
    <mergeCell ref="D1857:D1865"/>
    <mergeCell ref="D1718:D1726"/>
    <mergeCell ref="D1738:D1746"/>
    <mergeCell ref="D1758:D1766"/>
    <mergeCell ref="D1779:D1787"/>
    <mergeCell ref="D1803:D1806"/>
    <mergeCell ref="D916:D917"/>
    <mergeCell ref="D931:D933"/>
    <mergeCell ref="D944:D946"/>
    <mergeCell ref="D1879:D1887"/>
    <mergeCell ref="D1903:D1911"/>
    <mergeCell ref="D1915:D1923"/>
    <mergeCell ref="D1925:D1933"/>
    <mergeCell ref="D1944:D1952"/>
    <mergeCell ref="D1030:D1032"/>
    <mergeCell ref="D1037:D1038"/>
    <mergeCell ref="D1049:D1051"/>
    <mergeCell ref="D1062:D1064"/>
    <mergeCell ref="D958:D961"/>
    <mergeCell ref="D973:D975"/>
    <mergeCell ref="D986:D988"/>
    <mergeCell ref="D1001:D1002"/>
    <mergeCell ref="D1015:D1019"/>
    <mergeCell ref="D1176:D1179"/>
    <mergeCell ref="D1192:D1194"/>
    <mergeCell ref="D1216:D1224"/>
    <mergeCell ref="D1238:D1246"/>
    <mergeCell ref="D1258:D1261"/>
    <mergeCell ref="D776:D779"/>
    <mergeCell ref="D825:D826"/>
    <mergeCell ref="D837:D841"/>
    <mergeCell ref="D857:D859"/>
    <mergeCell ref="D871:D872"/>
    <mergeCell ref="D884:D892"/>
    <mergeCell ref="D789:D797"/>
    <mergeCell ref="D808:D812"/>
    <mergeCell ref="D903:D904"/>
    <mergeCell ref="D177:D184"/>
    <mergeCell ref="D648:D651"/>
    <mergeCell ref="D663:D667"/>
    <mergeCell ref="D681:D686"/>
    <mergeCell ref="D698:D700"/>
    <mergeCell ref="D749:D753"/>
    <mergeCell ref="D712:D720"/>
    <mergeCell ref="D735:D737"/>
    <mergeCell ref="D763:D765"/>
    <mergeCell ref="D282:D289"/>
    <mergeCell ref="D299:D307"/>
    <mergeCell ref="D329:D335"/>
    <mergeCell ref="D347:D352"/>
    <mergeCell ref="D209:D217"/>
    <mergeCell ref="D228:D235"/>
    <mergeCell ref="D246:D254"/>
    <mergeCell ref="D265:D271"/>
    <mergeCell ref="D194:D198"/>
    <mergeCell ref="D428:D433"/>
    <mergeCell ref="D449:D453"/>
    <mergeCell ref="D463:D467"/>
    <mergeCell ref="D477:D482"/>
    <mergeCell ref="D492:D495"/>
    <mergeCell ref="D363:D366"/>
    <mergeCell ref="D86:D88"/>
    <mergeCell ref="D107:D114"/>
    <mergeCell ref="D129:D134"/>
    <mergeCell ref="D145:D150"/>
    <mergeCell ref="D161:D166"/>
    <mergeCell ref="D18:D21"/>
    <mergeCell ref="D42:D46"/>
    <mergeCell ref="D57:D62"/>
    <mergeCell ref="D73:D76"/>
    <mergeCell ref="D377:D382"/>
    <mergeCell ref="D393:D401"/>
    <mergeCell ref="D412:D416"/>
    <mergeCell ref="D620:D621"/>
    <mergeCell ref="D592:D595"/>
    <mergeCell ref="D605:D609"/>
    <mergeCell ref="D633:D637"/>
    <mergeCell ref="D530:D533"/>
    <mergeCell ref="D506:D510"/>
    <mergeCell ref="D544:D548"/>
    <mergeCell ref="D566:D567"/>
    <mergeCell ref="D578:D581"/>
    <mergeCell ref="D1075:D1077"/>
    <mergeCell ref="D1104:D1106"/>
    <mergeCell ref="D1118:D1126"/>
    <mergeCell ref="D1137:D1145"/>
    <mergeCell ref="D1157:D1165"/>
    <mergeCell ref="D1373:D1381"/>
    <mergeCell ref="D1396:D1400"/>
    <mergeCell ref="D1413:D1415"/>
    <mergeCell ref="D1426:D1428"/>
    <mergeCell ref="D1205:D1207"/>
    <mergeCell ref="D2123:D2131"/>
    <mergeCell ref="D2145:D2153"/>
    <mergeCell ref="D2168:D2176"/>
    <mergeCell ref="D2192:D2200"/>
    <mergeCell ref="D2215:D2223"/>
    <mergeCell ref="D2237:D2245"/>
    <mergeCell ref="D1441:D1443"/>
    <mergeCell ref="D1273:D1281"/>
    <mergeCell ref="D1293:D1296"/>
    <mergeCell ref="D1307:D1312"/>
    <mergeCell ref="D1323:D1327"/>
    <mergeCell ref="D1354:D1362"/>
    <mergeCell ref="D1550:D1558"/>
    <mergeCell ref="D1570:D1578"/>
    <mergeCell ref="D1650:D1658"/>
    <mergeCell ref="D1456:D1464"/>
    <mergeCell ref="D1479:D1481"/>
    <mergeCell ref="D1493:D1496"/>
    <mergeCell ref="D1507:D1515"/>
    <mergeCell ref="D1530:D1538"/>
    <mergeCell ref="D1966:D1974"/>
    <mergeCell ref="D1989:D1997"/>
    <mergeCell ref="D2012:D2020"/>
    <mergeCell ref="D2034:D2042"/>
  </mergeCells>
  <dataValidations xWindow="955" yWindow="883" count="6">
    <dataValidation type="list" allowBlank="1" showInputMessage="1" showErrorMessage="1" sqref="C22:C23 C47 C63 C77 C89 C115 C135 C151 C167 C199 C218 C255 C272 C290 C308 C336 C353 C367 C383 C402 C417 C434 C454 C468 C483 C496 C511 C521 C534 C549 C568 C582 C596 C610 C622 C638 C652 C668 C687 C701 C721 C738 C766 C780 C798 C813 C827 C842 C860 C873 C893 C905 C918 C922 C934 C947 C962 C976 C989 C1003 C1020 C1033 C1036 C1039 C1052 C1065 C1078 C1107 C1127 C1146 C1166 C1180 C1195 C1225 C1247 C1262 C1282 C1297 C1313 C2246 C1363 C1382 C1401 C1429 C1444 C1465 C1482 C1497 C1516 C1539 C1559 C1579 C1659 C1680 C1701 C1727 C1747 C1767 C1788 C1807 C1827 C1845 C1866 C1888 C1912 C1924 C1934 C1953 C1975 C1998 C2021 C2043 C2065 C2088 C2110 C1602 C1620 C1638 C2132 C2154 C2177 C2201 C2224 C1328:C1332">
      <formula1>$AH$2:$BU$2</formula1>
    </dataValidation>
    <dataValidation type="list" allowBlank="1" showInputMessage="1" showErrorMessage="1" errorTitle="¡Ingreso Inválido!" error="Seleccione una opción de la lista" promptTitle="Mes Requerido" prompt="Seleccione el mes en el que requiere el recurso." sqref="L177:L184 L18:L23 L42:L47 L57:L63 L73:L77 L86:L89 L107:L115 L129:L135 L209:L218 L228:L235 L246:L255 L299:L308 L393:L402 L145:L151 L161:L167 L194:L199 L265:L272 L282:L290 L329:L336 L347:L353 L363:L367 L377:L383 L412:L417 L428:L434 L712:L721 L749:L753 L789:L798 L449:L454 L463:L468 L477:L483 L492:L496 L506:L511 L520:L521 L530:L534 L544:L549 L566:L568 L578:L582 L592:L596 L605:L610 L620:L622 L633:L638 L648:L652 L663:L668 L681:L687 L698:L701 L735:L738 L884:L893 L763:L766 L776:L780 L808:L813 L825:L827 L837:L842 L1118:L1127 L1137:L1146 L1157:L1166 L857:L860 L871:L873 L903:L905 L916:L918 L1216:L1225 L1238:L1247 L1273:L1282 L1354:L1363 L1373:L1382 L931:L934 L944:L947 L958:L962 L973:L976 L986:L989 L1001:L1003 L1015:L1020 L1413:L1415 L1456:L1465 L1030:L1033 L1049:L1052 L1062:L1065 L1075:L1078 L1507:L1516 L1530:L1539 L1550:L1559 L1570:L1579 L1650:L1659 L1671:L1680 L1104:L1107 L1176:L1180 L1192:L1195 L1258:L1262 L1293:L1297 L1307:L1313 L1205:L1207 L1692:L1701 L1718:L1727 L1738:L1747 L1758:L1767 L1779:L1788 L1818:L1827 L1857:L1866 L1396:L1401 L1426:L1429 L1441:L1444 L1479:L1482 L1493:L1497 L1879:L1888 L1903:L1912 L1915:L1934 L1944:L1953 L1966:L1975 L1989:L1998 L2012:L2021 L2034:L2043 L2056:L2065 L2079:L2088 L2101:L2110 L1593:L1602 L1611:L1620 L1629:L1638 L2123:L2132 L2145:L2154 L2168:L2177 L1803:L1807 L2192:L2201 L2215:L2224 L2237:L2246 L1840:L1845 L31 L319 L97 L557 L921:L922 L1035:L1039 L1093:L1094 L1323:L1332 L1340:L1342">
      <formula1>$U$2:$AF$2</formula1>
    </dataValidation>
    <dataValidation type="list" allowBlank="1" showInputMessage="1" showErrorMessage="1" errorTitle="¡Ingreso no valido!" error="Favor ingrese un elemento de la lista." promptTitle="Tipo de Presupuesto" prompt="Seleccione una opción de la lista." sqref="H177:H184 H18:H23 H42:H47 H57:H63 H73:H77 H86:H89 H107:H115 H129:H135 H209:H218 H228:H235 H246:H255 H299:H308 H393:H402 H145:H151 H161:H167 H194:H199 H265:H272 H282:H290 H329:H336 H347:H353 H363:H367 H377:H383 H412:H417 H428:H434 H1840:H1845 H749:H753 H789:H798 H449:H454 H463:H468 H477:H483 H492:H496 H506:H511 H520:H521 H530:H534 H544:H549 H566:H568 H578:H582 H592:H596 H605:H610 H620:H622 H633:H638 H648:H652 H663:H668 H681:H687 H698:H701 H735:H738 H884:H893 H763:H766 H776:H780 H808:H813 H825:H827 H837:H842 H1118:H1127 H1137:H1146 H1157:H1166 H857:H860 H871:H873 H903:H905 H916:H918 H1216:H1225 H1238:H1247 H1273:H1282 H1354:H1363 H1373:H1382 H931:H934 H944:H947 H958:H962 H973:H976 H986:H989 H1001:H1003 H1015:H1020 H1413:H1415 H1456:H1465 H1030:H1033 H1049:H1052 H1062:H1065 H1075:H1078 H1507:H1516 H1530:H1539 H1550:H1559 H1570:H1579 H1650:H1659 H1671:H1680 H1104:H1107 H1176:H1180 H1192:H1195 H1258:H1262 H1293:H1297 H1307:H1313 H1205:H1207 H1692:H1701 H1718:H1727 H1738:H1747 H1758:H1767 H1779:H1788 H1818:H1827 H1857:H1866 H1396:H1401 H1426:H1429 H1441:H1444 H1479:H1482 H1493:H1497 H1879:H1888 H1903:H1912 H1915:H1934 H1944:H1953 H1966:H1975 H1989:H1998 H2012:H2021 H2034:H2043 H2056:H2065 H2079:H2088 H2101:H2110 H1593:H1602 H1611:H1620 H1629:H1638 H2123:H2132 H2145:H2154 H2168:H2177 H1803:H1807 H2192:H2201 H2215:H2224 H2237:H2246 H712:H721 H31 H319 H97 H557 H921:H922 H1035:H1039 H1093:H1094 H1323:H1332 H1340:H1342">
      <formula1>$S$2:$T$2</formula1>
    </dataValidation>
    <dataValidation type="list" allowBlank="1" showInputMessage="1" showErrorMessage="1" errorTitle="¡Ingreso Inválido!" error="Verifique el valor ingresado._x000a_" sqref="I161:I167 I18:I23 I42:I47 I57:I63 I73:I77 I86:I89 I107:I115 I129:I135 I194:I199 I209:I218 I228:I235 I299:I308 I393:I402 I145:I151 I1840:I1845 I177:I184 I246:I255 I265:I272 I329:I336 I282:I290 I363:I367 I377:I383 I412:I417 I428:I434 I712:I721 I749:I753 I789:I798 I449:I454 I463:I468 I477:I483 I492:I496 I506:I511 I520:I521 I530:I534 I544:I549 I566:I568 I578:I582 I592:I596 I605:I610 I620:I622 I633:I638 I648:I652 I663:I668 I681:I687 I698:I701 I735:I738 I884:I893 I763:I766 I776:I780 I808:I813 I825:I827 I837:I842 I1118:I1127 I1137:I1146 I1157:I1166 I857:I860 I871:I873 I903:I905 I916:I918 I1216:I1225 I1238:I1247 I1273:I1282 I1354:I1363 I1373:I1382 I931:I934 I944:I947 I958:I962 I973:I976 I986:I989 I1001:I1003 I1015:I1020 I1413:I1415 I1456:I1465 I1030:I1033 I1049:I1052 I1062:I1065 I1075:I1078 I1507:I1516 I1530:I1539 I1550:I1559 I1570:I1579 I1650:I1659 I1671:I1680 I1104:I1107 I1176:I1180 I1192:I1195 I1258:I1262 I1293:I1297 I1307:I1313 I1205:I1207 I1692:I1701 I1718:I1727 I1738:I1747 I1758:I1767 I1779:I1788 I1818:I1827 I1857:I1866 I1396:I1401 I1426:I1429 I1441:I1444 I1479:I1482 I1493:I1497 I347:I353 I1903:I1912 I1915:I1934 I1944:I1953 I1966:I1975 I1989:I1998 I2012:I2021 I2034:I2043 I2056:I2065 I2079:I2088 I2101:I2110 I1593:I1602 I1611:I1620 I1629:I1638 I2123:I2132 I2145:I2154 I2168:I2177 I1803:I1807 I2192:I2201 I2215:I2224 I2237:I2246 I1879:I1888 I31 I319 I97 I557 I921:I922 I1035:I1039 I1093:I1094 I1323:I1332 I1340:I1342">
      <formula1>$A$1:$UI$1</formula1>
    </dataValidation>
    <dataValidation type="list" allowBlank="1" showInputMessage="1" showErrorMessage="1" sqref="K178:K184 K19:K23 K43:K47 K58:K63 K74:K77 K87:K89 K108:K115 K130:K135 K210:K218 K229:K235 K247:K255 K300:K308 K394:K402 K146:K151 K162:K167 K195:K199 K266:K272 K283:K290 K330:K336 K348:K353 K364:K367 K378:K383 K413:K417 K429:K434 K790:K798 K750:K753 K1804:K1807 K450:K454 K464:K468 K478:K483 K493:K496 K507:K511 K521 K531:K534 K545:K549 K567:K568 K579:K582 K593:K596 K606:K610 K621:K622 K634:K638 K649:K652 K664:K668 K682:K687 K699:K701 K736:K738 K1340:K1342 K764:K766 K777:K780 K810:K813 K826:K827 K838:K842 K1119:K1127 K721 K1141:K1146 K858:K860 K872:K873 K904:K905 K917:K918 K1195 K1239:K1247 K1274:K1282 K1308:K1314 K1374:K1382 K893 K945:K947 K959:K962 K974:K976 K987:K989 K1002:K1003 K932:K935 K1414:K1415 K1093:K1094 K1031:K1033 K1050:K1052 K1063:K1065 K1076:K1078 K1508:K1516 K1531:K1539 K1551:K1559 K1571:K1579 K1324:K1332 K1672:K1680 K1105:K1107 K1177:K1180 K1163:K1166 K1259:K1262 K1294:K1297 K1016:K1020 K1217:K1225 K1651:K1659 K1719:K1727 K1701 K1461:K1465 K1739:K1747 K1819:K1827 K1858:K1866 K1397:K1401 K1427:K1429 K1355:K1363 K1442:K1444 K1494:K1497 K1841:K1845 K1880:K1888 K1916:K1924 K1926:K1934 K1945:K1953 K1967:K1975 K1990:K1998 K2013:K2021 K2035:K2043 K2057:K2065 K2080:K2088 K2102:K2110 K1594:K1602 K1612:K1620 K1630:K1638 K2124:K2132 K2146:K2154 K2169:K2177 K1780:K1788 K2193:K2201 K2216:K2224 K2238:K2246 K1761 K1763:K1767 K31 K319 K97 K557 K922 K1036 K1038:K1039 K1693 K1695 K1697 K1699">
      <formula1>$A$2:$P$2</formula1>
    </dataValidation>
    <dataValidation type="list" allowBlank="1" showInputMessage="1" showErrorMessage="1" errorTitle="¡Ingreso Inválido!" error="Seleccione una opción de la lista." promptTitle="Dimensión Estratégica" prompt="Seleccione una opción de la lista." sqref="K18 K42 K57 K73 K86 K107 K129 K145 K161 K177 K194 K209 K228 K246 K265 K282 K299 K329 K347 K363 K377 K393 K412 K428 K449 K463 K477 K492 K506 K520 K530 K544 K566 K578 K592 K605 K620 K633 K648 K663 K681 K698 K712:K720 K735 K749 K763 K776 K789 K808:K809 K825 K837 K857 K871 K884:K892 K903 K916 K921 K931 K944 K958 K973 K986 K1001 K1015 K1030 K1035 K1037 K1049 K1062 K1075 K1104 K1118 K1137:K1140 K1157:K1162 K1176 K1192:K1194 K1216 K1238 K1258 K1273 K1293 K1307 K1323 K1354 K1373 K1396 K1413 K1426 K1441 K1456:K1460 K1479:K1482 K1493 K1507 K1530 K1550 K1570 K1650 K1671 K1692 K1718 K1738 K1758:K1760 K1779 K1803 K1818 K1840 K1857 K1879 K1903:K1912 K1915 K1925 K1944 K1966 K1989 K2012 K2034 K2056 K2079 K2101 K1593 K1611 K1629 K2123 K2145 K2168 K2192 K2215 K2237 K1762 K1205:K1207 K1694 K1696 K1698 K1700">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694"/>
  <sheetViews>
    <sheetView showGridLines="0" topLeftCell="A4" zoomScale="60" zoomScaleNormal="60" workbookViewId="0">
      <selection activeCell="I129" sqref="I129"/>
    </sheetView>
  </sheetViews>
  <sheetFormatPr baseColWidth="10" defaultColWidth="11.54296875" defaultRowHeight="14.5" x14ac:dyDescent="0.35"/>
  <cols>
    <col min="1" max="1" width="1.81640625" style="86" customWidth="1"/>
    <col min="2" max="2" width="7.81640625" style="86" customWidth="1"/>
    <col min="3" max="3" width="44.54296875" style="86" customWidth="1"/>
    <col min="4" max="4" width="29.26953125" style="77" customWidth="1"/>
    <col min="5" max="5" width="17.54296875" style="86" customWidth="1"/>
    <col min="6" max="7" width="13.81640625" style="86" customWidth="1"/>
    <col min="8" max="8" width="34.1796875" style="77" customWidth="1"/>
    <col min="9" max="9" width="12.7265625" style="86" bestFit="1" customWidth="1"/>
    <col min="10" max="10" width="37.1796875" style="86" bestFit="1" customWidth="1"/>
    <col min="11" max="11" width="47.1796875" style="86" customWidth="1"/>
    <col min="12" max="12" width="11.54296875" style="86"/>
    <col min="13" max="13" width="14.7265625" style="86" bestFit="1" customWidth="1"/>
    <col min="14" max="77" width="11.54296875" style="86"/>
    <col min="78" max="78" width="16.7265625" style="86" bestFit="1" customWidth="1"/>
    <col min="79" max="16384" width="11.54296875" style="86"/>
  </cols>
  <sheetData>
    <row r="1" spans="1:555" ht="26" hidden="1" x14ac:dyDescent="0.35">
      <c r="A1" s="187" t="s">
        <v>249</v>
      </c>
      <c r="B1" s="190" t="s">
        <v>250</v>
      </c>
      <c r="C1" s="181" t="s">
        <v>251</v>
      </c>
      <c r="D1" s="181" t="s">
        <v>494</v>
      </c>
      <c r="E1" s="181" t="s">
        <v>496</v>
      </c>
      <c r="F1" s="181" t="s">
        <v>498</v>
      </c>
      <c r="G1" s="181" t="s">
        <v>500</v>
      </c>
      <c r="H1" s="181" t="s">
        <v>502</v>
      </c>
      <c r="I1" s="181" t="s">
        <v>504</v>
      </c>
      <c r="J1" s="181" t="s">
        <v>252</v>
      </c>
      <c r="K1" s="181" t="s">
        <v>507</v>
      </c>
      <c r="L1" s="181" t="s">
        <v>253</v>
      </c>
      <c r="M1" s="181" t="s">
        <v>509</v>
      </c>
      <c r="N1" s="181" t="s">
        <v>511</v>
      </c>
      <c r="O1" s="181" t="s">
        <v>513</v>
      </c>
      <c r="P1" s="181" t="s">
        <v>254</v>
      </c>
      <c r="Q1" s="181" t="s">
        <v>514</v>
      </c>
      <c r="R1" s="181" t="s">
        <v>517</v>
      </c>
      <c r="S1" s="181" t="s">
        <v>255</v>
      </c>
      <c r="T1" s="181" t="s">
        <v>519</v>
      </c>
      <c r="U1" s="181" t="s">
        <v>256</v>
      </c>
      <c r="V1" s="181" t="s">
        <v>520</v>
      </c>
      <c r="W1" s="181" t="s">
        <v>521</v>
      </c>
      <c r="X1" s="181" t="s">
        <v>525</v>
      </c>
      <c r="Y1" s="181" t="s">
        <v>272</v>
      </c>
      <c r="Z1" s="181" t="s">
        <v>526</v>
      </c>
      <c r="AA1" s="181" t="s">
        <v>528</v>
      </c>
      <c r="AB1" s="181" t="s">
        <v>530</v>
      </c>
      <c r="AC1" s="181" t="s">
        <v>273</v>
      </c>
      <c r="AD1" s="181" t="s">
        <v>532</v>
      </c>
      <c r="AE1" s="181" t="s">
        <v>534</v>
      </c>
      <c r="AF1" s="181" t="s">
        <v>536</v>
      </c>
      <c r="AG1" s="181" t="s">
        <v>538</v>
      </c>
      <c r="AH1" s="181" t="s">
        <v>248</v>
      </c>
      <c r="AI1" s="181" t="s">
        <v>540</v>
      </c>
      <c r="AJ1" s="190" t="s">
        <v>257</v>
      </c>
      <c r="AK1" s="181" t="s">
        <v>542</v>
      </c>
      <c r="AL1" s="181" t="s">
        <v>258</v>
      </c>
      <c r="AM1" s="181" t="s">
        <v>544</v>
      </c>
      <c r="AN1" s="181" t="s">
        <v>546</v>
      </c>
      <c r="AO1" s="181" t="s">
        <v>259</v>
      </c>
      <c r="AP1" s="181" t="s">
        <v>548</v>
      </c>
      <c r="AQ1" s="181" t="s">
        <v>550</v>
      </c>
      <c r="AR1" s="181" t="s">
        <v>260</v>
      </c>
      <c r="AS1" s="181" t="s">
        <v>551</v>
      </c>
      <c r="AT1" s="181" t="s">
        <v>553</v>
      </c>
      <c r="AU1" s="181" t="s">
        <v>554</v>
      </c>
      <c r="AV1" s="181" t="s">
        <v>555</v>
      </c>
      <c r="AW1" s="181" t="s">
        <v>557</v>
      </c>
      <c r="AX1" s="181" t="s">
        <v>559</v>
      </c>
      <c r="AY1" s="181" t="s">
        <v>560</v>
      </c>
      <c r="AZ1" s="181" t="s">
        <v>261</v>
      </c>
      <c r="BA1" s="181" t="s">
        <v>562</v>
      </c>
      <c r="BB1" s="181" t="s">
        <v>564</v>
      </c>
      <c r="BC1" s="181" t="s">
        <v>566</v>
      </c>
      <c r="BD1" s="181" t="s">
        <v>568</v>
      </c>
      <c r="BE1" s="181" t="s">
        <v>570</v>
      </c>
      <c r="BF1" s="181" t="s">
        <v>572</v>
      </c>
      <c r="BG1" s="181" t="s">
        <v>574</v>
      </c>
      <c r="BH1" s="181" t="s">
        <v>576</v>
      </c>
      <c r="BI1" s="181" t="s">
        <v>274</v>
      </c>
      <c r="BJ1" s="181" t="s">
        <v>578</v>
      </c>
      <c r="BK1" s="181" t="s">
        <v>580</v>
      </c>
      <c r="BL1" s="181" t="s">
        <v>582</v>
      </c>
      <c r="BM1" s="181" t="s">
        <v>584</v>
      </c>
      <c r="BN1" s="181" t="s">
        <v>586</v>
      </c>
      <c r="BO1" s="181" t="s">
        <v>588</v>
      </c>
      <c r="BP1" s="181" t="s">
        <v>590</v>
      </c>
      <c r="BQ1" s="181" t="s">
        <v>592</v>
      </c>
      <c r="BR1" s="181" t="s">
        <v>594</v>
      </c>
      <c r="BS1" s="181" t="s">
        <v>596</v>
      </c>
      <c r="BT1" s="190" t="s">
        <v>262</v>
      </c>
      <c r="BU1" s="181" t="s">
        <v>263</v>
      </c>
      <c r="BV1" s="181" t="s">
        <v>598</v>
      </c>
      <c r="BW1" s="181" t="s">
        <v>264</v>
      </c>
      <c r="BX1" s="181" t="s">
        <v>600</v>
      </c>
      <c r="BY1" s="181" t="s">
        <v>602</v>
      </c>
      <c r="BZ1" s="190" t="s">
        <v>265</v>
      </c>
      <c r="CA1" s="181" t="s">
        <v>266</v>
      </c>
      <c r="CB1" s="181" t="s">
        <v>604</v>
      </c>
      <c r="CC1" s="181" t="s">
        <v>267</v>
      </c>
      <c r="CD1" s="181" t="s">
        <v>606</v>
      </c>
      <c r="CE1" s="181" t="s">
        <v>608</v>
      </c>
      <c r="CF1" s="181" t="s">
        <v>610</v>
      </c>
      <c r="CG1" s="190" t="s">
        <v>268</v>
      </c>
      <c r="CH1" s="181" t="s">
        <v>616</v>
      </c>
      <c r="CI1" s="181" t="s">
        <v>618</v>
      </c>
      <c r="CJ1" s="181" t="s">
        <v>269</v>
      </c>
      <c r="CK1" s="181" t="s">
        <v>612</v>
      </c>
      <c r="CL1" s="181" t="s">
        <v>614</v>
      </c>
      <c r="CM1" s="181" t="s">
        <v>270</v>
      </c>
      <c r="CN1" s="181" t="s">
        <v>620</v>
      </c>
      <c r="CO1" s="181" t="s">
        <v>271</v>
      </c>
      <c r="CP1" s="181" t="s">
        <v>621</v>
      </c>
      <c r="CQ1" s="178" t="s">
        <v>275</v>
      </c>
      <c r="CR1" s="190" t="s">
        <v>276</v>
      </c>
      <c r="CS1" s="181" t="s">
        <v>622</v>
      </c>
      <c r="CT1" s="181" t="s">
        <v>623</v>
      </c>
      <c r="CU1" s="181" t="s">
        <v>625</v>
      </c>
      <c r="CV1" s="181" t="s">
        <v>277</v>
      </c>
      <c r="CW1" s="181" t="s">
        <v>627</v>
      </c>
      <c r="CX1" s="181" t="s">
        <v>629</v>
      </c>
      <c r="CY1" s="181" t="s">
        <v>631</v>
      </c>
      <c r="CZ1" s="181" t="s">
        <v>633</v>
      </c>
      <c r="DA1" s="181" t="s">
        <v>635</v>
      </c>
      <c r="DB1" s="181" t="s">
        <v>637</v>
      </c>
      <c r="DC1" s="190" t="s">
        <v>278</v>
      </c>
      <c r="DD1" s="181" t="s">
        <v>279</v>
      </c>
      <c r="DE1" s="181" t="s">
        <v>639</v>
      </c>
      <c r="DF1" s="181" t="s">
        <v>280</v>
      </c>
      <c r="DG1" s="181" t="s">
        <v>641</v>
      </c>
      <c r="DH1" s="181" t="s">
        <v>643</v>
      </c>
      <c r="DI1" s="181" t="s">
        <v>645</v>
      </c>
      <c r="DJ1" s="181" t="s">
        <v>647</v>
      </c>
      <c r="DK1" s="181" t="s">
        <v>649</v>
      </c>
      <c r="DL1" s="181" t="s">
        <v>651</v>
      </c>
      <c r="DM1" s="181" t="s">
        <v>653</v>
      </c>
      <c r="DN1" s="181" t="s">
        <v>281</v>
      </c>
      <c r="DO1" s="181" t="s">
        <v>655</v>
      </c>
      <c r="DP1" s="181" t="s">
        <v>657</v>
      </c>
      <c r="DQ1" s="181" t="s">
        <v>659</v>
      </c>
      <c r="DR1" s="190" t="s">
        <v>282</v>
      </c>
      <c r="DS1" s="181" t="s">
        <v>661</v>
      </c>
      <c r="DT1" s="181" t="s">
        <v>283</v>
      </c>
      <c r="DU1" s="181" t="s">
        <v>663</v>
      </c>
      <c r="DV1" s="181" t="s">
        <v>284</v>
      </c>
      <c r="DW1" s="181" t="s">
        <v>665</v>
      </c>
      <c r="DX1" s="181" t="s">
        <v>667</v>
      </c>
      <c r="DY1" s="181" t="s">
        <v>669</v>
      </c>
      <c r="DZ1" s="181" t="s">
        <v>671</v>
      </c>
      <c r="EA1" s="181" t="s">
        <v>673</v>
      </c>
      <c r="EB1" s="181" t="s">
        <v>675</v>
      </c>
      <c r="EC1" s="181" t="s">
        <v>677</v>
      </c>
      <c r="ED1" s="181" t="s">
        <v>679</v>
      </c>
      <c r="EE1" s="181" t="s">
        <v>681</v>
      </c>
      <c r="EF1" s="181" t="s">
        <v>683</v>
      </c>
      <c r="EG1" s="181" t="s">
        <v>685</v>
      </c>
      <c r="EH1" s="190" t="s">
        <v>285</v>
      </c>
      <c r="EI1" s="181" t="s">
        <v>687</v>
      </c>
      <c r="EJ1" s="181" t="s">
        <v>286</v>
      </c>
      <c r="EK1" s="181" t="s">
        <v>689</v>
      </c>
      <c r="EL1" s="181" t="s">
        <v>691</v>
      </c>
      <c r="EM1" s="181" t="s">
        <v>287</v>
      </c>
      <c r="EN1" s="181" t="s">
        <v>693</v>
      </c>
      <c r="EO1" s="181" t="s">
        <v>695</v>
      </c>
      <c r="EP1" s="181" t="s">
        <v>288</v>
      </c>
      <c r="EQ1" s="181" t="s">
        <v>697</v>
      </c>
      <c r="ER1" s="181" t="s">
        <v>699</v>
      </c>
      <c r="ES1" s="181" t="s">
        <v>701</v>
      </c>
      <c r="ET1" s="181" t="s">
        <v>289</v>
      </c>
      <c r="EU1" s="181" t="s">
        <v>703</v>
      </c>
      <c r="EV1" s="181" t="s">
        <v>705</v>
      </c>
      <c r="EW1" s="190" t="s">
        <v>290</v>
      </c>
      <c r="EX1" s="181" t="s">
        <v>291</v>
      </c>
      <c r="EY1" s="181" t="s">
        <v>707</v>
      </c>
      <c r="EZ1" s="181" t="s">
        <v>709</v>
      </c>
      <c r="FA1" s="181" t="s">
        <v>711</v>
      </c>
      <c r="FB1" s="181" t="s">
        <v>713</v>
      </c>
      <c r="FC1" s="181" t="s">
        <v>292</v>
      </c>
      <c r="FD1" s="181" t="s">
        <v>715</v>
      </c>
      <c r="FE1" s="181" t="s">
        <v>717</v>
      </c>
      <c r="FF1" s="181" t="s">
        <v>719</v>
      </c>
      <c r="FG1" s="181" t="s">
        <v>721</v>
      </c>
      <c r="FH1" s="181" t="s">
        <v>723</v>
      </c>
      <c r="FI1" s="181" t="s">
        <v>293</v>
      </c>
      <c r="FJ1" s="181" t="s">
        <v>726</v>
      </c>
      <c r="FK1" s="181" t="s">
        <v>294</v>
      </c>
      <c r="FL1" s="181" t="s">
        <v>729</v>
      </c>
      <c r="FM1" s="181" t="s">
        <v>730</v>
      </c>
      <c r="FN1" s="181" t="s">
        <v>732</v>
      </c>
      <c r="FO1" s="181" t="s">
        <v>295</v>
      </c>
      <c r="FP1" s="181" t="s">
        <v>735</v>
      </c>
      <c r="FQ1" s="181" t="s">
        <v>736</v>
      </c>
      <c r="FR1" s="181" t="s">
        <v>738</v>
      </c>
      <c r="FS1" s="181" t="s">
        <v>296</v>
      </c>
      <c r="FT1" s="181" t="s">
        <v>741</v>
      </c>
      <c r="FU1" s="181" t="s">
        <v>743</v>
      </c>
      <c r="FV1" s="181" t="s">
        <v>745</v>
      </c>
      <c r="FW1" s="190" t="s">
        <v>297</v>
      </c>
      <c r="FX1" s="190" t="s">
        <v>298</v>
      </c>
      <c r="FY1" s="181" t="s">
        <v>304</v>
      </c>
      <c r="FZ1" s="181" t="s">
        <v>747</v>
      </c>
      <c r="GA1" s="181" t="s">
        <v>749</v>
      </c>
      <c r="GB1" s="181" t="s">
        <v>751</v>
      </c>
      <c r="GC1" s="181" t="s">
        <v>753</v>
      </c>
      <c r="GD1" s="181" t="s">
        <v>755</v>
      </c>
      <c r="GE1" s="181" t="s">
        <v>757</v>
      </c>
      <c r="GF1" s="190" t="s">
        <v>299</v>
      </c>
      <c r="GG1" s="181" t="s">
        <v>305</v>
      </c>
      <c r="GH1" s="181" t="s">
        <v>759</v>
      </c>
      <c r="GI1" s="181" t="s">
        <v>761</v>
      </c>
      <c r="GJ1" s="181" t="s">
        <v>762</v>
      </c>
      <c r="GK1" s="181" t="s">
        <v>306</v>
      </c>
      <c r="GL1" s="181" t="s">
        <v>765</v>
      </c>
      <c r="GM1" s="181" t="s">
        <v>766</v>
      </c>
      <c r="GN1" s="190" t="s">
        <v>300</v>
      </c>
      <c r="GO1" s="181" t="s">
        <v>301</v>
      </c>
      <c r="GP1" s="181" t="s">
        <v>768</v>
      </c>
      <c r="GQ1" s="181" t="s">
        <v>770</v>
      </c>
      <c r="GR1" s="181" t="s">
        <v>772</v>
      </c>
      <c r="GS1" s="181" t="s">
        <v>774</v>
      </c>
      <c r="GT1" s="181" t="s">
        <v>776</v>
      </c>
      <c r="GU1" s="190" t="s">
        <v>302</v>
      </c>
      <c r="GV1" s="181" t="s">
        <v>303</v>
      </c>
      <c r="GW1" s="181" t="s">
        <v>778</v>
      </c>
      <c r="GX1" s="181" t="s">
        <v>780</v>
      </c>
      <c r="GY1" s="181" t="s">
        <v>782</v>
      </c>
      <c r="GZ1" s="181" t="s">
        <v>784</v>
      </c>
      <c r="HA1" s="181" t="s">
        <v>786</v>
      </c>
      <c r="HB1" s="181" t="s">
        <v>788</v>
      </c>
      <c r="HC1" s="178" t="s">
        <v>307</v>
      </c>
      <c r="HD1" s="190" t="s">
        <v>308</v>
      </c>
      <c r="HE1" s="181" t="s">
        <v>309</v>
      </c>
      <c r="HF1" s="181" t="s">
        <v>790</v>
      </c>
      <c r="HG1" s="181" t="s">
        <v>792</v>
      </c>
      <c r="HH1" s="181" t="s">
        <v>794</v>
      </c>
      <c r="HI1" s="181" t="s">
        <v>796</v>
      </c>
      <c r="HJ1" s="181" t="s">
        <v>310</v>
      </c>
      <c r="HK1" s="181" t="s">
        <v>799</v>
      </c>
      <c r="HL1" s="181" t="s">
        <v>327</v>
      </c>
      <c r="HM1" s="181" t="s">
        <v>837</v>
      </c>
      <c r="HN1" s="181" t="s">
        <v>839</v>
      </c>
      <c r="HO1" s="181" t="s">
        <v>841</v>
      </c>
      <c r="HP1" s="190" t="s">
        <v>311</v>
      </c>
      <c r="HQ1" s="181" t="s">
        <v>801</v>
      </c>
      <c r="HR1" s="181" t="s">
        <v>803</v>
      </c>
      <c r="HS1" s="181" t="s">
        <v>312</v>
      </c>
      <c r="HT1" s="181" t="s">
        <v>806</v>
      </c>
      <c r="HU1" s="181" t="s">
        <v>808</v>
      </c>
      <c r="HV1" s="181" t="s">
        <v>809</v>
      </c>
      <c r="HW1" s="181" t="s">
        <v>811</v>
      </c>
      <c r="HX1" s="190" t="s">
        <v>313</v>
      </c>
      <c r="HY1" s="181" t="s">
        <v>813</v>
      </c>
      <c r="HZ1" s="181" t="s">
        <v>815</v>
      </c>
      <c r="IA1" s="181" t="s">
        <v>817</v>
      </c>
      <c r="IB1" s="181" t="s">
        <v>314</v>
      </c>
      <c r="IC1" s="181" t="s">
        <v>819</v>
      </c>
      <c r="ID1" s="181" t="s">
        <v>821</v>
      </c>
      <c r="IE1" s="181" t="s">
        <v>315</v>
      </c>
      <c r="IF1" s="181" t="s">
        <v>823</v>
      </c>
      <c r="IG1" s="181" t="s">
        <v>825</v>
      </c>
      <c r="IH1" s="181" t="s">
        <v>316</v>
      </c>
      <c r="II1" s="181" t="s">
        <v>827</v>
      </c>
      <c r="IJ1" s="181" t="s">
        <v>829</v>
      </c>
      <c r="IK1" s="181" t="s">
        <v>831</v>
      </c>
      <c r="IL1" s="181" t="s">
        <v>833</v>
      </c>
      <c r="IM1" s="181" t="s">
        <v>317</v>
      </c>
      <c r="IN1" s="181" t="s">
        <v>835</v>
      </c>
      <c r="IO1" s="190" t="s">
        <v>318</v>
      </c>
      <c r="IP1" s="181" t="s">
        <v>843</v>
      </c>
      <c r="IQ1" s="181" t="s">
        <v>845</v>
      </c>
      <c r="IR1" s="181" t="s">
        <v>319</v>
      </c>
      <c r="IS1" s="181" t="s">
        <v>847</v>
      </c>
      <c r="IT1" s="181" t="s">
        <v>849</v>
      </c>
      <c r="IU1" s="181" t="s">
        <v>851</v>
      </c>
      <c r="IV1" s="190" t="s">
        <v>320</v>
      </c>
      <c r="IW1" s="181" t="s">
        <v>853</v>
      </c>
      <c r="IX1" s="181" t="s">
        <v>321</v>
      </c>
      <c r="IY1" s="181" t="s">
        <v>856</v>
      </c>
      <c r="IZ1" s="181" t="s">
        <v>858</v>
      </c>
      <c r="JA1" s="181" t="s">
        <v>860</v>
      </c>
      <c r="JB1" s="181" t="s">
        <v>862</v>
      </c>
      <c r="JC1" s="181" t="s">
        <v>864</v>
      </c>
      <c r="JD1" s="181" t="s">
        <v>866</v>
      </c>
      <c r="JE1" s="181" t="s">
        <v>322</v>
      </c>
      <c r="JF1" s="181" t="s">
        <v>869</v>
      </c>
      <c r="JG1" s="181" t="s">
        <v>871</v>
      </c>
      <c r="JH1" s="181" t="s">
        <v>873</v>
      </c>
      <c r="JI1" s="181" t="s">
        <v>875</v>
      </c>
      <c r="JJ1" s="181" t="s">
        <v>877</v>
      </c>
      <c r="JK1" s="181" t="s">
        <v>879</v>
      </c>
      <c r="JL1" s="181" t="s">
        <v>881</v>
      </c>
      <c r="JM1" s="181" t="s">
        <v>883</v>
      </c>
      <c r="JN1" s="181" t="s">
        <v>323</v>
      </c>
      <c r="JO1" s="181" t="s">
        <v>886</v>
      </c>
      <c r="JP1" s="181" t="s">
        <v>888</v>
      </c>
      <c r="JQ1" s="181" t="s">
        <v>890</v>
      </c>
      <c r="JR1" s="181" t="s">
        <v>892</v>
      </c>
      <c r="JS1" s="181" t="s">
        <v>893</v>
      </c>
      <c r="JT1" s="181" t="s">
        <v>895</v>
      </c>
      <c r="JU1" s="181" t="s">
        <v>897</v>
      </c>
      <c r="JV1" s="181" t="s">
        <v>899</v>
      </c>
      <c r="JW1" s="181" t="s">
        <v>901</v>
      </c>
      <c r="JX1" s="181" t="s">
        <v>903</v>
      </c>
      <c r="JY1" s="181" t="s">
        <v>905</v>
      </c>
      <c r="JZ1" s="181" t="s">
        <v>907</v>
      </c>
      <c r="KA1" s="181" t="s">
        <v>909</v>
      </c>
      <c r="KB1" s="181" t="s">
        <v>911</v>
      </c>
      <c r="KC1" s="181" t="s">
        <v>913</v>
      </c>
      <c r="KD1" s="181" t="s">
        <v>915</v>
      </c>
      <c r="KE1" s="181" t="s">
        <v>917</v>
      </c>
      <c r="KF1" s="181" t="s">
        <v>919</v>
      </c>
      <c r="KG1" s="181" t="s">
        <v>921</v>
      </c>
      <c r="KH1" s="181" t="s">
        <v>923</v>
      </c>
      <c r="KI1" s="181" t="s">
        <v>925</v>
      </c>
      <c r="KJ1" s="181" t="s">
        <v>927</v>
      </c>
      <c r="KK1" s="181" t="s">
        <v>929</v>
      </c>
      <c r="KL1" s="181" t="s">
        <v>931</v>
      </c>
      <c r="KM1" s="181" t="s">
        <v>933</v>
      </c>
      <c r="KN1" s="181" t="s">
        <v>935</v>
      </c>
      <c r="KO1" s="190" t="s">
        <v>324</v>
      </c>
      <c r="KP1" s="181" t="s">
        <v>937</v>
      </c>
      <c r="KQ1" s="181" t="s">
        <v>325</v>
      </c>
      <c r="KR1" s="181" t="s">
        <v>940</v>
      </c>
      <c r="KS1" s="181" t="s">
        <v>942</v>
      </c>
      <c r="KT1" s="181" t="s">
        <v>944</v>
      </c>
      <c r="KU1" s="181" t="s">
        <v>946</v>
      </c>
      <c r="KV1" s="181" t="s">
        <v>326</v>
      </c>
      <c r="KW1" s="181" t="s">
        <v>949</v>
      </c>
      <c r="KX1" s="181" t="s">
        <v>951</v>
      </c>
      <c r="KY1" s="181" t="s">
        <v>953</v>
      </c>
      <c r="KZ1" s="181" t="s">
        <v>955</v>
      </c>
      <c r="LA1" s="181" t="s">
        <v>957</v>
      </c>
      <c r="LB1" s="181" t="s">
        <v>959</v>
      </c>
      <c r="LC1" s="181" t="s">
        <v>961</v>
      </c>
      <c r="LD1" s="178" t="s">
        <v>328</v>
      </c>
      <c r="LE1" s="190" t="s">
        <v>329</v>
      </c>
      <c r="LF1" s="181" t="s">
        <v>330</v>
      </c>
      <c r="LG1" s="181" t="s">
        <v>344</v>
      </c>
      <c r="LH1" s="181" t="s">
        <v>963</v>
      </c>
      <c r="LI1" s="181" t="s">
        <v>965</v>
      </c>
      <c r="LJ1" s="181" t="s">
        <v>967</v>
      </c>
      <c r="LK1" s="181" t="s">
        <v>969</v>
      </c>
      <c r="LL1" s="181" t="s">
        <v>345</v>
      </c>
      <c r="LM1" s="181" t="s">
        <v>971</v>
      </c>
      <c r="LN1" s="181" t="s">
        <v>346</v>
      </c>
      <c r="LO1" s="181" t="s">
        <v>973</v>
      </c>
      <c r="LP1" s="181" t="s">
        <v>331</v>
      </c>
      <c r="LQ1" s="181" t="s">
        <v>975</v>
      </c>
      <c r="LR1" s="181" t="s">
        <v>347</v>
      </c>
      <c r="LS1" s="181" t="s">
        <v>977</v>
      </c>
      <c r="LT1" s="181" t="s">
        <v>979</v>
      </c>
      <c r="LU1" s="181" t="s">
        <v>348</v>
      </c>
      <c r="LV1" s="190" t="s">
        <v>332</v>
      </c>
      <c r="LW1" s="181" t="s">
        <v>333</v>
      </c>
      <c r="LX1" s="181" t="s">
        <v>981</v>
      </c>
      <c r="LY1" s="181" t="s">
        <v>983</v>
      </c>
      <c r="LZ1" s="181" t="s">
        <v>984</v>
      </c>
      <c r="MA1" s="181" t="s">
        <v>986</v>
      </c>
      <c r="MB1" s="181" t="s">
        <v>987</v>
      </c>
      <c r="MC1" s="181" t="s">
        <v>989</v>
      </c>
      <c r="MD1" s="181" t="s">
        <v>991</v>
      </c>
      <c r="ME1" s="181" t="s">
        <v>993</v>
      </c>
      <c r="MF1" s="181" t="s">
        <v>995</v>
      </c>
      <c r="MG1" s="181" t="s">
        <v>334</v>
      </c>
      <c r="MH1" s="181" t="s">
        <v>998</v>
      </c>
      <c r="MI1" s="181" t="s">
        <v>999</v>
      </c>
      <c r="MJ1" s="181" t="s">
        <v>1001</v>
      </c>
      <c r="MK1" s="181" t="s">
        <v>335</v>
      </c>
      <c r="ML1" s="181" t="s">
        <v>1004</v>
      </c>
      <c r="MM1" s="181" t="s">
        <v>1005</v>
      </c>
      <c r="MN1" s="181" t="s">
        <v>1007</v>
      </c>
      <c r="MO1" s="181" t="s">
        <v>1009</v>
      </c>
      <c r="MP1" s="181" t="s">
        <v>336</v>
      </c>
      <c r="MQ1" s="181" t="s">
        <v>1012</v>
      </c>
      <c r="MR1" s="181" t="s">
        <v>1014</v>
      </c>
      <c r="MS1" s="181" t="s">
        <v>1016</v>
      </c>
      <c r="MT1" s="181" t="s">
        <v>1018</v>
      </c>
      <c r="MU1" s="181" t="s">
        <v>337</v>
      </c>
      <c r="MV1" s="181" t="s">
        <v>1021</v>
      </c>
      <c r="MW1" s="181" t="s">
        <v>1023</v>
      </c>
      <c r="MX1" s="181" t="s">
        <v>1025</v>
      </c>
      <c r="MY1" s="181" t="s">
        <v>1027</v>
      </c>
      <c r="MZ1" s="181" t="s">
        <v>1029</v>
      </c>
      <c r="NA1" s="181" t="s">
        <v>1031</v>
      </c>
      <c r="NB1" s="181" t="s">
        <v>1033</v>
      </c>
      <c r="NC1" s="181" t="s">
        <v>1035</v>
      </c>
      <c r="ND1" s="181" t="s">
        <v>1037</v>
      </c>
      <c r="NE1" s="181" t="s">
        <v>1039</v>
      </c>
      <c r="NF1" s="181" t="s">
        <v>1041</v>
      </c>
      <c r="NG1" s="181" t="s">
        <v>1042</v>
      </c>
      <c r="NH1" s="190" t="s">
        <v>338</v>
      </c>
      <c r="NI1" s="181" t="s">
        <v>339</v>
      </c>
      <c r="NJ1" s="181" t="s">
        <v>1044</v>
      </c>
      <c r="NK1" s="181" t="s">
        <v>1046</v>
      </c>
      <c r="NL1" s="181" t="s">
        <v>1048</v>
      </c>
      <c r="NM1" s="181" t="s">
        <v>1050</v>
      </c>
      <c r="NN1" s="190" t="s">
        <v>340</v>
      </c>
      <c r="NO1" s="181" t="s">
        <v>341</v>
      </c>
      <c r="NP1" s="181" t="s">
        <v>1051</v>
      </c>
      <c r="NQ1" s="181" t="s">
        <v>342</v>
      </c>
      <c r="NR1" s="181" t="s">
        <v>1053</v>
      </c>
      <c r="NS1" s="181" t="s">
        <v>1055</v>
      </c>
      <c r="NT1" s="181" t="s">
        <v>343</v>
      </c>
      <c r="NU1" s="181" t="s">
        <v>1057</v>
      </c>
      <c r="NV1" s="178" t="s">
        <v>349</v>
      </c>
      <c r="NW1" s="190" t="s">
        <v>350</v>
      </c>
      <c r="NX1" s="181" t="s">
        <v>351</v>
      </c>
      <c r="NY1" s="181" t="s">
        <v>1060</v>
      </c>
      <c r="NZ1" s="181" t="s">
        <v>1062</v>
      </c>
      <c r="OA1" s="181" t="s">
        <v>352</v>
      </c>
      <c r="OB1" s="181" t="s">
        <v>362</v>
      </c>
      <c r="OC1" s="181" t="s">
        <v>1064</v>
      </c>
      <c r="OD1" s="181" t="s">
        <v>1066</v>
      </c>
      <c r="OE1" s="181" t="s">
        <v>1068</v>
      </c>
      <c r="OF1" s="181" t="s">
        <v>1070</v>
      </c>
      <c r="OG1" s="181" t="s">
        <v>1072</v>
      </c>
      <c r="OH1" s="181" t="s">
        <v>1074</v>
      </c>
      <c r="OI1" s="181" t="s">
        <v>1076</v>
      </c>
      <c r="OJ1" s="181" t="s">
        <v>1078</v>
      </c>
      <c r="OK1" s="181" t="s">
        <v>1080</v>
      </c>
      <c r="OL1" s="181" t="s">
        <v>1082</v>
      </c>
      <c r="OM1" s="181" t="s">
        <v>1084</v>
      </c>
      <c r="ON1" s="181" t="s">
        <v>1086</v>
      </c>
      <c r="OO1" s="181" t="s">
        <v>1088</v>
      </c>
      <c r="OP1" s="181" t="s">
        <v>1090</v>
      </c>
      <c r="OQ1" s="181" t="s">
        <v>1092</v>
      </c>
      <c r="OR1" s="181" t="s">
        <v>1094</v>
      </c>
      <c r="OS1" s="181" t="s">
        <v>1096</v>
      </c>
      <c r="OT1" s="181" t="s">
        <v>1098</v>
      </c>
      <c r="OU1" s="181" t="s">
        <v>1100</v>
      </c>
      <c r="OV1" s="181" t="s">
        <v>1102</v>
      </c>
      <c r="OW1" s="181" t="s">
        <v>1104</v>
      </c>
      <c r="OX1" s="181" t="s">
        <v>1106</v>
      </c>
      <c r="OY1" s="181" t="s">
        <v>363</v>
      </c>
      <c r="OZ1" s="181" t="s">
        <v>1109</v>
      </c>
      <c r="PA1" s="181" t="s">
        <v>1111</v>
      </c>
      <c r="PB1" s="181" t="s">
        <v>1112</v>
      </c>
      <c r="PC1" s="181" t="s">
        <v>1114</v>
      </c>
      <c r="PD1" s="181" t="s">
        <v>1116</v>
      </c>
      <c r="PE1" s="181" t="s">
        <v>1118</v>
      </c>
      <c r="PF1" s="181" t="s">
        <v>1120</v>
      </c>
      <c r="PG1" s="181" t="s">
        <v>1122</v>
      </c>
      <c r="PH1" s="181" t="s">
        <v>1124</v>
      </c>
      <c r="PI1" s="181" t="s">
        <v>1126</v>
      </c>
      <c r="PJ1" s="181" t="s">
        <v>1128</v>
      </c>
      <c r="PK1" s="181" t="s">
        <v>1130</v>
      </c>
      <c r="PL1" s="181" t="s">
        <v>1132</v>
      </c>
      <c r="PM1" s="181" t="s">
        <v>1134</v>
      </c>
      <c r="PN1" s="181" t="s">
        <v>1136</v>
      </c>
      <c r="PO1" s="181" t="s">
        <v>1138</v>
      </c>
      <c r="PP1" s="181" t="s">
        <v>1140</v>
      </c>
      <c r="PQ1" s="181" t="s">
        <v>1142</v>
      </c>
      <c r="PR1" s="181" t="s">
        <v>1144</v>
      </c>
      <c r="PS1" s="181" t="s">
        <v>1146</v>
      </c>
      <c r="PT1" s="181" t="s">
        <v>1148</v>
      </c>
      <c r="PU1" s="181" t="s">
        <v>1150</v>
      </c>
      <c r="PV1" s="181" t="s">
        <v>1152</v>
      </c>
      <c r="PW1" s="181" t="s">
        <v>1154</v>
      </c>
      <c r="PX1" s="181" t="s">
        <v>1156</v>
      </c>
      <c r="PY1" s="181" t="s">
        <v>1158</v>
      </c>
      <c r="PZ1" s="181" t="s">
        <v>353</v>
      </c>
      <c r="QA1" s="181" t="s">
        <v>1160</v>
      </c>
      <c r="QB1" s="181" t="s">
        <v>1162</v>
      </c>
      <c r="QC1" s="181" t="s">
        <v>1164</v>
      </c>
      <c r="QD1" s="181" t="s">
        <v>1166</v>
      </c>
      <c r="QE1" s="181" t="s">
        <v>1168</v>
      </c>
      <c r="QF1" s="190" t="s">
        <v>354</v>
      </c>
      <c r="QG1" s="181" t="s">
        <v>355</v>
      </c>
      <c r="QH1" s="181" t="s">
        <v>1170</v>
      </c>
      <c r="QI1" s="181" t="s">
        <v>1172</v>
      </c>
      <c r="QJ1" s="181" t="s">
        <v>1174</v>
      </c>
      <c r="QK1" s="181" t="s">
        <v>1176</v>
      </c>
      <c r="QL1" s="181" t="s">
        <v>1178</v>
      </c>
      <c r="QM1" s="181" t="s">
        <v>1180</v>
      </c>
      <c r="QN1" s="190" t="s">
        <v>356</v>
      </c>
      <c r="QO1" s="181" t="s">
        <v>1182</v>
      </c>
      <c r="QP1" s="181" t="s">
        <v>357</v>
      </c>
      <c r="QQ1" s="181" t="s">
        <v>364</v>
      </c>
      <c r="QR1" s="181" t="s">
        <v>1184</v>
      </c>
      <c r="QS1" s="181" t="s">
        <v>1186</v>
      </c>
      <c r="QT1" s="181" t="s">
        <v>1188</v>
      </c>
      <c r="QU1" s="181" t="s">
        <v>1190</v>
      </c>
      <c r="QV1" s="181" t="s">
        <v>1192</v>
      </c>
      <c r="QW1" s="181" t="s">
        <v>1194</v>
      </c>
      <c r="QX1" s="181" t="s">
        <v>1196</v>
      </c>
      <c r="QY1" s="181" t="s">
        <v>1198</v>
      </c>
      <c r="QZ1" s="181" t="s">
        <v>1200</v>
      </c>
      <c r="RA1" s="181" t="s">
        <v>1202</v>
      </c>
      <c r="RB1" s="181" t="s">
        <v>1204</v>
      </c>
      <c r="RC1" s="181" t="s">
        <v>1206</v>
      </c>
      <c r="RD1" s="181" t="s">
        <v>1208</v>
      </c>
      <c r="RE1" s="181" t="s">
        <v>1210</v>
      </c>
      <c r="RF1" s="190" t="s">
        <v>358</v>
      </c>
      <c r="RG1" s="181" t="s">
        <v>359</v>
      </c>
      <c r="RH1" s="181" t="s">
        <v>1212</v>
      </c>
      <c r="RI1" s="181" t="s">
        <v>1214</v>
      </c>
      <c r="RJ1" s="190" t="s">
        <v>360</v>
      </c>
      <c r="RK1" s="181" t="s">
        <v>361</v>
      </c>
      <c r="RL1" s="181" t="s">
        <v>1216</v>
      </c>
      <c r="RM1" s="181" t="s">
        <v>1217</v>
      </c>
      <c r="RN1" s="181" t="s">
        <v>1218</v>
      </c>
      <c r="RO1" s="181" t="s">
        <v>1219</v>
      </c>
      <c r="RP1" s="181" t="s">
        <v>1221</v>
      </c>
      <c r="RQ1" s="181" t="s">
        <v>1222</v>
      </c>
      <c r="RR1" s="181" t="s">
        <v>1224</v>
      </c>
      <c r="RS1" s="181" t="s">
        <v>1225</v>
      </c>
      <c r="RT1" s="178" t="s">
        <v>365</v>
      </c>
      <c r="RU1" s="190" t="s">
        <v>366</v>
      </c>
      <c r="RV1" s="181" t="s">
        <v>367</v>
      </c>
      <c r="RW1" s="181" t="s">
        <v>1227</v>
      </c>
      <c r="RX1" s="181" t="s">
        <v>1229</v>
      </c>
      <c r="RY1" s="181" t="s">
        <v>368</v>
      </c>
      <c r="RZ1" s="181" t="s">
        <v>1231</v>
      </c>
      <c r="SA1" s="181" t="s">
        <v>1233</v>
      </c>
      <c r="SB1" s="181" t="s">
        <v>1235</v>
      </c>
      <c r="SC1" s="181" t="s">
        <v>1237</v>
      </c>
      <c r="SD1" s="190" t="s">
        <v>369</v>
      </c>
      <c r="SE1" s="181" t="s">
        <v>370</v>
      </c>
      <c r="SF1" s="181" t="s">
        <v>1239</v>
      </c>
      <c r="SG1" s="181" t="s">
        <v>1241</v>
      </c>
      <c r="SH1" s="181" t="s">
        <v>1243</v>
      </c>
      <c r="SI1" s="181" t="s">
        <v>1245</v>
      </c>
      <c r="SJ1" s="181" t="s">
        <v>1247</v>
      </c>
      <c r="SK1" s="181" t="s">
        <v>1249</v>
      </c>
      <c r="SL1" s="181" t="s">
        <v>1251</v>
      </c>
      <c r="SM1" s="181" t="s">
        <v>1253</v>
      </c>
      <c r="SN1" s="181" t="s">
        <v>1255</v>
      </c>
      <c r="SO1" s="181" t="s">
        <v>1257</v>
      </c>
      <c r="SP1" s="181" t="s">
        <v>1259</v>
      </c>
      <c r="SQ1" s="181" t="s">
        <v>1261</v>
      </c>
      <c r="SR1" s="181" t="s">
        <v>1263</v>
      </c>
      <c r="SS1" s="181" t="s">
        <v>1265</v>
      </c>
      <c r="ST1" s="181" t="s">
        <v>1267</v>
      </c>
      <c r="SU1" s="178" t="s">
        <v>371</v>
      </c>
      <c r="SV1" s="190" t="s">
        <v>372</v>
      </c>
      <c r="SW1" s="181" t="s">
        <v>373</v>
      </c>
      <c r="SX1" s="181" t="s">
        <v>1269</v>
      </c>
      <c r="SY1" s="181" t="s">
        <v>1271</v>
      </c>
      <c r="SZ1" s="181" t="s">
        <v>1273</v>
      </c>
      <c r="TA1" s="181" t="s">
        <v>1275</v>
      </c>
      <c r="TB1" s="181" t="s">
        <v>1277</v>
      </c>
      <c r="TC1" s="181" t="s">
        <v>374</v>
      </c>
      <c r="TD1" s="181" t="s">
        <v>1279</v>
      </c>
      <c r="TE1" s="181" t="s">
        <v>1281</v>
      </c>
      <c r="TF1" s="181" t="s">
        <v>1283</v>
      </c>
      <c r="TG1" s="181" t="s">
        <v>1285</v>
      </c>
      <c r="TH1" s="181" t="s">
        <v>1287</v>
      </c>
      <c r="TI1" s="181" t="s">
        <v>1289</v>
      </c>
      <c r="TJ1" s="190" t="s">
        <v>375</v>
      </c>
      <c r="TK1" s="181" t="s">
        <v>376</v>
      </c>
      <c r="TL1" s="181" t="s">
        <v>377</v>
      </c>
      <c r="TM1" s="181" t="s">
        <v>1291</v>
      </c>
      <c r="TN1" s="181" t="s">
        <v>1293</v>
      </c>
      <c r="TO1" s="181" t="s">
        <v>1294</v>
      </c>
      <c r="TP1" s="181" t="s">
        <v>1296</v>
      </c>
      <c r="TQ1" s="181" t="s">
        <v>1298</v>
      </c>
      <c r="TR1" s="181" t="s">
        <v>1300</v>
      </c>
      <c r="TS1" s="181" t="s">
        <v>1302</v>
      </c>
      <c r="TT1" s="181" t="s">
        <v>1304</v>
      </c>
      <c r="TU1" s="181" t="s">
        <v>1306</v>
      </c>
      <c r="TV1" s="181" t="s">
        <v>1308</v>
      </c>
      <c r="TW1" s="181" t="s">
        <v>1310</v>
      </c>
      <c r="TX1" s="181" t="s">
        <v>1312</v>
      </c>
      <c r="TY1" s="181" t="s">
        <v>1314</v>
      </c>
      <c r="TZ1" s="181" t="s">
        <v>1316</v>
      </c>
      <c r="UA1" s="181" t="s">
        <v>1318</v>
      </c>
      <c r="UB1" s="181" t="s">
        <v>1320</v>
      </c>
      <c r="UC1" s="178" t="s">
        <v>1322</v>
      </c>
      <c r="UD1" s="181" t="s">
        <v>1324</v>
      </c>
      <c r="UE1" s="181" t="s">
        <v>1326</v>
      </c>
      <c r="UF1" s="181" t="s">
        <v>1328</v>
      </c>
      <c r="UG1" s="181" t="s">
        <v>1330</v>
      </c>
      <c r="UH1" s="181" t="s">
        <v>1332</v>
      </c>
      <c r="UI1" s="184"/>
    </row>
    <row r="2" spans="1:555" s="122" customFormat="1" hidden="1" x14ac:dyDescent="0.35">
      <c r="A2" s="122" t="s">
        <v>1355</v>
      </c>
      <c r="B2" s="122" t="s">
        <v>1357</v>
      </c>
      <c r="C2" s="122" t="s">
        <v>469</v>
      </c>
      <c r="D2" s="160" t="s">
        <v>1356</v>
      </c>
      <c r="E2" s="122" t="s">
        <v>1358</v>
      </c>
      <c r="F2" s="122" t="s">
        <v>470</v>
      </c>
      <c r="G2" s="122" t="s">
        <v>1359</v>
      </c>
      <c r="H2" s="160" t="s">
        <v>1360</v>
      </c>
      <c r="I2" s="122" t="s">
        <v>1361</v>
      </c>
      <c r="J2" s="122" t="s">
        <v>1437</v>
      </c>
      <c r="K2" s="122" t="s">
        <v>1362</v>
      </c>
      <c r="L2" s="122" t="s">
        <v>1363</v>
      </c>
      <c r="M2" s="122" t="s">
        <v>1364</v>
      </c>
      <c r="N2" s="122" t="s">
        <v>1365</v>
      </c>
      <c r="O2" s="122" t="s">
        <v>1366</v>
      </c>
      <c r="P2" s="122" t="s">
        <v>1457</v>
      </c>
      <c r="Q2" s="122" t="s">
        <v>1492</v>
      </c>
      <c r="R2" s="433" t="str">
        <f>+Presupuesto!D11</f>
        <v>Recurrente</v>
      </c>
      <c r="S2" s="433" t="str">
        <f>+Presupuesto!E11</f>
        <v>Programa / Proyecto 2017</v>
      </c>
      <c r="U2" s="122" t="s">
        <v>392</v>
      </c>
      <c r="V2" s="122" t="s">
        <v>410</v>
      </c>
      <c r="W2" s="122" t="s">
        <v>393</v>
      </c>
      <c r="X2" s="122" t="s">
        <v>394</v>
      </c>
      <c r="Y2" s="122" t="s">
        <v>395</v>
      </c>
      <c r="Z2" s="122" t="s">
        <v>396</v>
      </c>
      <c r="AA2" s="122" t="s">
        <v>397</v>
      </c>
      <c r="AB2" s="122" t="s">
        <v>398</v>
      </c>
      <c r="AC2" s="122" t="s">
        <v>399</v>
      </c>
      <c r="AD2" s="122" t="s">
        <v>400</v>
      </c>
      <c r="AE2" s="122" t="s">
        <v>401</v>
      </c>
      <c r="AF2" s="122" t="s">
        <v>402</v>
      </c>
      <c r="AH2" s="210" t="s">
        <v>418</v>
      </c>
      <c r="AI2" s="210" t="s">
        <v>419</v>
      </c>
      <c r="AJ2" s="210" t="s">
        <v>420</v>
      </c>
      <c r="AK2" s="210" t="s">
        <v>421</v>
      </c>
      <c r="AL2" s="210" t="s">
        <v>422</v>
      </c>
      <c r="AM2" s="210" t="s">
        <v>425</v>
      </c>
      <c r="AN2" s="210" t="s">
        <v>423</v>
      </c>
      <c r="AO2" s="210" t="s">
        <v>424</v>
      </c>
      <c r="AP2" s="210" t="s">
        <v>426</v>
      </c>
      <c r="AQ2" s="210" t="s">
        <v>427</v>
      </c>
      <c r="AR2" s="210" t="s">
        <v>428</v>
      </c>
      <c r="AS2" s="210" t="s">
        <v>429</v>
      </c>
      <c r="AT2" s="210" t="s">
        <v>430</v>
      </c>
      <c r="AU2" s="210" t="s">
        <v>431</v>
      </c>
      <c r="AV2" s="210" t="s">
        <v>432</v>
      </c>
      <c r="AW2" s="210" t="s">
        <v>433</v>
      </c>
      <c r="AX2" s="210" t="s">
        <v>434</v>
      </c>
      <c r="AY2" s="210" t="s">
        <v>435</v>
      </c>
      <c r="AZ2" s="210" t="s">
        <v>436</v>
      </c>
      <c r="BA2" s="210" t="s">
        <v>437</v>
      </c>
      <c r="BB2" s="210" t="s">
        <v>438</v>
      </c>
      <c r="BC2" s="210" t="s">
        <v>439</v>
      </c>
      <c r="BD2" s="210" t="s">
        <v>440</v>
      </c>
      <c r="BE2" s="210" t="s">
        <v>441</v>
      </c>
      <c r="BF2" s="210" t="s">
        <v>442</v>
      </c>
      <c r="BG2" s="210" t="s">
        <v>443</v>
      </c>
      <c r="BH2" s="210" t="s">
        <v>444</v>
      </c>
      <c r="BI2" s="210" t="s">
        <v>445</v>
      </c>
      <c r="BJ2" s="210" t="s">
        <v>446</v>
      </c>
      <c r="BK2" s="210" t="s">
        <v>447</v>
      </c>
      <c r="BL2" s="210" t="s">
        <v>448</v>
      </c>
      <c r="BM2" s="210" t="s">
        <v>449</v>
      </c>
      <c r="BN2" s="210" t="s">
        <v>450</v>
      </c>
      <c r="BO2" s="210" t="s">
        <v>451</v>
      </c>
      <c r="BP2" s="210" t="s">
        <v>452</v>
      </c>
      <c r="BQ2" s="210" t="s">
        <v>453</v>
      </c>
      <c r="BR2" s="210" t="s">
        <v>454</v>
      </c>
      <c r="BS2" s="210" t="s">
        <v>455</v>
      </c>
      <c r="BT2" s="210" t="s">
        <v>456</v>
      </c>
      <c r="BU2" s="210" t="s">
        <v>457</v>
      </c>
      <c r="BZ2" s="86" t="s">
        <v>480</v>
      </c>
      <c r="CA2" s="86" t="s">
        <v>481</v>
      </c>
      <c r="CB2" s="86" t="s">
        <v>482</v>
      </c>
      <c r="CC2" s="86" t="s">
        <v>483</v>
      </c>
      <c r="CD2" s="86" t="s">
        <v>484</v>
      </c>
      <c r="CE2" s="86" t="s">
        <v>485</v>
      </c>
      <c r="CF2" s="86" t="s">
        <v>486</v>
      </c>
      <c r="CG2" s="86" t="s">
        <v>487</v>
      </c>
      <c r="CH2" s="86" t="s">
        <v>488</v>
      </c>
      <c r="CI2" s="86" t="s">
        <v>489</v>
      </c>
      <c r="CJ2" s="86" t="s">
        <v>490</v>
      </c>
      <c r="CK2" s="86" t="s">
        <v>491</v>
      </c>
      <c r="CL2" s="86" t="s">
        <v>492</v>
      </c>
      <c r="CM2" s="86" t="s">
        <v>493</v>
      </c>
    </row>
    <row r="3" spans="1:555" hidden="1" x14ac:dyDescent="0.35">
      <c r="AH3" s="211">
        <v>2500</v>
      </c>
      <c r="AI3" s="211">
        <v>1900</v>
      </c>
      <c r="AJ3" s="211">
        <v>1650</v>
      </c>
      <c r="AK3" s="211">
        <v>1580</v>
      </c>
      <c r="AL3" s="211">
        <v>2250</v>
      </c>
      <c r="AM3" s="211">
        <v>1650</v>
      </c>
      <c r="AN3" s="211">
        <v>1400</v>
      </c>
      <c r="AO3" s="212">
        <v>1340</v>
      </c>
      <c r="AP3" s="212">
        <v>2000</v>
      </c>
      <c r="AQ3" s="212">
        <v>1400</v>
      </c>
      <c r="AR3" s="212">
        <v>1150</v>
      </c>
      <c r="AS3" s="212">
        <v>1100</v>
      </c>
      <c r="AT3" s="212">
        <v>1750</v>
      </c>
      <c r="AU3" s="212">
        <v>1150</v>
      </c>
      <c r="AV3" s="212">
        <v>900</v>
      </c>
      <c r="AW3" s="212">
        <v>860</v>
      </c>
      <c r="AX3" s="212">
        <v>1200</v>
      </c>
      <c r="AY3" s="122">
        <v>900</v>
      </c>
      <c r="AZ3" s="122">
        <v>650</v>
      </c>
      <c r="BA3" s="122">
        <v>620</v>
      </c>
      <c r="BB3" s="211">
        <f>+'Cuadro Resumen'!C213</f>
        <v>5759.1495000000004</v>
      </c>
      <c r="BC3" s="211">
        <f>+'Cuadro Resumen'!D213</f>
        <v>5307.4515000000001</v>
      </c>
      <c r="BD3" s="211">
        <f>+'Cuadro Resumen'!E213</f>
        <v>6775.47</v>
      </c>
      <c r="BE3" s="211">
        <f>+'Cuadro Resumen'!F213</f>
        <v>6323.7719999999999</v>
      </c>
      <c r="BF3" s="211">
        <f>+'Cuadro Resumen'!C214</f>
        <v>5081.6025</v>
      </c>
      <c r="BG3" s="211">
        <f>+'Cuadro Resumen'!D214</f>
        <v>4629.9045000000006</v>
      </c>
      <c r="BH3" s="211">
        <f>+'Cuadro Resumen'!E214</f>
        <v>6097.9230000000007</v>
      </c>
      <c r="BI3" s="211">
        <f>+'Cuadro Resumen'!F214</f>
        <v>5646.2250000000004</v>
      </c>
      <c r="BJ3" s="212">
        <f>+'Cuadro Resumen'!C215</f>
        <v>4404.0555000000004</v>
      </c>
      <c r="BK3" s="212">
        <f>+'Cuadro Resumen'!D215</f>
        <v>4065.2820000000002</v>
      </c>
      <c r="BL3" s="212">
        <f>+'Cuadro Resumen'!E215</f>
        <v>5420.3760000000002</v>
      </c>
      <c r="BM3" s="212">
        <f>+'Cuadro Resumen'!F215</f>
        <v>4968.6779999999999</v>
      </c>
      <c r="BN3" s="212">
        <f>+'Cuadro Resumen'!C216</f>
        <v>3726.5085000000004</v>
      </c>
      <c r="BO3" s="212">
        <f>+'Cuadro Resumen'!D216</f>
        <v>3387.7350000000001</v>
      </c>
      <c r="BP3" s="212">
        <f>+'Cuadro Resumen'!E216</f>
        <v>4742.8290000000006</v>
      </c>
      <c r="BQ3" s="212">
        <f>+'Cuadro Resumen'!F216</f>
        <v>4404.0555000000004</v>
      </c>
      <c r="BR3" s="212">
        <f>+'Cuadro Resumen'!C217</f>
        <v>3274.8105</v>
      </c>
      <c r="BS3" s="212">
        <f>+'Cuadro Resumen'!D217</f>
        <v>3048.9615000000003</v>
      </c>
      <c r="BT3" s="212">
        <f>+'Cuadro Resumen'!E217</f>
        <v>4178.2065000000002</v>
      </c>
      <c r="BU3" s="212">
        <f>+'Cuadro Resumen'!F217</f>
        <v>3839.433</v>
      </c>
      <c r="BZ3" s="296">
        <v>43674.39</v>
      </c>
      <c r="CA3" s="296">
        <v>39703.99</v>
      </c>
      <c r="CB3" s="296">
        <v>35733.589999999997</v>
      </c>
      <c r="CC3" s="296">
        <v>31763.19</v>
      </c>
      <c r="CD3" s="296">
        <v>29777.99</v>
      </c>
      <c r="CE3" s="296">
        <v>27792.79</v>
      </c>
      <c r="CF3" s="296">
        <v>18859.39</v>
      </c>
      <c r="CG3" s="296">
        <v>17866.8</v>
      </c>
      <c r="CH3" s="296">
        <v>13896.4</v>
      </c>
      <c r="CI3" s="296">
        <v>15004.09</v>
      </c>
      <c r="CJ3" s="296">
        <v>13238.9</v>
      </c>
      <c r="CK3" s="296">
        <v>12356.31</v>
      </c>
      <c r="CL3" s="296">
        <v>463.22</v>
      </c>
      <c r="CM3" s="296">
        <v>2007.3</v>
      </c>
    </row>
    <row r="5" spans="1:555" ht="52" x14ac:dyDescent="0.35">
      <c r="C5" s="195" t="s">
        <v>126</v>
      </c>
      <c r="D5" s="434">
        <f>D7+D77+D93+D116</f>
        <v>765000</v>
      </c>
      <c r="CA5" s="296"/>
    </row>
    <row r="6" spans="1:555" x14ac:dyDescent="0.35">
      <c r="CA6" s="296"/>
    </row>
    <row r="7" spans="1:555" s="437" customFormat="1" ht="23.5" x14ac:dyDescent="0.35">
      <c r="C7" s="930" t="s">
        <v>1929</v>
      </c>
      <c r="D7" s="931">
        <f>D11+D21+D34+D46+D58</f>
        <v>532500</v>
      </c>
      <c r="E7" s="935"/>
      <c r="H7" s="424"/>
      <c r="CA7" s="296"/>
    </row>
    <row r="8" spans="1:555" x14ac:dyDescent="0.35">
      <c r="CA8" s="296"/>
    </row>
    <row r="9" spans="1:555" x14ac:dyDescent="0.35">
      <c r="C9" s="70" t="s">
        <v>54</v>
      </c>
      <c r="D9" s="79"/>
      <c r="E9" s="70"/>
      <c r="F9" s="70"/>
      <c r="G9" s="70"/>
      <c r="H9" s="79"/>
      <c r="I9" s="70"/>
      <c r="J9" s="70"/>
      <c r="CA9" s="296"/>
    </row>
    <row r="10" spans="1:555" ht="15" thickBot="1" x14ac:dyDescent="0.4">
      <c r="C10" s="94"/>
      <c r="D10" s="79"/>
      <c r="E10" s="94"/>
      <c r="F10" s="94"/>
      <c r="G10" s="94"/>
      <c r="H10" s="79"/>
      <c r="I10" s="94"/>
      <c r="J10" s="121"/>
      <c r="CA10" s="296"/>
    </row>
    <row r="11" spans="1:555" ht="15" thickBot="1" x14ac:dyDescent="0.4">
      <c r="C11" s="69" t="s">
        <v>43</v>
      </c>
      <c r="D11" s="30">
        <f>SUM(G17:G18)</f>
        <v>100000</v>
      </c>
      <c r="E11" s="1134">
        <v>532500</v>
      </c>
      <c r="F11" s="1133"/>
      <c r="G11" s="93"/>
      <c r="H11" s="76"/>
      <c r="I11" s="76"/>
      <c r="J11" s="76"/>
      <c r="K11" s="153"/>
      <c r="CA11" s="296"/>
    </row>
    <row r="12" spans="1:555" x14ac:dyDescent="0.35">
      <c r="B12" s="177"/>
      <c r="D12" s="31"/>
      <c r="E12" s="93"/>
      <c r="F12" s="93"/>
      <c r="G12" s="93"/>
      <c r="H12" s="76"/>
      <c r="I12" s="76"/>
      <c r="J12" s="76"/>
      <c r="K12" s="153"/>
      <c r="CA12" s="296"/>
    </row>
    <row r="13" spans="1:555" ht="15.5" x14ac:dyDescent="0.35">
      <c r="C13" s="202" t="s">
        <v>390</v>
      </c>
      <c r="D13" s="351" t="s">
        <v>1665</v>
      </c>
      <c r="E13" s="93"/>
      <c r="F13" s="93"/>
      <c r="G13" s="93"/>
      <c r="H13" s="76"/>
      <c r="I13" s="76"/>
      <c r="J13" s="76"/>
      <c r="K13" s="153"/>
      <c r="CA13" s="296"/>
    </row>
    <row r="14" spans="1:555" ht="18.5" x14ac:dyDescent="0.35">
      <c r="C14" s="207"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Posgrado'!$F:$G,2,FALSE),IFERROR(VLOOKUP(D13,'16. Gestión TIC'!$F:$G,2,FALSE),IFERROR(VLOOKUP(D13,'16. Desa. del Sistema Educ.Sup.'!$F:$G,2,FALSE),IFERROR(VLOOKUP(D13,'8. Cultura de Inno. Insti...'!$F:$G,2,FALSE),VLOOKUP(D13,'7. Lo Esencial de la Reforma U.'!$F:$G,2,0)))))))))))))))))</f>
        <v>Diseño de un programa de postgrados en Ciencias de la Comunicación.</v>
      </c>
      <c r="D14" s="31"/>
      <c r="E14" s="93"/>
      <c r="F14" s="93"/>
      <c r="G14" s="93"/>
      <c r="H14" s="76"/>
      <c r="I14" s="76"/>
      <c r="J14" s="76"/>
      <c r="K14" s="153"/>
      <c r="CA14" s="296"/>
    </row>
    <row r="15" spans="1:555" ht="15" thickBot="1" x14ac:dyDescent="0.4">
      <c r="C15" s="94"/>
      <c r="D15" s="31"/>
      <c r="E15" s="93"/>
      <c r="F15" s="93"/>
      <c r="G15" s="93"/>
      <c r="H15" s="76"/>
      <c r="I15" s="76"/>
      <c r="J15" s="76"/>
      <c r="K15" s="153"/>
      <c r="CA15" s="296"/>
    </row>
    <row r="16" spans="1:555" ht="29.5" thickBot="1" x14ac:dyDescent="0.4">
      <c r="C16" s="134" t="s">
        <v>44</v>
      </c>
      <c r="D16" s="138" t="s">
        <v>55</v>
      </c>
      <c r="E16" s="170" t="s">
        <v>56</v>
      </c>
      <c r="F16" s="138" t="s">
        <v>57</v>
      </c>
      <c r="G16" s="135" t="s">
        <v>27</v>
      </c>
      <c r="H16" s="133" t="s">
        <v>129</v>
      </c>
      <c r="I16" s="136" t="s">
        <v>46</v>
      </c>
      <c r="J16" s="136" t="s">
        <v>130</v>
      </c>
      <c r="K16" s="136" t="s">
        <v>408</v>
      </c>
      <c r="L16" s="136" t="s">
        <v>409</v>
      </c>
      <c r="CA16" s="296"/>
    </row>
    <row r="17" spans="3:12" ht="15" thickBot="1" x14ac:dyDescent="0.4">
      <c r="C17" s="140" t="s">
        <v>83</v>
      </c>
      <c r="D17" s="199"/>
      <c r="E17" s="152">
        <v>4</v>
      </c>
      <c r="F17" s="139">
        <v>25000</v>
      </c>
      <c r="G17" s="113">
        <f>E17*F17</f>
        <v>100000</v>
      </c>
      <c r="H17" s="166" t="s">
        <v>1660</v>
      </c>
      <c r="I17" s="114" t="s">
        <v>562</v>
      </c>
      <c r="J17" s="114" t="str">
        <f>VLOOKUP(I17,Presupuesto!$B$11:$C$565,2,0)</f>
        <v>CONTRATOS ESPECIALES</v>
      </c>
      <c r="K17" s="98" t="s">
        <v>1355</v>
      </c>
      <c r="L17" s="98" t="s">
        <v>396</v>
      </c>
    </row>
    <row r="18" spans="3:12" x14ac:dyDescent="0.35">
      <c r="C18" s="171" t="s">
        <v>58</v>
      </c>
      <c r="D18" s="163"/>
      <c r="E18" s="154">
        <v>0</v>
      </c>
      <c r="F18" s="117">
        <v>0</v>
      </c>
      <c r="G18" s="97">
        <f>F18</f>
        <v>0</v>
      </c>
      <c r="H18" s="164" t="s">
        <v>1660</v>
      </c>
      <c r="I18" s="101" t="s">
        <v>562</v>
      </c>
      <c r="J18" s="101" t="str">
        <f>VLOOKUP(I18,Presupuesto!$B$11:$C$565,2,0)</f>
        <v>CONTRATOS ESPECIALES</v>
      </c>
      <c r="K18" s="98" t="s">
        <v>1355</v>
      </c>
      <c r="L18" s="98" t="s">
        <v>392</v>
      </c>
    </row>
    <row r="20" spans="3:12" ht="15" thickBot="1" x14ac:dyDescent="0.4">
      <c r="K20" s="153"/>
    </row>
    <row r="21" spans="3:12" ht="15" thickBot="1" x14ac:dyDescent="0.4">
      <c r="C21" s="69" t="s">
        <v>43</v>
      </c>
      <c r="D21" s="30">
        <f>SUM(G28:G31)</f>
        <v>200000</v>
      </c>
      <c r="E21" s="93"/>
      <c r="F21" s="93"/>
      <c r="G21" s="93"/>
      <c r="H21" s="76"/>
      <c r="I21" s="76"/>
      <c r="J21" s="76"/>
      <c r="K21" s="153"/>
    </row>
    <row r="22" spans="3:12" x14ac:dyDescent="0.35">
      <c r="D22" s="31"/>
      <c r="E22" s="93"/>
      <c r="F22" s="93"/>
      <c r="G22" s="93"/>
      <c r="H22" s="76"/>
      <c r="I22" s="76"/>
      <c r="J22" s="76"/>
      <c r="K22" s="153"/>
    </row>
    <row r="23" spans="3:12" x14ac:dyDescent="0.35">
      <c r="D23" s="31"/>
      <c r="E23" s="93"/>
      <c r="F23" s="93"/>
      <c r="G23" s="93"/>
      <c r="H23" s="76"/>
      <c r="I23" s="76"/>
      <c r="J23" s="76"/>
      <c r="K23" s="153"/>
    </row>
    <row r="24" spans="3:12" ht="15.5" x14ac:dyDescent="0.35">
      <c r="C24" s="202" t="s">
        <v>390</v>
      </c>
      <c r="D24" s="351" t="s">
        <v>2899</v>
      </c>
      <c r="E24" s="93"/>
      <c r="F24" s="93"/>
      <c r="G24" s="93"/>
      <c r="H24" s="76"/>
      <c r="I24" s="76"/>
      <c r="J24" s="76"/>
      <c r="K24" s="153"/>
    </row>
    <row r="25" spans="3:12" ht="18.5" x14ac:dyDescent="0.35">
      <c r="C25" s="207" t="str">
        <f>IFERROR(VLOOKUP(D24,'1. Desarrollo e Innov. Curricu.'!$F:$G,2,FALSE),IFERROR(VLOOKUP(D24,'2. Investigación Científica'!$F:$G,2,FALSE),IFERROR(VLOOKUP(D24,'3. Vinculación Univ. Sociedad'!$F:$G,2,FALSE),IFERROR(VLOOKUP(D24,'4. Docencia y Profesorado Univ.'!$F:$G,2,FALSE),IFERROR(VLOOKUP(D24,'5. Estudiantes y Graduados'!$F:$G,2,FALSE),IFERROR(VLOOKUP(D24,'11. Gestion Administrativa'!$F:$G,2,FALSE),IFERROR(VLOOKUP(D24,'13. Gestión Académica'!$F:$G,2,FALSE),IFERROR(VLOOKUP(D24,'9. Asegura. de la Calid. y M'!$F:$G,2,FALSE),IFERROR(VLOOKUP(D24,'6. Gestión del Conocimiento'!$F:$G,2,FALSE),IFERROR(VLOOKUP(D24,'15. Gobernabilidad y Proceso...'!$F:$G,2,FALSE),IFERROR(VLOOKUP(D24,'12. Gestión del Talento Humano'!$F:$G,2,FALSE),IFERROR(VLOOKUP(D24,'14. Internacional... de la E.S.'!$F:$G,2,FALSE),IFERROR(VLOOKUP(D24,'10. Posgrado'!$F:$G,2,FALSE),IFERROR(VLOOKUP(D24,'16. Gestión TIC'!$F:$G,2,FALSE),IFERROR(VLOOKUP(D24,'16. Desa. del Sistema Educ.Sup.'!$F:$G,2,FALSE),IFERROR(VLOOKUP(D24,'8. Cultura de Inno. Insti...'!$F:$G,2,FALSE),VLOOKUP(D24,'7. Lo Esencial de la Reforma U.'!$F:$G,2,0)))))))))))))))))</f>
        <v>Realizar un plan de mercadeo y publicidad  para visibilizar la carrera de Trabajo Social en el departamento de Francisco Morazán y Valle de Sula.</v>
      </c>
      <c r="D25" s="31"/>
      <c r="E25" s="93"/>
      <c r="F25" s="93"/>
      <c r="G25" s="93"/>
      <c r="H25" s="76"/>
      <c r="I25" s="76"/>
      <c r="J25" s="76"/>
      <c r="K25" s="153"/>
    </row>
    <row r="26" spans="3:12" ht="15" thickBot="1" x14ac:dyDescent="0.4">
      <c r="C26" s="177"/>
      <c r="D26" s="31"/>
      <c r="E26" s="93"/>
      <c r="F26" s="93"/>
      <c r="G26" s="93"/>
      <c r="H26" s="76"/>
      <c r="I26" s="76"/>
      <c r="J26" s="76"/>
      <c r="K26" s="153"/>
    </row>
    <row r="27" spans="3:12" ht="29.5" thickBot="1" x14ac:dyDescent="0.4">
      <c r="C27" s="134" t="s">
        <v>44</v>
      </c>
      <c r="D27" s="138" t="s">
        <v>55</v>
      </c>
      <c r="E27" s="170" t="s">
        <v>56</v>
      </c>
      <c r="F27" s="138" t="s">
        <v>57</v>
      </c>
      <c r="G27" s="135" t="s">
        <v>27</v>
      </c>
      <c r="H27" s="133" t="s">
        <v>129</v>
      </c>
      <c r="I27" s="136" t="s">
        <v>46</v>
      </c>
      <c r="J27" s="136" t="s">
        <v>130</v>
      </c>
      <c r="K27" s="136" t="s">
        <v>408</v>
      </c>
      <c r="L27" s="136" t="s">
        <v>409</v>
      </c>
    </row>
    <row r="28" spans="3:12" ht="15" thickBot="1" x14ac:dyDescent="0.4">
      <c r="C28" s="140" t="s">
        <v>83</v>
      </c>
      <c r="D28" s="199"/>
      <c r="E28" s="152">
        <v>12</v>
      </c>
      <c r="F28" s="139">
        <v>30000</v>
      </c>
      <c r="G28" s="113">
        <f>D28*E28*F28</f>
        <v>0</v>
      </c>
      <c r="H28" s="166"/>
      <c r="I28" s="114" t="s">
        <v>562</v>
      </c>
      <c r="J28" s="114" t="str">
        <f>VLOOKUP(I28,Presupuesto!$B$11:$C$565,2,0)</f>
        <v>CONTRATOS ESPECIALES</v>
      </c>
      <c r="K28" s="98" t="s">
        <v>1355</v>
      </c>
      <c r="L28" s="98" t="s">
        <v>393</v>
      </c>
    </row>
    <row r="29" spans="3:12" x14ac:dyDescent="0.35">
      <c r="C29" s="171" t="s">
        <v>58</v>
      </c>
      <c r="D29" s="163"/>
      <c r="E29" s="154">
        <v>0</v>
      </c>
      <c r="F29" s="117">
        <f>IF(E28=0,"",(G28/E28)/12*E28)</f>
        <v>0</v>
      </c>
      <c r="G29" s="97">
        <f>F29</f>
        <v>0</v>
      </c>
      <c r="H29" s="164"/>
      <c r="I29" s="101" t="s">
        <v>562</v>
      </c>
      <c r="J29" s="101" t="str">
        <f>VLOOKUP(I29,Presupuesto!$B$11:$C$565,2,0)</f>
        <v>CONTRATOS ESPECIALES</v>
      </c>
      <c r="K29" s="98" t="s">
        <v>1355</v>
      </c>
      <c r="L29" s="98" t="s">
        <v>392</v>
      </c>
    </row>
    <row r="30" spans="3:12" ht="15" thickBot="1" x14ac:dyDescent="0.4">
      <c r="C30" s="172" t="s">
        <v>59</v>
      </c>
      <c r="D30" s="163"/>
      <c r="E30" s="154">
        <v>0</v>
      </c>
      <c r="F30" s="100">
        <f>IF(E28&lt;6,"",((E28-6)/12)*(G28/E28))</f>
        <v>0</v>
      </c>
      <c r="G30" s="97">
        <f>F30</f>
        <v>0</v>
      </c>
      <c r="H30" s="164"/>
      <c r="I30" s="101" t="s">
        <v>562</v>
      </c>
      <c r="J30" s="101" t="str">
        <f>VLOOKUP(I30,Presupuesto!$B$11:$C$565,2,0)</f>
        <v>CONTRATOS ESPECIALES</v>
      </c>
      <c r="K30" s="98" t="s">
        <v>1355</v>
      </c>
      <c r="L30" s="98" t="s">
        <v>397</v>
      </c>
    </row>
    <row r="31" spans="3:12" ht="15" thickBot="1" x14ac:dyDescent="0.4">
      <c r="C31" s="140" t="s">
        <v>60</v>
      </c>
      <c r="D31" s="199">
        <v>1</v>
      </c>
      <c r="E31" s="152">
        <v>5</v>
      </c>
      <c r="F31" s="118">
        <v>40000</v>
      </c>
      <c r="G31" s="113">
        <f>D31*E31*F31</f>
        <v>200000</v>
      </c>
      <c r="H31" s="166" t="s">
        <v>1660</v>
      </c>
      <c r="I31" s="114" t="s">
        <v>703</v>
      </c>
      <c r="J31" s="114" t="str">
        <f>VLOOKUP(I31,Presupuesto!$B$11:$C$565,2,0)</f>
        <v>OTROS SERVICIOS TECNICOS Y PROFESIONALES</v>
      </c>
      <c r="K31" s="98" t="s">
        <v>1355</v>
      </c>
      <c r="L31" s="98" t="s">
        <v>394</v>
      </c>
    </row>
    <row r="33" spans="3:12" ht="15" thickBot="1" x14ac:dyDescent="0.4">
      <c r="K33" s="153"/>
    </row>
    <row r="34" spans="3:12" ht="15" thickBot="1" x14ac:dyDescent="0.4">
      <c r="C34" s="69" t="s">
        <v>43</v>
      </c>
      <c r="D34" s="30">
        <f>SUM(G41:G43)</f>
        <v>200000</v>
      </c>
      <c r="E34" s="93"/>
      <c r="F34" s="93"/>
      <c r="G34" s="93"/>
      <c r="H34" s="76"/>
      <c r="I34" s="76"/>
      <c r="J34" s="76"/>
      <c r="K34" s="153"/>
    </row>
    <row r="35" spans="3:12" x14ac:dyDescent="0.35">
      <c r="D35" s="31"/>
      <c r="E35" s="93"/>
      <c r="F35" s="93"/>
      <c r="G35" s="93"/>
      <c r="H35" s="76"/>
      <c r="I35" s="76"/>
      <c r="J35" s="76"/>
      <c r="K35" s="153"/>
    </row>
    <row r="36" spans="3:12" x14ac:dyDescent="0.35">
      <c r="D36" s="31"/>
      <c r="E36" s="93"/>
      <c r="F36" s="93"/>
      <c r="G36" s="93"/>
      <c r="H36" s="76"/>
      <c r="I36" s="76"/>
      <c r="J36" s="76"/>
      <c r="K36" s="153"/>
    </row>
    <row r="37" spans="3:12" ht="15.5" x14ac:dyDescent="0.35">
      <c r="C37" s="202" t="s">
        <v>390</v>
      </c>
      <c r="D37" s="351" t="s">
        <v>2900</v>
      </c>
      <c r="E37" s="93"/>
      <c r="F37" s="93"/>
      <c r="G37" s="93"/>
      <c r="H37" s="76"/>
      <c r="I37" s="76"/>
      <c r="J37" s="76"/>
      <c r="K37" s="153"/>
    </row>
    <row r="38" spans="3:12" ht="18.5" x14ac:dyDescent="0.35">
      <c r="C38" s="207" t="str">
        <f>IFERROR(VLOOKUP(D37,'1. Desarrollo e Innov. Curricu.'!$F:$G,2,FALSE),IFERROR(VLOOKUP(D37,'2. Investigación Científica'!$F:$G,2,FALSE),IFERROR(VLOOKUP(D37,'3. Vinculación Univ. Sociedad'!$F:$G,2,FALSE),IFERROR(VLOOKUP(D37,'4. Docencia y Profesorado Univ.'!$F:$G,2,FALSE),IFERROR(VLOOKUP(D37,'5. Estudiantes y Graduados'!$F:$G,2,FALSE),IFERROR(VLOOKUP(D37,'11. Gestion Administrativa'!$F:$G,2,FALSE),IFERROR(VLOOKUP(D37,'13. Gestión Académica'!$F:$G,2,FALSE),IFERROR(VLOOKUP(D37,'9. Asegura. de la Calid. y M'!$F:$G,2,FALSE),IFERROR(VLOOKUP(D37,'6. Gestión del Conocimiento'!$F:$G,2,FALSE),IFERROR(VLOOKUP(D37,'15. Gobernabilidad y Proceso...'!$F:$G,2,FALSE),IFERROR(VLOOKUP(D37,'12. Gestión del Talento Humano'!$F:$G,2,FALSE),IFERROR(VLOOKUP(D37,'14. Internacional... de la E.S.'!$F:$G,2,FALSE),IFERROR(VLOOKUP(D37,'10. Posgrado'!$F:$G,2,FALSE),IFERROR(VLOOKUP(D37,'16. Gestión TIC'!$F:$G,2,FALSE),IFERROR(VLOOKUP(D37,'16. Desa. del Sistema Educ.Sup.'!$F:$G,2,FALSE),IFERROR(VLOOKUP(D37,'8. Cultura de Inno. Insti...'!$F:$G,2,FALSE),VLOOKUP(D37,'7. Lo Esencial de la Reforma U.'!$F:$G,2,0)))))))))))))))))</f>
        <v xml:space="preserve">Diagnóstico para la creación de un doctorado en Psicología. </v>
      </c>
      <c r="D38" s="31"/>
      <c r="E38" s="93"/>
      <c r="F38" s="93"/>
      <c r="G38" s="93"/>
      <c r="H38" s="76"/>
      <c r="I38" s="76"/>
      <c r="J38" s="76"/>
      <c r="K38" s="153"/>
    </row>
    <row r="39" spans="3:12" ht="15" thickBot="1" x14ac:dyDescent="0.4">
      <c r="C39" s="177"/>
      <c r="D39" s="31"/>
      <c r="E39" s="93"/>
      <c r="F39" s="93"/>
      <c r="G39" s="93"/>
      <c r="H39" s="76"/>
      <c r="I39" s="76"/>
      <c r="J39" s="76"/>
      <c r="K39" s="153"/>
    </row>
    <row r="40" spans="3:12" ht="29.5" thickBot="1" x14ac:dyDescent="0.4">
      <c r="C40" s="134" t="s">
        <v>44</v>
      </c>
      <c r="D40" s="138" t="s">
        <v>55</v>
      </c>
      <c r="E40" s="170" t="s">
        <v>56</v>
      </c>
      <c r="F40" s="138" t="s">
        <v>57</v>
      </c>
      <c r="G40" s="135" t="s">
        <v>27</v>
      </c>
      <c r="H40" s="133" t="s">
        <v>129</v>
      </c>
      <c r="I40" s="136" t="s">
        <v>46</v>
      </c>
      <c r="J40" s="136" t="s">
        <v>130</v>
      </c>
      <c r="K40" s="136" t="s">
        <v>408</v>
      </c>
      <c r="L40" s="136" t="s">
        <v>409</v>
      </c>
    </row>
    <row r="41" spans="3:12" ht="15" thickBot="1" x14ac:dyDescent="0.4">
      <c r="C41" s="140" t="s">
        <v>83</v>
      </c>
      <c r="D41" s="199">
        <v>1</v>
      </c>
      <c r="E41" s="152">
        <v>6</v>
      </c>
      <c r="F41" s="139">
        <v>30000</v>
      </c>
      <c r="G41" s="113">
        <f>D41*E41*F41</f>
        <v>180000</v>
      </c>
      <c r="H41" s="166" t="s">
        <v>1660</v>
      </c>
      <c r="I41" s="114" t="s">
        <v>562</v>
      </c>
      <c r="J41" s="114" t="str">
        <f>VLOOKUP(I41,Presupuesto!$B$11:$C$565,2,0)</f>
        <v>CONTRATOS ESPECIALES</v>
      </c>
      <c r="K41" s="98" t="s">
        <v>1355</v>
      </c>
      <c r="L41" s="98" t="s">
        <v>393</v>
      </c>
    </row>
    <row r="42" spans="3:12" x14ac:dyDescent="0.35">
      <c r="C42" s="171" t="s">
        <v>58</v>
      </c>
      <c r="D42" s="163"/>
      <c r="E42" s="154">
        <v>0</v>
      </c>
      <c r="F42" s="117">
        <v>20000</v>
      </c>
      <c r="G42" s="97">
        <f>F42</f>
        <v>20000</v>
      </c>
      <c r="H42" s="164" t="s">
        <v>1660</v>
      </c>
      <c r="I42" s="101" t="s">
        <v>562</v>
      </c>
      <c r="J42" s="101" t="str">
        <f>VLOOKUP(I42,Presupuesto!$B$11:$C$565,2,0)</f>
        <v>CONTRATOS ESPECIALES</v>
      </c>
      <c r="K42" s="98" t="s">
        <v>1355</v>
      </c>
      <c r="L42" s="98" t="s">
        <v>392</v>
      </c>
    </row>
    <row r="43" spans="3:12" x14ac:dyDescent="0.35">
      <c r="C43" s="172" t="s">
        <v>59</v>
      </c>
      <c r="D43" s="163"/>
      <c r="E43" s="154">
        <v>0</v>
      </c>
      <c r="F43" s="100">
        <f>IF(E41&lt;6,"",((E41-6)/12)*(G41/E41))</f>
        <v>0</v>
      </c>
      <c r="G43" s="97">
        <f>F43</f>
        <v>0</v>
      </c>
      <c r="H43" s="164"/>
      <c r="I43" s="101" t="s">
        <v>562</v>
      </c>
      <c r="J43" s="101" t="str">
        <f>VLOOKUP(I43,Presupuesto!$B$11:$C$565,2,0)</f>
        <v>CONTRATOS ESPECIALES</v>
      </c>
      <c r="K43" s="98" t="e">
        <f>#REF!</f>
        <v>#REF!</v>
      </c>
      <c r="L43" s="98" t="s">
        <v>397</v>
      </c>
    </row>
    <row r="45" spans="3:12" ht="15" thickBot="1" x14ac:dyDescent="0.4">
      <c r="K45" s="153"/>
    </row>
    <row r="46" spans="3:12" ht="15" thickBot="1" x14ac:dyDescent="0.4">
      <c r="C46" s="69" t="s">
        <v>43</v>
      </c>
      <c r="D46" s="30">
        <f>SUM(G53:G55)</f>
        <v>0</v>
      </c>
      <c r="E46" s="93"/>
      <c r="F46" s="93"/>
      <c r="G46" s="93"/>
      <c r="H46" s="76"/>
      <c r="I46" s="76"/>
      <c r="J46" s="76"/>
      <c r="K46" s="153"/>
    </row>
    <row r="47" spans="3:12" x14ac:dyDescent="0.35">
      <c r="D47" s="31"/>
      <c r="E47" s="93"/>
      <c r="F47" s="93"/>
      <c r="G47" s="93"/>
      <c r="H47" s="76"/>
      <c r="I47" s="76"/>
      <c r="J47" s="76"/>
      <c r="K47" s="153"/>
    </row>
    <row r="48" spans="3:12" x14ac:dyDescent="0.35">
      <c r="D48" s="31"/>
      <c r="E48" s="93"/>
      <c r="F48" s="93"/>
      <c r="G48" s="93"/>
      <c r="H48" s="76"/>
      <c r="I48" s="76"/>
      <c r="J48" s="76"/>
      <c r="K48" s="153"/>
    </row>
    <row r="49" spans="3:12" ht="15.5" x14ac:dyDescent="0.35">
      <c r="C49" s="202" t="s">
        <v>390</v>
      </c>
      <c r="D49" s="351" t="s">
        <v>2900</v>
      </c>
      <c r="E49" s="93"/>
      <c r="F49" s="93"/>
      <c r="G49" s="93"/>
      <c r="H49" s="76"/>
      <c r="I49" s="76"/>
      <c r="J49" s="76"/>
      <c r="K49" s="153"/>
    </row>
    <row r="50" spans="3:12" ht="18.5" x14ac:dyDescent="0.35">
      <c r="C50" s="207" t="str">
        <f>IFERROR(VLOOKUP(D49,'1. Desarrollo e Innov. Curricu.'!$F:$G,2,FALSE),IFERROR(VLOOKUP(D49,'2. Investigación Científica'!$F:$G,2,FALSE),IFERROR(VLOOKUP(D49,'3. Vinculación Univ. Sociedad'!$F:$G,2,FALSE),IFERROR(VLOOKUP(D49,'4. Docencia y Profesorado Univ.'!$F:$G,2,FALSE),IFERROR(VLOOKUP(D49,'5. Estudiantes y Graduados'!$F:$G,2,FALSE),IFERROR(VLOOKUP(D49,'11. Gestion Administrativa'!$F:$G,2,FALSE),IFERROR(VLOOKUP(D49,'13. Gestión Académica'!$F:$G,2,FALSE),IFERROR(VLOOKUP(D49,'9. Asegura. de la Calid. y M'!$F:$G,2,FALSE),IFERROR(VLOOKUP(D49,'6. Gestión del Conocimiento'!$F:$G,2,FALSE),IFERROR(VLOOKUP(D49,'15. Gobernabilidad y Proceso...'!$F:$G,2,FALSE),IFERROR(VLOOKUP(D49,'12. Gestión del Talento Humano'!$F:$G,2,FALSE),IFERROR(VLOOKUP(D49,'14. Internacional... de la E.S.'!$F:$G,2,FALSE),IFERROR(VLOOKUP(D49,'10. Posgrado'!$F:$G,2,FALSE),IFERROR(VLOOKUP(D49,'16. Gestión TIC'!$F:$G,2,FALSE),IFERROR(VLOOKUP(D49,'16. Desa. del Sistema Educ.Sup.'!$F:$G,2,FALSE),IFERROR(VLOOKUP(D49,'8. Cultura de Inno. Insti...'!$F:$G,2,FALSE),VLOOKUP(D49,'7. Lo Esencial de la Reforma U.'!$F:$G,2,0)))))))))))))))))</f>
        <v xml:space="preserve">Diagnóstico para la creación de un doctorado en Psicología. </v>
      </c>
      <c r="D50" s="31"/>
      <c r="E50" s="93"/>
      <c r="F50" s="93"/>
      <c r="G50" s="93"/>
      <c r="H50" s="76"/>
      <c r="I50" s="76"/>
      <c r="J50" s="76"/>
      <c r="K50" s="153"/>
    </row>
    <row r="51" spans="3:12" ht="15" thickBot="1" x14ac:dyDescent="0.4">
      <c r="C51" s="177"/>
      <c r="D51" s="31"/>
      <c r="E51" s="93"/>
      <c r="F51" s="93"/>
      <c r="G51" s="93"/>
      <c r="H51" s="76"/>
      <c r="I51" s="76"/>
      <c r="J51" s="76"/>
      <c r="K51" s="153"/>
    </row>
    <row r="52" spans="3:12" ht="29.5" thickBot="1" x14ac:dyDescent="0.4">
      <c r="C52" s="134" t="s">
        <v>44</v>
      </c>
      <c r="D52" s="138" t="s">
        <v>55</v>
      </c>
      <c r="E52" s="170" t="s">
        <v>56</v>
      </c>
      <c r="F52" s="138" t="s">
        <v>57</v>
      </c>
      <c r="G52" s="135" t="s">
        <v>27</v>
      </c>
      <c r="H52" s="133" t="s">
        <v>129</v>
      </c>
      <c r="I52" s="136" t="s">
        <v>46</v>
      </c>
      <c r="J52" s="136" t="s">
        <v>130</v>
      </c>
      <c r="K52" s="136" t="s">
        <v>408</v>
      </c>
      <c r="L52" s="136" t="s">
        <v>409</v>
      </c>
    </row>
    <row r="53" spans="3:12" ht="15" thickBot="1" x14ac:dyDescent="0.4">
      <c r="C53" s="140" t="s">
        <v>83</v>
      </c>
      <c r="D53" s="199">
        <v>1</v>
      </c>
      <c r="E53" s="152">
        <v>4</v>
      </c>
      <c r="F53" s="139">
        <v>0</v>
      </c>
      <c r="G53" s="113">
        <f>D53*E53*F53</f>
        <v>0</v>
      </c>
      <c r="H53" s="166" t="s">
        <v>1660</v>
      </c>
      <c r="I53" s="114" t="s">
        <v>562</v>
      </c>
      <c r="J53" s="114" t="str">
        <f>VLOOKUP(I53,Presupuesto!$B$11:$C$565,2,0)</f>
        <v>CONTRATOS ESPECIALES</v>
      </c>
      <c r="K53" s="98" t="s">
        <v>1355</v>
      </c>
      <c r="L53" s="98" t="s">
        <v>393</v>
      </c>
    </row>
    <row r="54" spans="3:12" x14ac:dyDescent="0.35">
      <c r="C54" s="171" t="s">
        <v>58</v>
      </c>
      <c r="D54" s="163"/>
      <c r="E54" s="154">
        <v>0</v>
      </c>
      <c r="F54" s="117">
        <f>IF(E53=0,"",(G53/E53)/12*E53)</f>
        <v>0</v>
      </c>
      <c r="G54" s="97">
        <f>F54</f>
        <v>0</v>
      </c>
      <c r="H54" s="164" t="s">
        <v>1660</v>
      </c>
      <c r="I54" s="101" t="s">
        <v>562</v>
      </c>
      <c r="J54" s="101" t="str">
        <f>VLOOKUP(I54,Presupuesto!$B$11:$C$565,2,0)</f>
        <v>CONTRATOS ESPECIALES</v>
      </c>
      <c r="K54" s="98" t="s">
        <v>1355</v>
      </c>
      <c r="L54" s="98" t="s">
        <v>392</v>
      </c>
    </row>
    <row r="55" spans="3:12" x14ac:dyDescent="0.35">
      <c r="C55" s="172" t="s">
        <v>59</v>
      </c>
      <c r="D55" s="163"/>
      <c r="E55" s="154">
        <v>0</v>
      </c>
      <c r="F55" s="100" t="str">
        <f>IF(E53&lt;6,"",((E53-6)/12)*(G53/E53))</f>
        <v/>
      </c>
      <c r="G55" s="97" t="str">
        <f>F55</f>
        <v/>
      </c>
      <c r="H55" s="164"/>
      <c r="I55" s="101" t="s">
        <v>562</v>
      </c>
      <c r="J55" s="101" t="str">
        <f>VLOOKUP(I55,Presupuesto!$B$11:$C$565,2,0)</f>
        <v>CONTRATOS ESPECIALES</v>
      </c>
      <c r="K55" s="98" t="s">
        <v>1355</v>
      </c>
      <c r="L55" s="98" t="s">
        <v>397</v>
      </c>
    </row>
    <row r="57" spans="3:12" ht="15" thickBot="1" x14ac:dyDescent="0.4">
      <c r="K57" s="153"/>
    </row>
    <row r="58" spans="3:12" ht="15" thickBot="1" x14ac:dyDescent="0.4">
      <c r="C58" s="69" t="s">
        <v>43</v>
      </c>
      <c r="D58" s="30">
        <f>SUM(G65:G73)</f>
        <v>32500</v>
      </c>
      <c r="E58" s="93"/>
      <c r="F58" s="93"/>
      <c r="G58" s="93"/>
      <c r="H58" s="76"/>
      <c r="I58" s="76"/>
      <c r="J58" s="76"/>
      <c r="K58" s="153"/>
    </row>
    <row r="59" spans="3:12" x14ac:dyDescent="0.35">
      <c r="D59" s="31"/>
      <c r="E59" s="93"/>
      <c r="F59" s="93"/>
      <c r="G59" s="93"/>
      <c r="H59" s="76"/>
      <c r="I59" s="76"/>
      <c r="J59" s="76"/>
      <c r="K59" s="153"/>
    </row>
    <row r="60" spans="3:12" x14ac:dyDescent="0.35">
      <c r="D60" s="31"/>
      <c r="E60" s="93"/>
      <c r="F60" s="93"/>
      <c r="G60" s="93"/>
      <c r="H60" s="76"/>
      <c r="I60" s="76"/>
      <c r="J60" s="76"/>
      <c r="K60" s="153"/>
    </row>
    <row r="61" spans="3:12" ht="15.5" x14ac:dyDescent="0.35">
      <c r="C61" s="202" t="s">
        <v>390</v>
      </c>
      <c r="D61" s="351" t="s">
        <v>2912</v>
      </c>
      <c r="E61" s="93"/>
      <c r="F61" s="93"/>
      <c r="G61" s="93"/>
      <c r="H61" s="76"/>
      <c r="I61" s="76"/>
      <c r="J61" s="76"/>
      <c r="K61" s="153"/>
    </row>
    <row r="62" spans="3:12" ht="18.5" x14ac:dyDescent="0.35">
      <c r="C62" s="207" t="str">
        <f>IFERROR(VLOOKUP(D61,'1. Desarrollo e Innov. Curricu.'!$F:$G,2,FALSE),IFERROR(VLOOKUP(D61,'2. Investigación Científica'!$F:$G,2,FALSE),IFERROR(VLOOKUP(D61,'3. Vinculación Univ. Sociedad'!$F:$G,2,FALSE),IFERROR(VLOOKUP(D61,'4. Docencia y Profesorado Univ.'!$F:$G,2,FALSE),IFERROR(VLOOKUP(D61,'5. Estudiantes y Graduados'!$F:$G,2,FALSE),IFERROR(VLOOKUP(D61,'11. Gestion Administrativa'!$F:$G,2,FALSE),IFERROR(VLOOKUP(D61,'13. Gestión Académica'!$F:$G,2,FALSE),IFERROR(VLOOKUP(D61,'9. Asegura. de la Calid. y M'!$F:$G,2,FALSE),IFERROR(VLOOKUP(D61,'6. Gestión del Conocimiento'!$F:$G,2,FALSE),IFERROR(VLOOKUP(D61,'15. Gobernabilidad y Proceso...'!$F:$G,2,FALSE),IFERROR(VLOOKUP(D61,'12. Gestión del Talento Humano'!$F:$G,2,FALSE),IFERROR(VLOOKUP(D61,'14. Internacional... de la E.S.'!$F:$G,2,FALSE),IFERROR(VLOOKUP(D61,'10. Posgrado'!$F:$G,2,FALSE),IFERROR(VLOOKUP(D61,'16. Gestión TIC'!$F:$G,2,FALSE),IFERROR(VLOOKUP(D61,'16. Desa. del Sistema Educ.Sup.'!$F:$G,2,FALSE),IFERROR(VLOOKUP(D61,'8. Cultura de Inno. Insti...'!$F:$G,2,FALSE),VLOOKUP(D61,'7. Lo Esencial de la Reforma U.'!$F:$G,2,0)))))))))))))))))</f>
        <v xml:space="preserve">Diseño de Asignaturas en Línea </v>
      </c>
      <c r="D62" s="31"/>
      <c r="E62" s="93"/>
      <c r="F62" s="93"/>
      <c r="G62" s="93"/>
      <c r="H62" s="76"/>
      <c r="I62" s="76"/>
      <c r="J62" s="76"/>
      <c r="K62" s="153"/>
    </row>
    <row r="63" spans="3:12" ht="15" thickBot="1" x14ac:dyDescent="0.4">
      <c r="C63" s="177"/>
      <c r="D63" s="31"/>
      <c r="E63" s="93"/>
      <c r="F63" s="93"/>
      <c r="G63" s="93"/>
      <c r="H63" s="76"/>
      <c r="I63" s="76"/>
      <c r="J63" s="76"/>
      <c r="K63" s="153"/>
    </row>
    <row r="64" spans="3:12" ht="29.5" thickBot="1" x14ac:dyDescent="0.4">
      <c r="C64" s="134" t="s">
        <v>44</v>
      </c>
      <c r="D64" s="138" t="s">
        <v>55</v>
      </c>
      <c r="E64" s="170" t="s">
        <v>56</v>
      </c>
      <c r="F64" s="138" t="s">
        <v>57</v>
      </c>
      <c r="G64" s="135" t="s">
        <v>27</v>
      </c>
      <c r="H64" s="133" t="s">
        <v>129</v>
      </c>
      <c r="I64" s="136" t="s">
        <v>46</v>
      </c>
      <c r="J64" s="136" t="s">
        <v>130</v>
      </c>
      <c r="K64" s="136" t="s">
        <v>408</v>
      </c>
      <c r="L64" s="136" t="s">
        <v>409</v>
      </c>
    </row>
    <row r="65" spans="3:12" ht="15" thickBot="1" x14ac:dyDescent="0.4">
      <c r="C65" s="140" t="s">
        <v>83</v>
      </c>
      <c r="D65" s="199"/>
      <c r="E65" s="152">
        <v>1</v>
      </c>
      <c r="F65" s="139">
        <v>30000</v>
      </c>
      <c r="G65" s="113">
        <f>E65*F65</f>
        <v>30000</v>
      </c>
      <c r="H65" s="166" t="s">
        <v>1660</v>
      </c>
      <c r="I65" s="114" t="s">
        <v>562</v>
      </c>
      <c r="J65" s="114" t="str">
        <f>VLOOKUP(I65,Presupuesto!$B$11:$C$565,2,0)</f>
        <v>CONTRATOS ESPECIALES</v>
      </c>
      <c r="K65" s="98" t="s">
        <v>1355</v>
      </c>
      <c r="L65" s="98" t="s">
        <v>397</v>
      </c>
    </row>
    <row r="66" spans="3:12" x14ac:dyDescent="0.35">
      <c r="C66" s="171" t="s">
        <v>58</v>
      </c>
      <c r="D66" s="163"/>
      <c r="E66" s="154">
        <v>0</v>
      </c>
      <c r="F66" s="117">
        <f>IF(E65=0,"",(G65/E65)/12*E65)</f>
        <v>2500</v>
      </c>
      <c r="G66" s="97">
        <f>F66</f>
        <v>2500</v>
      </c>
      <c r="H66" s="164" t="s">
        <v>1660</v>
      </c>
      <c r="I66" s="101" t="s">
        <v>562</v>
      </c>
      <c r="J66" s="101" t="str">
        <f>VLOOKUP(I66,Presupuesto!$B$11:$C$565,2,0)</f>
        <v>CONTRATOS ESPECIALES</v>
      </c>
      <c r="K66" s="98" t="s">
        <v>1355</v>
      </c>
      <c r="L66" s="98" t="s">
        <v>392</v>
      </c>
    </row>
    <row r="67" spans="3:12" ht="15" thickBot="1" x14ac:dyDescent="0.4">
      <c r="C67" s="172" t="s">
        <v>59</v>
      </c>
      <c r="D67" s="163"/>
      <c r="E67" s="154">
        <v>0</v>
      </c>
      <c r="F67" s="100" t="str">
        <f>IF(E65&lt;6,"",((E65-6)/12)*(G65/E65))</f>
        <v/>
      </c>
      <c r="G67" s="97" t="str">
        <f>F67</f>
        <v/>
      </c>
      <c r="H67" s="164"/>
      <c r="I67" s="101" t="s">
        <v>562</v>
      </c>
      <c r="J67" s="101" t="str">
        <f>VLOOKUP(I67,Presupuesto!$B$11:$C$565,2,0)</f>
        <v>CONTRATOS ESPECIALES</v>
      </c>
      <c r="K67" s="98" t="e">
        <f>#REF!</f>
        <v>#REF!</v>
      </c>
      <c r="L67" s="98" t="s">
        <v>397</v>
      </c>
    </row>
    <row r="68" spans="3:12" ht="15" thickBot="1" x14ac:dyDescent="0.4">
      <c r="C68" s="140" t="s">
        <v>60</v>
      </c>
      <c r="D68" s="199"/>
      <c r="E68" s="152">
        <v>12</v>
      </c>
      <c r="F68" s="118">
        <v>30000</v>
      </c>
      <c r="G68" s="113">
        <f>D68*E68*F68</f>
        <v>0</v>
      </c>
      <c r="H68" s="166"/>
      <c r="I68" s="114" t="s">
        <v>703</v>
      </c>
      <c r="J68" s="114" t="str">
        <f>VLOOKUP(I68,Presupuesto!$B$11:$C$565,2,0)</f>
        <v>OTROS SERVICIOS TECNICOS Y PROFESIONALES</v>
      </c>
      <c r="K68" s="98" t="e">
        <f>#REF!</f>
        <v>#REF!</v>
      </c>
      <c r="L68" s="98" t="s">
        <v>392</v>
      </c>
    </row>
    <row r="69" spans="3:12" x14ac:dyDescent="0.35">
      <c r="C69" s="171" t="s">
        <v>58</v>
      </c>
      <c r="D69" s="163"/>
      <c r="E69" s="154">
        <v>0</v>
      </c>
      <c r="F69" s="100">
        <v>0</v>
      </c>
      <c r="G69" s="97">
        <f>F69</f>
        <v>0</v>
      </c>
      <c r="H69" s="164"/>
      <c r="I69" s="101" t="s">
        <v>703</v>
      </c>
      <c r="J69" s="101" t="str">
        <f>VLOOKUP(I69,Presupuesto!$B$11:$C$565,2,0)</f>
        <v>OTROS SERVICIOS TECNICOS Y PROFESIONALES</v>
      </c>
      <c r="K69" s="98" t="e">
        <f>#REF!</f>
        <v>#REF!</v>
      </c>
      <c r="L69" s="98" t="s">
        <v>392</v>
      </c>
    </row>
    <row r="70" spans="3:12" ht="15" thickBot="1" x14ac:dyDescent="0.4">
      <c r="C70" s="172" t="s">
        <v>59</v>
      </c>
      <c r="D70" s="163"/>
      <c r="E70" s="154">
        <v>0</v>
      </c>
      <c r="F70" s="100">
        <v>0</v>
      </c>
      <c r="G70" s="97">
        <f>F70</f>
        <v>0</v>
      </c>
      <c r="H70" s="164"/>
      <c r="I70" s="101" t="s">
        <v>703</v>
      </c>
      <c r="J70" s="101" t="str">
        <f>VLOOKUP(I70,Presupuesto!$B$11:$C$565,2,0)</f>
        <v>OTROS SERVICIOS TECNICOS Y PROFESIONALES</v>
      </c>
      <c r="K70" s="98" t="e">
        <f>#REF!</f>
        <v>#REF!</v>
      </c>
      <c r="L70" s="98" t="s">
        <v>392</v>
      </c>
    </row>
    <row r="71" spans="3:12" ht="15" thickBot="1" x14ac:dyDescent="0.4">
      <c r="C71" s="140" t="s">
        <v>61</v>
      </c>
      <c r="D71" s="199"/>
      <c r="E71" s="152">
        <v>12</v>
      </c>
      <c r="F71" s="118">
        <v>30000</v>
      </c>
      <c r="G71" s="113">
        <f>D71*E71*F71</f>
        <v>0</v>
      </c>
      <c r="H71" s="166"/>
      <c r="I71" s="114" t="s">
        <v>494</v>
      </c>
      <c r="J71" s="114" t="str">
        <f>VLOOKUP(I71,Presupuesto!$B$11:$C$565,2,0)</f>
        <v>SUELDOS Y SALARIOS PERMANENTES</v>
      </c>
      <c r="K71" s="98" t="e">
        <f>#REF!</f>
        <v>#REF!</v>
      </c>
      <c r="L71" s="98" t="s">
        <v>392</v>
      </c>
    </row>
    <row r="72" spans="3:12" x14ac:dyDescent="0.35">
      <c r="C72" s="171" t="s">
        <v>58</v>
      </c>
      <c r="D72" s="169"/>
      <c r="E72" s="131">
        <v>0</v>
      </c>
      <c r="F72" s="119">
        <f>IF(E71=0,"",(G71/E71)/12*E71)</f>
        <v>0</v>
      </c>
      <c r="G72" s="120">
        <f>F72</f>
        <v>0</v>
      </c>
      <c r="H72" s="164"/>
      <c r="I72" s="101" t="s">
        <v>514</v>
      </c>
      <c r="J72" s="101" t="str">
        <f>VLOOKUP(I72,Presupuesto!$B$11:$C$565,2,0)</f>
        <v>AGUINALDO Y DECIMO CUARTO MES</v>
      </c>
      <c r="K72" s="98" t="e">
        <f>#REF!</f>
        <v>#REF!</v>
      </c>
      <c r="L72" s="98" t="s">
        <v>392</v>
      </c>
    </row>
    <row r="73" spans="3:12" ht="15" thickBot="1" x14ac:dyDescent="0.4">
      <c r="C73" s="173" t="s">
        <v>59</v>
      </c>
      <c r="D73" s="162"/>
      <c r="E73" s="132">
        <v>0</v>
      </c>
      <c r="F73" s="105">
        <f>IF(E71&lt;6,"",((E71-6)/12)*(G71/E71))</f>
        <v>0</v>
      </c>
      <c r="G73" s="105">
        <f>F73</f>
        <v>0</v>
      </c>
      <c r="H73" s="162"/>
      <c r="I73" s="106" t="s">
        <v>517</v>
      </c>
      <c r="J73" s="124" t="str">
        <f>VLOOKUP(I73,Presupuesto!$B$11:$C$565,2,0)</f>
        <v>DECIMOCUARTO MES</v>
      </c>
      <c r="K73" s="106" t="e">
        <f>#REF!</f>
        <v>#REF!</v>
      </c>
      <c r="L73" s="124" t="s">
        <v>392</v>
      </c>
    </row>
    <row r="75" spans="3:12" s="437" customFormat="1" x14ac:dyDescent="0.35">
      <c r="C75" s="976"/>
      <c r="D75" s="978"/>
      <c r="E75" s="976"/>
      <c r="F75" s="976"/>
      <c r="G75" s="976"/>
      <c r="H75" s="978"/>
      <c r="I75" s="976"/>
      <c r="J75" s="976"/>
      <c r="K75" s="976"/>
      <c r="L75" s="976"/>
    </row>
    <row r="76" spans="3:12" s="437" customFormat="1" x14ac:dyDescent="0.35">
      <c r="D76" s="424"/>
      <c r="H76" s="424"/>
    </row>
    <row r="77" spans="3:12" ht="23.5" x14ac:dyDescent="0.35">
      <c r="C77" s="930" t="s">
        <v>2905</v>
      </c>
      <c r="D77" s="931">
        <f>D79</f>
        <v>32500</v>
      </c>
      <c r="K77" s="153"/>
    </row>
    <row r="78" spans="3:12" s="111" customFormat="1" ht="24" thickBot="1" x14ac:dyDescent="0.4">
      <c r="C78" s="932"/>
      <c r="D78" s="933"/>
      <c r="H78" s="933"/>
      <c r="K78" s="155"/>
    </row>
    <row r="79" spans="3:12" ht="15" thickBot="1" x14ac:dyDescent="0.4">
      <c r="C79" s="69" t="s">
        <v>43</v>
      </c>
      <c r="D79" s="30">
        <f>SUM(G86:G88)</f>
        <v>32500</v>
      </c>
      <c r="E79" s="93"/>
      <c r="F79" s="93"/>
      <c r="G79" s="93"/>
      <c r="H79" s="76"/>
      <c r="I79" s="76"/>
      <c r="J79" s="76"/>
      <c r="K79" s="153"/>
    </row>
    <row r="80" spans="3:12" x14ac:dyDescent="0.35">
      <c r="D80" s="31"/>
      <c r="E80" s="93"/>
      <c r="F80" s="93"/>
      <c r="G80" s="93"/>
      <c r="H80" s="76"/>
      <c r="I80" s="76"/>
      <c r="J80" s="76"/>
      <c r="K80" s="153"/>
    </row>
    <row r="81" spans="3:12" x14ac:dyDescent="0.35">
      <c r="D81" s="31"/>
      <c r="E81" s="93"/>
      <c r="F81" s="93"/>
      <c r="G81" s="93"/>
      <c r="H81" s="76"/>
      <c r="I81" s="76"/>
      <c r="J81" s="76"/>
      <c r="K81" s="153"/>
    </row>
    <row r="82" spans="3:12" ht="15.5" x14ac:dyDescent="0.35">
      <c r="C82" s="202" t="s">
        <v>390</v>
      </c>
      <c r="D82" s="351" t="s">
        <v>2914</v>
      </c>
      <c r="E82" s="93"/>
      <c r="F82" s="93"/>
      <c r="G82" s="93"/>
      <c r="H82" s="76"/>
      <c r="I82" s="76"/>
      <c r="J82" s="76"/>
      <c r="K82" s="153"/>
    </row>
    <row r="83" spans="3:12" ht="18.5" x14ac:dyDescent="0.35">
      <c r="C83" s="207" t="str">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Gestión TIC'!$F:$G,2,FALSE),IFERROR(VLOOKUP(D82,'16. Desa. del Sistema Educ.Sup.'!$F:$G,2,FALSE),IFERROR(VLOOKUP(D82,'8. Cultura de Inno. Insti...'!$F:$G,2,FALSE),VLOOKUP(D82,'7. Lo Esencial de la Reforma U.'!$F:$G,2,0)))))))))))))))))</f>
        <v>Actualizar la base de datos comisiones de investigacion de las carreras de ciencias sociales.</v>
      </c>
      <c r="D83" s="31"/>
      <c r="E83" s="93"/>
      <c r="F83" s="93"/>
      <c r="G83" s="93"/>
      <c r="H83" s="76"/>
      <c r="I83" s="76"/>
      <c r="J83" s="76"/>
      <c r="K83" s="153"/>
    </row>
    <row r="84" spans="3:12" x14ac:dyDescent="0.35">
      <c r="C84" s="177"/>
      <c r="D84" s="31"/>
      <c r="E84" s="93"/>
      <c r="F84" s="93"/>
      <c r="G84" s="93"/>
      <c r="H84" s="76"/>
      <c r="I84" s="76"/>
      <c r="J84" s="76"/>
      <c r="K84" s="153"/>
    </row>
    <row r="85" spans="3:12" ht="29" x14ac:dyDescent="0.35">
      <c r="C85" s="149" t="s">
        <v>44</v>
      </c>
      <c r="D85" s="149" t="s">
        <v>55</v>
      </c>
      <c r="E85" s="149" t="s">
        <v>56</v>
      </c>
      <c r="F85" s="149" t="s">
        <v>57</v>
      </c>
      <c r="G85" s="150" t="s">
        <v>27</v>
      </c>
      <c r="H85" s="150" t="s">
        <v>129</v>
      </c>
      <c r="I85" s="149" t="s">
        <v>46</v>
      </c>
      <c r="J85" s="149" t="s">
        <v>130</v>
      </c>
      <c r="K85" s="149" t="s">
        <v>408</v>
      </c>
      <c r="L85" s="149" t="s">
        <v>409</v>
      </c>
    </row>
    <row r="86" spans="3:12" x14ac:dyDescent="0.35">
      <c r="C86" s="959" t="s">
        <v>83</v>
      </c>
      <c r="D86" s="941">
        <v>1</v>
      </c>
      <c r="E86" s="941">
        <v>2</v>
      </c>
      <c r="F86" s="942">
        <v>15000</v>
      </c>
      <c r="G86" s="960">
        <f>D86*E86*F86</f>
        <v>30000</v>
      </c>
      <c r="H86" s="961" t="s">
        <v>127</v>
      </c>
      <c r="I86" s="962" t="s">
        <v>562</v>
      </c>
      <c r="J86" s="962" t="str">
        <f>VLOOKUP(I86,Presupuesto!$B$11:$C$565,2,0)</f>
        <v>CONTRATOS ESPECIALES</v>
      </c>
      <c r="K86" s="944" t="s">
        <v>1357</v>
      </c>
      <c r="L86" s="944" t="s">
        <v>393</v>
      </c>
    </row>
    <row r="87" spans="3:12" x14ac:dyDescent="0.35">
      <c r="C87" s="940" t="s">
        <v>58</v>
      </c>
      <c r="D87" s="165"/>
      <c r="E87" s="943">
        <v>0</v>
      </c>
      <c r="F87" s="943">
        <f>IF(E86=0,"",(G86/E86)/12*E86)</f>
        <v>2500</v>
      </c>
      <c r="G87" s="943">
        <f>F87</f>
        <v>2500</v>
      </c>
      <c r="H87" s="165" t="s">
        <v>127</v>
      </c>
      <c r="I87" s="944" t="s">
        <v>562</v>
      </c>
      <c r="J87" s="944" t="str">
        <f>VLOOKUP(I87,Presupuesto!$B$11:$C$565,2,0)</f>
        <v>CONTRATOS ESPECIALES</v>
      </c>
      <c r="K87" s="944" t="s">
        <v>1357</v>
      </c>
      <c r="L87" s="944" t="s">
        <v>392</v>
      </c>
    </row>
    <row r="88" spans="3:12" x14ac:dyDescent="0.35">
      <c r="C88" s="940" t="s">
        <v>59</v>
      </c>
      <c r="D88" s="165"/>
      <c r="E88" s="943">
        <v>0</v>
      </c>
      <c r="F88" s="943" t="str">
        <f>IF(E86&lt;6,"",((E86-6)/12)*(G86/E86))</f>
        <v/>
      </c>
      <c r="G88" s="943" t="str">
        <f>F88</f>
        <v/>
      </c>
      <c r="H88" s="165"/>
      <c r="I88" s="944" t="s">
        <v>562</v>
      </c>
      <c r="J88" s="944" t="str">
        <f>VLOOKUP(I88,Presupuesto!$B$11:$C$565,2,0)</f>
        <v>CONTRATOS ESPECIALES</v>
      </c>
      <c r="K88" s="944" t="e">
        <f>#REF!</f>
        <v>#REF!</v>
      </c>
      <c r="L88" s="944" t="s">
        <v>397</v>
      </c>
    </row>
    <row r="89" spans="3:12" s="437" customFormat="1" x14ac:dyDescent="0.35">
      <c r="C89" s="963"/>
      <c r="D89" s="964"/>
      <c r="E89" s="965"/>
      <c r="F89" s="965"/>
      <c r="G89" s="965"/>
      <c r="H89" s="964"/>
      <c r="I89" s="966"/>
      <c r="J89" s="966"/>
      <c r="K89" s="966"/>
      <c r="L89" s="966"/>
    </row>
    <row r="90" spans="3:12" s="437" customFormat="1" x14ac:dyDescent="0.35">
      <c r="C90" s="963"/>
      <c r="D90" s="964"/>
      <c r="E90" s="965"/>
      <c r="F90" s="965"/>
      <c r="G90" s="965"/>
      <c r="H90" s="964"/>
      <c r="I90" s="966"/>
      <c r="J90" s="966"/>
      <c r="K90" s="966"/>
      <c r="L90" s="966"/>
    </row>
    <row r="91" spans="3:12" s="437" customFormat="1" x14ac:dyDescent="0.35">
      <c r="C91" s="976"/>
      <c r="D91" s="979"/>
      <c r="E91" s="980"/>
      <c r="F91" s="980"/>
      <c r="G91" s="980"/>
      <c r="H91" s="979"/>
      <c r="I91" s="981"/>
      <c r="J91" s="981"/>
      <c r="K91" s="981"/>
      <c r="L91" s="981"/>
    </row>
    <row r="92" spans="3:12" s="437" customFormat="1" x14ac:dyDescent="0.35">
      <c r="D92" s="964"/>
      <c r="E92" s="965"/>
      <c r="F92" s="965"/>
      <c r="G92" s="965"/>
      <c r="H92" s="964"/>
      <c r="I92" s="966"/>
      <c r="J92" s="966"/>
      <c r="K92" s="966"/>
      <c r="L92" s="966"/>
    </row>
    <row r="93" spans="3:12" ht="23.5" x14ac:dyDescent="0.35">
      <c r="C93" s="930" t="s">
        <v>2917</v>
      </c>
      <c r="D93" s="931">
        <f>D95+D105</f>
        <v>100000</v>
      </c>
    </row>
    <row r="94" spans="3:12" ht="15" thickBot="1" x14ac:dyDescent="0.4">
      <c r="K94" s="153"/>
    </row>
    <row r="95" spans="3:12" ht="15" thickBot="1" x14ac:dyDescent="0.4">
      <c r="C95" s="69" t="s">
        <v>43</v>
      </c>
      <c r="D95" s="30">
        <f>SUM(G102:G102)</f>
        <v>40000</v>
      </c>
      <c r="E95" s="93"/>
      <c r="F95" s="93"/>
      <c r="G95" s="93"/>
      <c r="H95" s="76"/>
      <c r="I95" s="76"/>
      <c r="J95" s="76"/>
      <c r="K95" s="153"/>
    </row>
    <row r="96" spans="3:12" x14ac:dyDescent="0.35">
      <c r="D96" s="31"/>
      <c r="E96" s="93"/>
      <c r="F96" s="93"/>
      <c r="G96" s="93"/>
      <c r="H96" s="76"/>
      <c r="I96" s="76"/>
      <c r="J96" s="76"/>
      <c r="K96" s="153"/>
    </row>
    <row r="97" spans="3:12" x14ac:dyDescent="0.35">
      <c r="D97" s="31"/>
      <c r="E97" s="93"/>
      <c r="F97" s="93"/>
      <c r="G97" s="93"/>
      <c r="H97" s="76"/>
      <c r="I97" s="76"/>
      <c r="J97" s="76"/>
      <c r="K97" s="153"/>
    </row>
    <row r="98" spans="3:12" ht="15.5" x14ac:dyDescent="0.35">
      <c r="C98" s="202" t="s">
        <v>390</v>
      </c>
      <c r="D98" s="351" t="s">
        <v>2075</v>
      </c>
      <c r="E98" s="93"/>
      <c r="F98" s="93"/>
      <c r="G98" s="93"/>
      <c r="H98" s="76"/>
      <c r="I98" s="76"/>
      <c r="J98" s="76"/>
      <c r="K98" s="153"/>
    </row>
    <row r="99" spans="3:12" ht="18.5" x14ac:dyDescent="0.35">
      <c r="C99" s="207" t="str">
        <f>IFERROR(VLOOKUP(D98,'1. Desarrollo e Innov. Curricu.'!$F:$G,2,FALSE),IFERROR(VLOOKUP(D98,'2. Investigación Científica'!$F:$G,2,FALSE),IFERROR(VLOOKUP(D98,'3. Vinculación Univ. Sociedad'!$F:$G,2,FALSE),IFERROR(VLOOKUP(D98,'4. Docencia y Profesorado Univ.'!$F:$G,2,FALSE),IFERROR(VLOOKUP(D98,'5. Estudiantes y Graduados'!$F:$G,2,FALSE),IFERROR(VLOOKUP(D98,'11. Gestion Administrativa'!$F:$G,2,FALSE),IFERROR(VLOOKUP(D98,'13. Gestión Académica'!$F:$G,2,FALSE),IFERROR(VLOOKUP(D98,'9. Asegura. de la Calid. y M'!$F:$G,2,FALSE),IFERROR(VLOOKUP(D98,'6. Gestión del Conocimiento'!$F:$G,2,FALSE),IFERROR(VLOOKUP(D98,'15. Gobernabilidad y Proceso...'!$F:$G,2,FALSE),IFERROR(VLOOKUP(D98,'12. Gestión del Talento Humano'!$F:$G,2,FALSE),IFERROR(VLOOKUP(D98,'14. Internacional... de la E.S.'!$F:$G,2,FALSE),IFERROR(VLOOKUP(D98,'10. Posgrado'!$F:$G,2,FALSE),IFERROR(VLOOKUP(D98,'16. Gestión TIC'!$F:$G,2,FALSE),IFERROR(VLOOKUP(D98,'16. Desa. del Sistema Educ.Sup.'!$F:$G,2,FALSE),IFERROR(VLOOKUP(D98,'8. Cultura de Inno. Insti...'!$F:$G,2,FALSE),VLOOKUP(D98,'7. Lo Esencial de la Reforma U.'!$F:$G,2,0)))))))))))))))))</f>
        <v>Diseñar y ejecutar  un proyecto de vinculación en coordinación con la DVUS.</v>
      </c>
      <c r="D99" s="31"/>
      <c r="E99" s="93"/>
      <c r="F99" s="93"/>
      <c r="G99" s="93"/>
      <c r="H99" s="76"/>
      <c r="I99" s="76"/>
      <c r="J99" s="76"/>
      <c r="K99" s="153"/>
    </row>
    <row r="100" spans="3:12" ht="15" thickBot="1" x14ac:dyDescent="0.4">
      <c r="C100" s="177"/>
      <c r="D100" s="31"/>
      <c r="E100" s="93"/>
      <c r="F100" s="93"/>
      <c r="G100" s="93"/>
      <c r="H100" s="76"/>
      <c r="I100" s="76"/>
      <c r="J100" s="76"/>
      <c r="K100" s="153"/>
    </row>
    <row r="101" spans="3:12" ht="29.5" thickBot="1" x14ac:dyDescent="0.4">
      <c r="C101" s="134" t="s">
        <v>44</v>
      </c>
      <c r="D101" s="138" t="s">
        <v>55</v>
      </c>
      <c r="E101" s="170" t="s">
        <v>56</v>
      </c>
      <c r="F101" s="138" t="s">
        <v>57</v>
      </c>
      <c r="G101" s="135" t="s">
        <v>27</v>
      </c>
      <c r="H101" s="133" t="s">
        <v>129</v>
      </c>
      <c r="I101" s="136" t="s">
        <v>46</v>
      </c>
      <c r="J101" s="136" t="s">
        <v>130</v>
      </c>
      <c r="K101" s="136" t="s">
        <v>408</v>
      </c>
      <c r="L101" s="136" t="s">
        <v>409</v>
      </c>
    </row>
    <row r="102" spans="3:12" ht="15" thickBot="1" x14ac:dyDescent="0.4">
      <c r="C102" s="140" t="s">
        <v>83</v>
      </c>
      <c r="D102" s="199"/>
      <c r="E102" s="152">
        <v>1</v>
      </c>
      <c r="F102" s="139">
        <v>40000</v>
      </c>
      <c r="G102" s="113">
        <f>E102*F102</f>
        <v>40000</v>
      </c>
      <c r="H102" s="166" t="s">
        <v>127</v>
      </c>
      <c r="I102" s="114" t="s">
        <v>564</v>
      </c>
      <c r="J102" s="114" t="str">
        <f>VLOOKUP(I102,Presupuesto!$B$11:$C$565,2,0)</f>
        <v>INTERNADO ROTATORIO</v>
      </c>
      <c r="K102" s="98" t="s">
        <v>469</v>
      </c>
      <c r="L102" s="98" t="s">
        <v>393</v>
      </c>
    </row>
    <row r="104" spans="3:12" ht="15" thickBot="1" x14ac:dyDescent="0.4">
      <c r="K104" s="153"/>
    </row>
    <row r="105" spans="3:12" ht="15" thickBot="1" x14ac:dyDescent="0.4">
      <c r="C105" s="69" t="s">
        <v>43</v>
      </c>
      <c r="D105" s="30">
        <f>SUM(G112:G112)</f>
        <v>60000</v>
      </c>
      <c r="E105" s="93"/>
      <c r="F105" s="93"/>
      <c r="G105" s="93"/>
      <c r="H105" s="76"/>
      <c r="I105" s="76"/>
      <c r="J105" s="76"/>
      <c r="K105" s="153"/>
    </row>
    <row r="106" spans="3:12" x14ac:dyDescent="0.35">
      <c r="D106" s="31"/>
      <c r="E106" s="93"/>
      <c r="F106" s="93"/>
      <c r="G106" s="93"/>
      <c r="H106" s="76"/>
      <c r="I106" s="76"/>
      <c r="J106" s="76"/>
      <c r="K106" s="153"/>
    </row>
    <row r="107" spans="3:12" x14ac:dyDescent="0.35">
      <c r="D107" s="31"/>
      <c r="E107" s="93"/>
      <c r="F107" s="93"/>
      <c r="G107" s="93"/>
      <c r="H107" s="76"/>
      <c r="I107" s="76"/>
      <c r="J107" s="76"/>
      <c r="K107" s="153"/>
    </row>
    <row r="108" spans="3:12" ht="15.5" x14ac:dyDescent="0.35">
      <c r="C108" s="202" t="s">
        <v>390</v>
      </c>
      <c r="D108" s="351" t="s">
        <v>2918</v>
      </c>
      <c r="E108" s="93"/>
      <c r="F108" s="93"/>
      <c r="G108" s="93"/>
      <c r="H108" s="76"/>
      <c r="I108" s="76"/>
      <c r="J108" s="76"/>
      <c r="K108" s="153"/>
    </row>
    <row r="109" spans="3:12" ht="18.5" x14ac:dyDescent="0.35">
      <c r="C109" s="207" t="str">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Posgrado'!$F:$G,2,FALSE),IFERROR(VLOOKUP(D108,'16. Gestión TIC'!$F:$G,2,FALSE),IFERROR(VLOOKUP(D108,'16. Desa. del Sistema Educ.Sup.'!$F:$G,2,FALSE),IFERROR(VLOOKUP(D108,'8. Cultura de Inno. Insti...'!$F:$G,2,FALSE),VLOOKUP(D108,'7. Lo Esencial de la Reforma U.'!$F:$G,2,0)))))))))))))))))</f>
        <v xml:space="preserve">Diseñar un diplomado en gestión del Desarrollo Municipal. </v>
      </c>
      <c r="D109" s="31"/>
      <c r="E109" s="93"/>
      <c r="F109" s="93"/>
      <c r="G109" s="93"/>
      <c r="H109" s="76"/>
      <c r="I109" s="76"/>
      <c r="J109" s="76"/>
      <c r="K109" s="153"/>
    </row>
    <row r="110" spans="3:12" ht="15" thickBot="1" x14ac:dyDescent="0.4">
      <c r="C110" s="177"/>
      <c r="D110" s="31"/>
      <c r="E110" s="93"/>
      <c r="F110" s="93"/>
      <c r="G110" s="93"/>
      <c r="H110" s="76"/>
      <c r="I110" s="76"/>
      <c r="J110" s="76"/>
      <c r="K110" s="153"/>
    </row>
    <row r="111" spans="3:12" ht="29.5" thickBot="1" x14ac:dyDescent="0.4">
      <c r="C111" s="134" t="s">
        <v>44</v>
      </c>
      <c r="D111" s="138" t="s">
        <v>55</v>
      </c>
      <c r="E111" s="170" t="s">
        <v>56</v>
      </c>
      <c r="F111" s="138" t="s">
        <v>57</v>
      </c>
      <c r="G111" s="135" t="s">
        <v>27</v>
      </c>
      <c r="H111" s="133" t="s">
        <v>129</v>
      </c>
      <c r="I111" s="136" t="s">
        <v>46</v>
      </c>
      <c r="J111" s="136" t="s">
        <v>130</v>
      </c>
      <c r="K111" s="136" t="s">
        <v>408</v>
      </c>
      <c r="L111" s="136" t="s">
        <v>409</v>
      </c>
    </row>
    <row r="112" spans="3:12" ht="15" thickBot="1" x14ac:dyDescent="0.4">
      <c r="C112" s="140" t="s">
        <v>83</v>
      </c>
      <c r="D112" s="199"/>
      <c r="E112" s="152">
        <v>1</v>
      </c>
      <c r="F112" s="139">
        <v>60000</v>
      </c>
      <c r="G112" s="113">
        <f>E112*F112</f>
        <v>60000</v>
      </c>
      <c r="H112" s="166" t="s">
        <v>1660</v>
      </c>
      <c r="I112" s="114" t="s">
        <v>562</v>
      </c>
      <c r="J112" s="114" t="str">
        <f>VLOOKUP(I112,Presupuesto!$B$11:$C$565,2,0)</f>
        <v>CONTRATOS ESPECIALES</v>
      </c>
      <c r="K112" s="98" t="s">
        <v>469</v>
      </c>
      <c r="L112" s="98" t="s">
        <v>393</v>
      </c>
    </row>
    <row r="114" spans="3:12" s="437" customFormat="1" x14ac:dyDescent="0.35">
      <c r="C114" s="976"/>
      <c r="D114" s="978"/>
      <c r="E114" s="976"/>
      <c r="F114" s="976"/>
      <c r="G114" s="976"/>
      <c r="H114" s="978"/>
      <c r="I114" s="976"/>
      <c r="J114" s="976"/>
      <c r="K114" s="976"/>
      <c r="L114" s="976"/>
    </row>
    <row r="115" spans="3:12" s="437" customFormat="1" x14ac:dyDescent="0.35">
      <c r="D115" s="424"/>
      <c r="H115" s="424"/>
    </row>
    <row r="116" spans="3:12" ht="23.5" x14ac:dyDescent="0.35">
      <c r="C116" s="930" t="s">
        <v>2930</v>
      </c>
      <c r="D116" s="1001">
        <f>D118</f>
        <v>100000</v>
      </c>
      <c r="K116" s="153"/>
    </row>
    <row r="117" spans="3:12" s="991" customFormat="1" ht="24" thickBot="1" x14ac:dyDescent="0.4">
      <c r="C117" s="994"/>
      <c r="D117" s="993"/>
      <c r="H117" s="993"/>
      <c r="K117" s="995"/>
    </row>
    <row r="118" spans="3:12" ht="15" thickBot="1" x14ac:dyDescent="0.4">
      <c r="C118" s="69" t="s">
        <v>43</v>
      </c>
      <c r="D118" s="30">
        <f>SUM(G125:G126)</f>
        <v>100000</v>
      </c>
      <c r="E118" s="93"/>
      <c r="F118" s="93"/>
      <c r="G118" s="93"/>
      <c r="H118" s="76"/>
      <c r="I118" s="76"/>
      <c r="J118" s="76"/>
      <c r="K118" s="153"/>
    </row>
    <row r="119" spans="3:12" x14ac:dyDescent="0.35">
      <c r="D119" s="31"/>
      <c r="E119" s="93"/>
      <c r="F119" s="93"/>
      <c r="G119" s="93"/>
      <c r="H119" s="76"/>
      <c r="I119" s="76"/>
      <c r="J119" s="76"/>
      <c r="K119" s="153"/>
    </row>
    <row r="120" spans="3:12" x14ac:dyDescent="0.35">
      <c r="D120" s="31"/>
      <c r="E120" s="93"/>
      <c r="F120" s="93"/>
      <c r="G120" s="93"/>
      <c r="H120" s="76"/>
      <c r="I120" s="76"/>
      <c r="J120" s="76"/>
      <c r="K120" s="153"/>
    </row>
    <row r="121" spans="3:12" ht="15.5" x14ac:dyDescent="0.35">
      <c r="C121" s="202" t="s">
        <v>390</v>
      </c>
      <c r="D121" s="351" t="s">
        <v>2678</v>
      </c>
      <c r="E121" s="93"/>
      <c r="F121" s="93"/>
      <c r="G121" s="93"/>
      <c r="H121" s="76"/>
      <c r="I121" s="76"/>
      <c r="J121" s="76"/>
      <c r="K121" s="153"/>
    </row>
    <row r="122" spans="3:12" ht="18.5" x14ac:dyDescent="0.35">
      <c r="C122" s="207" t="str">
        <f>IFERROR(VLOOKUP(D121,'1. Desarrollo e Innov. Curricu.'!$F:$G,2,FALSE),IFERROR(VLOOKUP(D121,'2. Investigación Científica'!$F:$G,2,FALSE),IFERROR(VLOOKUP(D121,'3. Vinculación Univ. Sociedad'!$F:$G,2,FALSE),IFERROR(VLOOKUP(D121,'4. Docencia y Profesorado Univ.'!$F:$G,2,FALSE),IFERROR(VLOOKUP(D121,'5. Estudiantes y Graduados'!$F:$G,2,FALSE),IFERROR(VLOOKUP(D121,'11. Gestion Administrativa'!$F:$G,2,FALSE),IFERROR(VLOOKUP(D121,'13. Gestión Académica'!$F:$G,2,FALSE),IFERROR(VLOOKUP(D121,'9. Asegura. de la Calid. y M'!$F:$G,2,FALSE),IFERROR(VLOOKUP(D121,'6. Gestión del Conocimiento'!$F:$G,2,FALSE),IFERROR(VLOOKUP(D121,'15. Gobernabilidad y Proceso...'!$F:$G,2,FALSE),IFERROR(VLOOKUP(D121,'12. Gestión del Talento Humano'!$F:$G,2,FALSE),IFERROR(VLOOKUP(D121,'14. Internacional... de la E.S.'!$F:$G,2,FALSE),IFERROR(VLOOKUP(D121,'10. Posgrado'!$F:$G,2,FALSE),IFERROR(VLOOKUP(D121,'16. Gestión TIC'!$F:$G,2,FALSE),IFERROR(VLOOKUP(D121,'16. Desa. del Sistema Educ.Sup.'!$F:$G,2,FALSE),IFERROR(VLOOKUP(D121,'8. Cultura de Inno. Insti...'!$F:$G,2,FALSE),VLOOKUP(D121,'7. Lo Esencial de la Reforma U.'!$F:$G,2,0)))))))))))))))))</f>
        <v>Desarrollar nuevos programas de postgrados que contribuyan a la formación del pensamiento crítico de las Ciencias Sociales en Honduras y la región Centroamericana.</v>
      </c>
      <c r="D122" s="31"/>
      <c r="E122" s="93"/>
      <c r="F122" s="93"/>
      <c r="G122" s="93"/>
      <c r="H122" s="76"/>
      <c r="I122" s="76"/>
      <c r="J122" s="76"/>
      <c r="K122" s="153"/>
    </row>
    <row r="123" spans="3:12" x14ac:dyDescent="0.35">
      <c r="C123" s="177"/>
      <c r="D123" s="31"/>
      <c r="E123" s="93"/>
      <c r="F123" s="93"/>
      <c r="G123" s="93"/>
      <c r="H123" s="76"/>
      <c r="I123" s="76"/>
      <c r="J123" s="76"/>
      <c r="K123" s="153"/>
    </row>
    <row r="124" spans="3:12" ht="29" x14ac:dyDescent="0.35">
      <c r="C124" s="149" t="s">
        <v>44</v>
      </c>
      <c r="D124" s="149" t="s">
        <v>55</v>
      </c>
      <c r="E124" s="149" t="s">
        <v>56</v>
      </c>
      <c r="F124" s="149" t="s">
        <v>57</v>
      </c>
      <c r="G124" s="150" t="s">
        <v>27</v>
      </c>
      <c r="H124" s="150" t="s">
        <v>129</v>
      </c>
      <c r="I124" s="149" t="s">
        <v>46</v>
      </c>
      <c r="J124" s="149" t="s">
        <v>130</v>
      </c>
      <c r="K124" s="149" t="s">
        <v>408</v>
      </c>
      <c r="L124" s="149" t="s">
        <v>409</v>
      </c>
    </row>
    <row r="125" spans="3:12" x14ac:dyDescent="0.35">
      <c r="C125" s="959" t="s">
        <v>83</v>
      </c>
      <c r="D125" s="941"/>
      <c r="E125" s="941">
        <v>4</v>
      </c>
      <c r="F125" s="942">
        <v>25000</v>
      </c>
      <c r="G125" s="960">
        <f>E125*F125</f>
        <v>100000</v>
      </c>
      <c r="H125" s="961" t="s">
        <v>127</v>
      </c>
      <c r="I125" s="962" t="s">
        <v>562</v>
      </c>
      <c r="J125" s="962" t="str">
        <f>VLOOKUP(I125,Presupuesto!$B$11:$C$565,2,0)</f>
        <v>CONTRATOS ESPECIALES</v>
      </c>
      <c r="K125" s="944" t="s">
        <v>1437</v>
      </c>
      <c r="L125" s="944" t="s">
        <v>393</v>
      </c>
    </row>
    <row r="126" spans="3:12" x14ac:dyDescent="0.35">
      <c r="C126" s="940" t="s">
        <v>59</v>
      </c>
      <c r="D126" s="165"/>
      <c r="E126" s="943">
        <v>0</v>
      </c>
      <c r="F126" s="943" t="str">
        <f>IF(E125&lt;6,"",((E125-6)/12)*(G125/E125))</f>
        <v/>
      </c>
      <c r="G126" s="943" t="str">
        <f>F126</f>
        <v/>
      </c>
      <c r="H126" s="165"/>
      <c r="I126" s="944" t="s">
        <v>562</v>
      </c>
      <c r="J126" s="944" t="str">
        <f>VLOOKUP(I126,Presupuesto!$B$11:$C$565,2,0)</f>
        <v>CONTRATOS ESPECIALES</v>
      </c>
      <c r="K126" s="944" t="e">
        <f>#REF!</f>
        <v>#REF!</v>
      </c>
      <c r="L126" s="944" t="s">
        <v>397</v>
      </c>
    </row>
    <row r="128" spans="3:12" ht="15" thickBot="1" x14ac:dyDescent="0.4"/>
    <row r="129" spans="3:12" ht="15" thickBot="1" x14ac:dyDescent="0.4">
      <c r="C129" s="69" t="s">
        <v>43</v>
      </c>
      <c r="D129" s="30">
        <f>SUM(G136:G144)</f>
        <v>0</v>
      </c>
      <c r="E129" s="93"/>
      <c r="F129" s="93"/>
      <c r="G129" s="93"/>
      <c r="H129" s="76"/>
      <c r="I129" s="76"/>
      <c r="J129" s="76"/>
      <c r="K129" s="153"/>
    </row>
    <row r="130" spans="3:12" x14ac:dyDescent="0.35">
      <c r="D130" s="31"/>
      <c r="E130" s="93"/>
      <c r="F130" s="93"/>
      <c r="G130" s="93"/>
      <c r="H130" s="76"/>
      <c r="I130" s="76"/>
      <c r="J130" s="76"/>
      <c r="K130" s="153"/>
    </row>
    <row r="131" spans="3:12" x14ac:dyDescent="0.35">
      <c r="D131" s="31"/>
      <c r="E131" s="93"/>
      <c r="F131" s="93"/>
      <c r="G131" s="93"/>
      <c r="H131" s="76"/>
      <c r="I131" s="76"/>
      <c r="J131" s="76"/>
      <c r="K131" s="153"/>
    </row>
    <row r="132" spans="3:12" ht="15.5" x14ac:dyDescent="0.35">
      <c r="C132" s="202" t="s">
        <v>390</v>
      </c>
      <c r="D132" s="351">
        <v>0</v>
      </c>
      <c r="E132" s="93"/>
      <c r="F132" s="93"/>
      <c r="G132" s="93"/>
      <c r="H132" s="76"/>
      <c r="I132" s="76"/>
      <c r="J132" s="76"/>
      <c r="K132" s="153"/>
    </row>
    <row r="133" spans="3:12" ht="18.5" x14ac:dyDescent="0.35">
      <c r="C133" s="207"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Posgrado'!$F:$G,2,FALSE),IFERROR(VLOOKUP(D132,'16. Gestión TIC'!$F:$G,2,FALSE),IFERROR(VLOOKUP(D132,'16. Desa. del Sistema Educ.Sup.'!$F:$G,2,FALSE),IFERROR(VLOOKUP(D132,'8. Cultura de Inno. Insti...'!$F:$G,2,FALSE),VLOOKUP(D132,'7. Lo Esencial de la Reforma U.'!$F:$G,2,0)))))))))))))))))</f>
        <v>#N/A</v>
      </c>
      <c r="D133" s="31"/>
      <c r="E133" s="93"/>
      <c r="F133" s="93"/>
      <c r="G133" s="93"/>
      <c r="H133" s="76"/>
      <c r="I133" s="76"/>
      <c r="J133" s="76"/>
      <c r="K133" s="153"/>
    </row>
    <row r="134" spans="3:12" ht="15" thickBot="1" x14ac:dyDescent="0.4">
      <c r="C134" s="177"/>
      <c r="D134" s="31"/>
      <c r="E134" s="93"/>
      <c r="F134" s="93"/>
      <c r="G134" s="93"/>
      <c r="H134" s="76"/>
      <c r="I134" s="76"/>
      <c r="J134" s="76"/>
      <c r="K134" s="153"/>
    </row>
    <row r="135" spans="3:12" ht="29.5" thickBot="1" x14ac:dyDescent="0.4">
      <c r="C135" s="134" t="s">
        <v>44</v>
      </c>
      <c r="D135" s="138" t="s">
        <v>55</v>
      </c>
      <c r="E135" s="170" t="s">
        <v>56</v>
      </c>
      <c r="F135" s="138" t="s">
        <v>57</v>
      </c>
      <c r="G135" s="135" t="s">
        <v>27</v>
      </c>
      <c r="H135" s="133" t="s">
        <v>129</v>
      </c>
      <c r="I135" s="136" t="s">
        <v>46</v>
      </c>
      <c r="J135" s="136" t="s">
        <v>130</v>
      </c>
      <c r="K135" s="136" t="s">
        <v>408</v>
      </c>
      <c r="L135" s="136" t="s">
        <v>409</v>
      </c>
    </row>
    <row r="136" spans="3:12" ht="15" thickBot="1" x14ac:dyDescent="0.4">
      <c r="C136" s="140" t="s">
        <v>83</v>
      </c>
      <c r="D136" s="199"/>
      <c r="E136" s="152">
        <v>0</v>
      </c>
      <c r="F136" s="139">
        <v>0</v>
      </c>
      <c r="G136" s="113">
        <v>0</v>
      </c>
      <c r="H136" s="166" t="s">
        <v>1660</v>
      </c>
      <c r="I136" s="114" t="s">
        <v>562</v>
      </c>
      <c r="J136" s="114" t="str">
        <f>VLOOKUP(I136,Presupuesto!$B$11:$C$565,2,0)</f>
        <v>CONTRATOS ESPECIALES</v>
      </c>
      <c r="K136" s="98" t="s">
        <v>1457</v>
      </c>
      <c r="L136" s="98" t="s">
        <v>393</v>
      </c>
    </row>
    <row r="137" spans="3:12" x14ac:dyDescent="0.35">
      <c r="C137" s="171" t="s">
        <v>58</v>
      </c>
      <c r="D137" s="163"/>
      <c r="E137" s="154">
        <v>0</v>
      </c>
      <c r="F137" s="117">
        <v>0</v>
      </c>
      <c r="G137" s="97">
        <f>F137</f>
        <v>0</v>
      </c>
      <c r="H137" s="164"/>
      <c r="I137" s="101" t="s">
        <v>562</v>
      </c>
      <c r="J137" s="101" t="str">
        <f>VLOOKUP(I137,Presupuesto!$B$11:$C$565,2,0)</f>
        <v>CONTRATOS ESPECIALES</v>
      </c>
      <c r="K137" s="98" t="e">
        <f>#REF!</f>
        <v>#REF!</v>
      </c>
      <c r="L137" s="98" t="s">
        <v>392</v>
      </c>
    </row>
    <row r="138" spans="3:12" ht="15" thickBot="1" x14ac:dyDescent="0.4">
      <c r="C138" s="172" t="s">
        <v>59</v>
      </c>
      <c r="D138" s="163"/>
      <c r="E138" s="154">
        <v>0</v>
      </c>
      <c r="F138" s="100" t="str">
        <f>IF(E136&lt;6,"",((E136-6)/12)*(G136/E136))</f>
        <v/>
      </c>
      <c r="G138" s="97" t="str">
        <f>F138</f>
        <v/>
      </c>
      <c r="H138" s="164"/>
      <c r="I138" s="101" t="s">
        <v>562</v>
      </c>
      <c r="J138" s="101" t="str">
        <f>VLOOKUP(I138,Presupuesto!$B$11:$C$565,2,0)</f>
        <v>CONTRATOS ESPECIALES</v>
      </c>
      <c r="K138" s="98" t="e">
        <f>#REF!</f>
        <v>#REF!</v>
      </c>
      <c r="L138" s="98" t="s">
        <v>397</v>
      </c>
    </row>
    <row r="139" spans="3:12" ht="15" thickBot="1" x14ac:dyDescent="0.4">
      <c r="C139" s="140" t="s">
        <v>60</v>
      </c>
      <c r="D139" s="199"/>
      <c r="E139" s="152">
        <v>12</v>
      </c>
      <c r="F139" s="118">
        <v>30000</v>
      </c>
      <c r="G139" s="113">
        <f>D139*E139*F139</f>
        <v>0</v>
      </c>
      <c r="H139" s="166"/>
      <c r="I139" s="114" t="s">
        <v>703</v>
      </c>
      <c r="J139" s="114" t="str">
        <f>VLOOKUP(I139,Presupuesto!$B$11:$C$565,2,0)</f>
        <v>OTROS SERVICIOS TECNICOS Y PROFESIONALES</v>
      </c>
      <c r="K139" s="98" t="e">
        <f>#REF!</f>
        <v>#REF!</v>
      </c>
      <c r="L139" s="98" t="s">
        <v>392</v>
      </c>
    </row>
    <row r="140" spans="3:12" x14ac:dyDescent="0.35">
      <c r="C140" s="171" t="s">
        <v>58</v>
      </c>
      <c r="D140" s="163"/>
      <c r="E140" s="154">
        <v>0</v>
      </c>
      <c r="F140" s="100">
        <v>0</v>
      </c>
      <c r="G140" s="97">
        <f>F140</f>
        <v>0</v>
      </c>
      <c r="H140" s="164"/>
      <c r="I140" s="101" t="s">
        <v>703</v>
      </c>
      <c r="J140" s="101" t="str">
        <f>VLOOKUP(I140,Presupuesto!$B$11:$C$565,2,0)</f>
        <v>OTROS SERVICIOS TECNICOS Y PROFESIONALES</v>
      </c>
      <c r="K140" s="98" t="e">
        <f>#REF!</f>
        <v>#REF!</v>
      </c>
      <c r="L140" s="98" t="s">
        <v>392</v>
      </c>
    </row>
    <row r="141" spans="3:12" ht="15" thickBot="1" x14ac:dyDescent="0.4">
      <c r="C141" s="172" t="s">
        <v>59</v>
      </c>
      <c r="D141" s="163"/>
      <c r="E141" s="154">
        <v>0</v>
      </c>
      <c r="F141" s="100">
        <v>0</v>
      </c>
      <c r="G141" s="97">
        <f>F141</f>
        <v>0</v>
      </c>
      <c r="H141" s="164"/>
      <c r="I141" s="101" t="s">
        <v>703</v>
      </c>
      <c r="J141" s="101" t="str">
        <f>VLOOKUP(I141,Presupuesto!$B$11:$C$565,2,0)</f>
        <v>OTROS SERVICIOS TECNICOS Y PROFESIONALES</v>
      </c>
      <c r="K141" s="98" t="e">
        <f>#REF!</f>
        <v>#REF!</v>
      </c>
      <c r="L141" s="98" t="s">
        <v>392</v>
      </c>
    </row>
    <row r="142" spans="3:12" ht="15" thickBot="1" x14ac:dyDescent="0.4">
      <c r="C142" s="140" t="s">
        <v>61</v>
      </c>
      <c r="D142" s="199"/>
      <c r="E142" s="152">
        <v>12</v>
      </c>
      <c r="F142" s="118">
        <v>30000</v>
      </c>
      <c r="G142" s="113">
        <f>D142*E142*F142</f>
        <v>0</v>
      </c>
      <c r="H142" s="166"/>
      <c r="I142" s="114" t="s">
        <v>494</v>
      </c>
      <c r="J142" s="114" t="str">
        <f>VLOOKUP(I142,Presupuesto!$B$11:$C$565,2,0)</f>
        <v>SUELDOS Y SALARIOS PERMANENTES</v>
      </c>
      <c r="K142" s="98" t="e">
        <f>#REF!</f>
        <v>#REF!</v>
      </c>
      <c r="L142" s="98" t="s">
        <v>392</v>
      </c>
    </row>
    <row r="143" spans="3:12" x14ac:dyDescent="0.35">
      <c r="C143" s="171" t="s">
        <v>58</v>
      </c>
      <c r="D143" s="169"/>
      <c r="E143" s="131">
        <v>0</v>
      </c>
      <c r="F143" s="119">
        <f>IF(E142=0,"",(G142/E142)/12*E142)</f>
        <v>0</v>
      </c>
      <c r="G143" s="120">
        <f>F143</f>
        <v>0</v>
      </c>
      <c r="H143" s="164"/>
      <c r="I143" s="101" t="s">
        <v>514</v>
      </c>
      <c r="J143" s="101" t="str">
        <f>VLOOKUP(I143,Presupuesto!$B$11:$C$565,2,0)</f>
        <v>AGUINALDO Y DECIMO CUARTO MES</v>
      </c>
      <c r="K143" s="98" t="e">
        <f>#REF!</f>
        <v>#REF!</v>
      </c>
      <c r="L143" s="98" t="s">
        <v>392</v>
      </c>
    </row>
    <row r="144" spans="3:12" ht="15" thickBot="1" x14ac:dyDescent="0.4">
      <c r="C144" s="173" t="s">
        <v>59</v>
      </c>
      <c r="D144" s="162"/>
      <c r="E144" s="132">
        <v>0</v>
      </c>
      <c r="F144" s="105">
        <f>IF(E142&lt;6,"",((E142-6)/12)*(G142/E142))</f>
        <v>0</v>
      </c>
      <c r="G144" s="105">
        <f>F144</f>
        <v>0</v>
      </c>
      <c r="H144" s="162"/>
      <c r="I144" s="106" t="s">
        <v>517</v>
      </c>
      <c r="J144" s="124" t="str">
        <f>VLOOKUP(I144,Presupuesto!$B$11:$C$565,2,0)</f>
        <v>DECIMOCUARTO MES</v>
      </c>
      <c r="K144" s="106" t="e">
        <f>#REF!</f>
        <v>#REF!</v>
      </c>
      <c r="L144" s="124" t="s">
        <v>392</v>
      </c>
    </row>
    <row r="146" spans="3:12" ht="15" thickBot="1" x14ac:dyDescent="0.4"/>
    <row r="147" spans="3:12" ht="15" thickBot="1" x14ac:dyDescent="0.4">
      <c r="C147" s="69" t="s">
        <v>43</v>
      </c>
      <c r="D147" s="30">
        <f>SUM(G154:G204)</f>
        <v>0</v>
      </c>
      <c r="E147" s="93"/>
      <c r="F147" s="93"/>
      <c r="G147" s="93"/>
      <c r="H147" s="76"/>
      <c r="I147" s="76"/>
      <c r="J147" s="76"/>
    </row>
    <row r="148" spans="3:12" x14ac:dyDescent="0.35">
      <c r="D148" s="31"/>
      <c r="E148" s="93"/>
      <c r="F148" s="93"/>
      <c r="G148" s="93"/>
      <c r="H148" s="76"/>
      <c r="I148" s="76"/>
      <c r="J148" s="76"/>
      <c r="K148" s="153"/>
    </row>
    <row r="149" spans="3:12" x14ac:dyDescent="0.35">
      <c r="D149" s="31"/>
      <c r="E149" s="93"/>
      <c r="F149" s="93"/>
      <c r="G149" s="93"/>
      <c r="H149" s="76"/>
      <c r="I149" s="76"/>
      <c r="J149" s="76"/>
      <c r="K149" s="153"/>
    </row>
    <row r="150" spans="3:12" ht="15.5" x14ac:dyDescent="0.35">
      <c r="C150" s="202" t="s">
        <v>390</v>
      </c>
      <c r="D150" s="351"/>
      <c r="E150" s="93"/>
      <c r="F150" s="93"/>
      <c r="G150" s="93"/>
      <c r="H150" s="76"/>
      <c r="I150" s="76"/>
      <c r="J150" s="76"/>
      <c r="K150" s="153"/>
    </row>
    <row r="151" spans="3:12" ht="18.5" x14ac:dyDescent="0.35">
      <c r="C151" s="207" t="e">
        <f>IFERROR(VLOOKUP(D150,'1. Desarrollo e Innov. Curricu.'!$F:$G,2,FALSE),IFERROR(VLOOKUP(D150,'2. Investigación Científica'!$F:$G,2,FALSE),IFERROR(VLOOKUP(D150,'3. Vinculación Univ. Sociedad'!$F:$G,2,FALSE),IFERROR(VLOOKUP(D150,'4. Docencia y Profesorado Univ.'!$F:$G,2,FALSE),IFERROR(VLOOKUP(D150,'5. Estudiantes y Graduados'!$F:$G,2,FALSE),IFERROR(VLOOKUP(D150,'11. Gestion Administrativa'!$F:$G,2,FALSE),IFERROR(VLOOKUP(D150,'13. Gestión Académica'!$F:$G,2,FALSE),IFERROR(VLOOKUP(D150,'9. Asegura. de la Calid. y M'!$F:$G,2,FALSE),IFERROR(VLOOKUP(D150,'6. Gestión del Conocimiento'!$F:$G,2,FALSE),IFERROR(VLOOKUP(D150,'15. Gobernabilidad y Proceso...'!$F:$G,2,FALSE),IFERROR(VLOOKUP(D150,'12. Gestión del Talento Humano'!$F:$G,2,FALSE),IFERROR(VLOOKUP(D150,'14. Internacional... de la E.S.'!$F:$G,2,FALSE),IFERROR(VLOOKUP(D150,'10. Posgrado'!$F:$G,2,FALSE),IFERROR(VLOOKUP(D150,'16. Gestión TIC'!$F:$G,2,FALSE),IFERROR(VLOOKUP(D150,'16. Desa. del Sistema Educ.Sup.'!$F:$G,2,FALSE),IFERROR(VLOOKUP(D150,'8. Cultura de Inno. Insti...'!$F:$G,2,FALSE),VLOOKUP(D150,'7. Lo Esencial de la Reforma U.'!$F:$G,2,0)))))))))))))))))</f>
        <v>#N/A</v>
      </c>
      <c r="D151" s="31"/>
      <c r="E151" s="93"/>
      <c r="F151" s="93"/>
      <c r="G151" s="93"/>
      <c r="H151" s="76"/>
      <c r="I151" s="76"/>
      <c r="J151" s="76"/>
      <c r="K151" s="153"/>
    </row>
    <row r="152" spans="3:12" ht="15" thickBot="1" x14ac:dyDescent="0.4">
      <c r="C152" s="177"/>
      <c r="D152" s="31"/>
      <c r="E152" s="93"/>
      <c r="F152" s="93"/>
      <c r="G152" s="93"/>
      <c r="H152" s="76"/>
      <c r="I152" s="76"/>
      <c r="J152" s="76"/>
      <c r="K152" s="153"/>
    </row>
    <row r="153" spans="3:12" ht="29.5" thickBot="1" x14ac:dyDescent="0.4">
      <c r="C153" s="134" t="s">
        <v>44</v>
      </c>
      <c r="D153" s="138" t="s">
        <v>55</v>
      </c>
      <c r="E153" s="170" t="s">
        <v>56</v>
      </c>
      <c r="F153" s="138" t="s">
        <v>57</v>
      </c>
      <c r="G153" s="135" t="s">
        <v>27</v>
      </c>
      <c r="H153" s="133" t="s">
        <v>129</v>
      </c>
      <c r="I153" s="136" t="s">
        <v>46</v>
      </c>
      <c r="J153" s="136" t="s">
        <v>130</v>
      </c>
      <c r="K153" s="136" t="s">
        <v>408</v>
      </c>
      <c r="L153" s="136" t="s">
        <v>409</v>
      </c>
    </row>
    <row r="154" spans="3:12" ht="15" thickBot="1" x14ac:dyDescent="0.4">
      <c r="C154" s="137" t="s">
        <v>480</v>
      </c>
      <c r="D154" s="199"/>
      <c r="E154" s="152">
        <v>12</v>
      </c>
      <c r="F154" s="297">
        <f>HLOOKUP($C154,$BZ$2:$CM$3,2,0)</f>
        <v>43674.39</v>
      </c>
      <c r="G154" s="113">
        <f>D154*E154*F154</f>
        <v>0</v>
      </c>
      <c r="H154" s="166"/>
      <c r="I154" s="114" t="s">
        <v>494</v>
      </c>
      <c r="J154" s="114" t="str">
        <f>VLOOKUP(I154,Presupuesto!$B$11:$C$565,2,0)</f>
        <v>SUELDOS Y SALARIOS PERMANENTES</v>
      </c>
      <c r="K154" s="215" t="s">
        <v>1437</v>
      </c>
      <c r="L154" s="98" t="s">
        <v>392</v>
      </c>
    </row>
    <row r="155" spans="3:12" x14ac:dyDescent="0.35">
      <c r="C155" s="171" t="s">
        <v>58</v>
      </c>
      <c r="D155" s="163"/>
      <c r="E155" s="154">
        <v>0</v>
      </c>
      <c r="F155" s="100">
        <f>IF(E154=0,"",(G154/E154)/12*E154)</f>
        <v>0</v>
      </c>
      <c r="G155" s="97">
        <f>F155</f>
        <v>0</v>
      </c>
      <c r="H155" s="164"/>
      <c r="I155" s="116" t="s">
        <v>514</v>
      </c>
      <c r="J155" s="116" t="str">
        <f>VLOOKUP(I155,Presupuesto!$B$11:$C$565,2,0)</f>
        <v>AGUINALDO Y DECIMO CUARTO MES</v>
      </c>
      <c r="K155" s="98" t="str">
        <f t="shared" ref="K155:K186" si="0">$K$154</f>
        <v>Posgrado</v>
      </c>
      <c r="L155" s="98" t="s">
        <v>410</v>
      </c>
    </row>
    <row r="156" spans="3:12" ht="15" thickBot="1" x14ac:dyDescent="0.4">
      <c r="C156" s="172" t="s">
        <v>59</v>
      </c>
      <c r="D156" s="163"/>
      <c r="E156" s="154">
        <v>0</v>
      </c>
      <c r="F156" s="117">
        <f>IF(E154&lt;6,"",((E154-6)/12)*(G154/E154))</f>
        <v>0</v>
      </c>
      <c r="G156" s="97">
        <f>F156</f>
        <v>0</v>
      </c>
      <c r="H156" s="164"/>
      <c r="I156" s="101" t="s">
        <v>517</v>
      </c>
      <c r="J156" s="101" t="str">
        <f>VLOOKUP(I156,Presupuesto!$B$11:$C$565,2,0)</f>
        <v>DECIMOCUARTO MES</v>
      </c>
      <c r="K156" s="98" t="str">
        <f t="shared" si="0"/>
        <v>Posgrado</v>
      </c>
      <c r="L156" s="98" t="s">
        <v>393</v>
      </c>
    </row>
    <row r="157" spans="3:12" ht="15" thickBot="1" x14ac:dyDescent="0.4">
      <c r="C157" s="137" t="s">
        <v>481</v>
      </c>
      <c r="D157" s="199"/>
      <c r="E157" s="152">
        <v>12</v>
      </c>
      <c r="F157" s="297">
        <f>HLOOKUP($C157,$BZ$2:$CM$3,2,0)</f>
        <v>39703.99</v>
      </c>
      <c r="G157" s="113">
        <f>D157*E157*F157</f>
        <v>0</v>
      </c>
      <c r="H157" s="166"/>
      <c r="I157" s="114" t="s">
        <v>494</v>
      </c>
      <c r="J157" s="114" t="str">
        <f>VLOOKUP(I157,Presupuesto!$B$11:$C$565,2,0)</f>
        <v>SUELDOS Y SALARIOS PERMANENTES</v>
      </c>
      <c r="K157" s="98" t="str">
        <f t="shared" si="0"/>
        <v>Posgrado</v>
      </c>
      <c r="L157" s="98" t="s">
        <v>393</v>
      </c>
    </row>
    <row r="158" spans="3:12" x14ac:dyDescent="0.35">
      <c r="C158" s="171" t="s">
        <v>58</v>
      </c>
      <c r="D158" s="163"/>
      <c r="E158" s="154">
        <v>0</v>
      </c>
      <c r="F158" s="100">
        <f>IF(E157=0,"",(G157/E157)/12*E157)</f>
        <v>0</v>
      </c>
      <c r="G158" s="97">
        <f>F158</f>
        <v>0</v>
      </c>
      <c r="H158" s="164"/>
      <c r="I158" s="116" t="s">
        <v>514</v>
      </c>
      <c r="J158" s="116" t="str">
        <f>VLOOKUP(I158,Presupuesto!$B$11:$C$565,2,0)</f>
        <v>AGUINALDO Y DECIMO CUARTO MES</v>
      </c>
      <c r="K158" s="98" t="str">
        <f t="shared" si="0"/>
        <v>Posgrado</v>
      </c>
      <c r="L158" s="98" t="s">
        <v>393</v>
      </c>
    </row>
    <row r="159" spans="3:12" ht="15" thickBot="1" x14ac:dyDescent="0.4">
      <c r="C159" s="172" t="s">
        <v>59</v>
      </c>
      <c r="D159" s="163"/>
      <c r="E159" s="154">
        <v>0</v>
      </c>
      <c r="F159" s="117">
        <f>IF(E157&lt;6,"",((E157-6)/12)*(G157/E157))</f>
        <v>0</v>
      </c>
      <c r="G159" s="97">
        <f>F159</f>
        <v>0</v>
      </c>
      <c r="H159" s="164"/>
      <c r="I159" s="101" t="s">
        <v>517</v>
      </c>
      <c r="J159" s="101" t="str">
        <f>VLOOKUP(I159,Presupuesto!$B$11:$C$565,2,0)</f>
        <v>DECIMOCUARTO MES</v>
      </c>
      <c r="K159" s="98" t="str">
        <f t="shared" si="0"/>
        <v>Posgrado</v>
      </c>
      <c r="L159" s="98" t="s">
        <v>393</v>
      </c>
    </row>
    <row r="160" spans="3:12" ht="15" thickBot="1" x14ac:dyDescent="0.4">
      <c r="C160" s="137" t="s">
        <v>482</v>
      </c>
      <c r="D160" s="199"/>
      <c r="E160" s="152">
        <v>12</v>
      </c>
      <c r="F160" s="297">
        <f>HLOOKUP($C160,$BZ$2:$CM$3,2,0)</f>
        <v>35733.589999999997</v>
      </c>
      <c r="G160" s="113">
        <f>D160*E160*F160</f>
        <v>0</v>
      </c>
      <c r="H160" s="166"/>
      <c r="I160" s="114" t="s">
        <v>494</v>
      </c>
      <c r="J160" s="114" t="str">
        <f>VLOOKUP(I160,Presupuesto!$B$11:$C$565,2,0)</f>
        <v>SUELDOS Y SALARIOS PERMANENTES</v>
      </c>
      <c r="K160" s="98" t="str">
        <f t="shared" si="0"/>
        <v>Posgrado</v>
      </c>
      <c r="L160" s="98" t="s">
        <v>393</v>
      </c>
    </row>
    <row r="161" spans="3:12" x14ac:dyDescent="0.35">
      <c r="C161" s="171" t="s">
        <v>58</v>
      </c>
      <c r="D161" s="163"/>
      <c r="E161" s="154">
        <v>0</v>
      </c>
      <c r="F161" s="100">
        <f>IF(E160=0,"",(G160/E160)/12*E160)</f>
        <v>0</v>
      </c>
      <c r="G161" s="97">
        <f>F161</f>
        <v>0</v>
      </c>
      <c r="H161" s="164"/>
      <c r="I161" s="116" t="s">
        <v>514</v>
      </c>
      <c r="J161" s="116" t="str">
        <f>VLOOKUP(I161,Presupuesto!$B$11:$C$565,2,0)</f>
        <v>AGUINALDO Y DECIMO CUARTO MES</v>
      </c>
      <c r="K161" s="98" t="str">
        <f t="shared" si="0"/>
        <v>Posgrado</v>
      </c>
      <c r="L161" s="98" t="s">
        <v>393</v>
      </c>
    </row>
    <row r="162" spans="3:12" ht="15" thickBot="1" x14ac:dyDescent="0.4">
      <c r="C162" s="172" t="s">
        <v>59</v>
      </c>
      <c r="D162" s="163"/>
      <c r="E162" s="154">
        <v>0</v>
      </c>
      <c r="F162" s="117">
        <f>IF(E160&lt;6,"",((E160-6)/12)*(G160/E160))</f>
        <v>0</v>
      </c>
      <c r="G162" s="97">
        <f>F162</f>
        <v>0</v>
      </c>
      <c r="H162" s="164"/>
      <c r="I162" s="101" t="s">
        <v>517</v>
      </c>
      <c r="J162" s="101" t="str">
        <f>VLOOKUP(I162,Presupuesto!$B$11:$C$565,2,0)</f>
        <v>DECIMOCUARTO MES</v>
      </c>
      <c r="K162" s="98" t="str">
        <f t="shared" si="0"/>
        <v>Posgrado</v>
      </c>
      <c r="L162" s="98" t="s">
        <v>393</v>
      </c>
    </row>
    <row r="163" spans="3:12" ht="15" thickBot="1" x14ac:dyDescent="0.4">
      <c r="C163" s="137" t="s">
        <v>483</v>
      </c>
      <c r="D163" s="199"/>
      <c r="E163" s="152">
        <v>12</v>
      </c>
      <c r="F163" s="297">
        <f>HLOOKUP($C163,$BZ$2:$CM$3,2,0)</f>
        <v>31763.19</v>
      </c>
      <c r="G163" s="113">
        <f>D163*E163*F163</f>
        <v>0</v>
      </c>
      <c r="H163" s="166"/>
      <c r="I163" s="114" t="s">
        <v>494</v>
      </c>
      <c r="J163" s="114" t="str">
        <f>VLOOKUP(I163,Presupuesto!$B$11:$C$565,2,0)</f>
        <v>SUELDOS Y SALARIOS PERMANENTES</v>
      </c>
      <c r="K163" s="98" t="str">
        <f t="shared" si="0"/>
        <v>Posgrado</v>
      </c>
      <c r="L163" s="98" t="s">
        <v>393</v>
      </c>
    </row>
    <row r="164" spans="3:12" x14ac:dyDescent="0.35">
      <c r="C164" s="171" t="s">
        <v>58</v>
      </c>
      <c r="D164" s="163"/>
      <c r="E164" s="154">
        <v>0</v>
      </c>
      <c r="F164" s="100">
        <f>IF(E163=0,"",(G163/E163)/12*E163)</f>
        <v>0</v>
      </c>
      <c r="G164" s="97">
        <f>F164</f>
        <v>0</v>
      </c>
      <c r="H164" s="164"/>
      <c r="I164" s="116" t="s">
        <v>514</v>
      </c>
      <c r="J164" s="116" t="str">
        <f>VLOOKUP(I164,Presupuesto!$B$11:$C$565,2,0)</f>
        <v>AGUINALDO Y DECIMO CUARTO MES</v>
      </c>
      <c r="K164" s="98" t="str">
        <f t="shared" si="0"/>
        <v>Posgrado</v>
      </c>
      <c r="L164" s="98" t="s">
        <v>393</v>
      </c>
    </row>
    <row r="165" spans="3:12" ht="15" thickBot="1" x14ac:dyDescent="0.4">
      <c r="C165" s="172" t="s">
        <v>59</v>
      </c>
      <c r="D165" s="163"/>
      <c r="E165" s="154">
        <v>0</v>
      </c>
      <c r="F165" s="117">
        <f>IF(E163&lt;6,"",((E163-6)/12)*(G163/E163))</f>
        <v>0</v>
      </c>
      <c r="G165" s="97">
        <f>F165</f>
        <v>0</v>
      </c>
      <c r="H165" s="164"/>
      <c r="I165" s="101" t="s">
        <v>517</v>
      </c>
      <c r="J165" s="101" t="str">
        <f>VLOOKUP(I165,Presupuesto!$B$11:$C$565,2,0)</f>
        <v>DECIMOCUARTO MES</v>
      </c>
      <c r="K165" s="98" t="str">
        <f t="shared" si="0"/>
        <v>Posgrado</v>
      </c>
      <c r="L165" s="98" t="s">
        <v>393</v>
      </c>
    </row>
    <row r="166" spans="3:12" ht="15" thickBot="1" x14ac:dyDescent="0.4">
      <c r="C166" s="137" t="s">
        <v>484</v>
      </c>
      <c r="D166" s="199"/>
      <c r="E166" s="152">
        <v>12</v>
      </c>
      <c r="F166" s="297">
        <f>HLOOKUP($C166,$BZ$2:$CM$3,2,0)</f>
        <v>29777.99</v>
      </c>
      <c r="G166" s="113">
        <f>D166*E166*F166</f>
        <v>0</v>
      </c>
      <c r="H166" s="166"/>
      <c r="I166" s="114" t="s">
        <v>494</v>
      </c>
      <c r="J166" s="114" t="str">
        <f>VLOOKUP(I166,Presupuesto!$B$11:$C$565,2,0)</f>
        <v>SUELDOS Y SALARIOS PERMANENTES</v>
      </c>
      <c r="K166" s="98" t="str">
        <f t="shared" si="0"/>
        <v>Posgrado</v>
      </c>
      <c r="L166" s="98" t="s">
        <v>393</v>
      </c>
    </row>
    <row r="167" spans="3:12" x14ac:dyDescent="0.35">
      <c r="C167" s="171" t="s">
        <v>58</v>
      </c>
      <c r="D167" s="163"/>
      <c r="E167" s="154">
        <v>0</v>
      </c>
      <c r="F167" s="100">
        <f>IF(E166=0,"",(G166/E166)/12*E166)</f>
        <v>0</v>
      </c>
      <c r="G167" s="97">
        <f>F167</f>
        <v>0</v>
      </c>
      <c r="H167" s="164"/>
      <c r="I167" s="116" t="s">
        <v>514</v>
      </c>
      <c r="J167" s="116" t="str">
        <f>VLOOKUP(I167,Presupuesto!$B$11:$C$565,2,0)</f>
        <v>AGUINALDO Y DECIMO CUARTO MES</v>
      </c>
      <c r="K167" s="98" t="str">
        <f t="shared" si="0"/>
        <v>Posgrado</v>
      </c>
      <c r="L167" s="98" t="s">
        <v>393</v>
      </c>
    </row>
    <row r="168" spans="3:12" ht="15" thickBot="1" x14ac:dyDescent="0.4">
      <c r="C168" s="172" t="s">
        <v>59</v>
      </c>
      <c r="D168" s="163"/>
      <c r="E168" s="154">
        <v>0</v>
      </c>
      <c r="F168" s="117">
        <f>IF(E166&lt;6,"",((E166-6)/12)*(G166/E166))</f>
        <v>0</v>
      </c>
      <c r="G168" s="97">
        <f>F168</f>
        <v>0</v>
      </c>
      <c r="H168" s="164"/>
      <c r="I168" s="101" t="s">
        <v>517</v>
      </c>
      <c r="J168" s="101" t="str">
        <f>VLOOKUP(I168,Presupuesto!$B$11:$C$565,2,0)</f>
        <v>DECIMOCUARTO MES</v>
      </c>
      <c r="K168" s="98" t="str">
        <f t="shared" si="0"/>
        <v>Posgrado</v>
      </c>
      <c r="L168" s="98" t="s">
        <v>393</v>
      </c>
    </row>
    <row r="169" spans="3:12" ht="15" thickBot="1" x14ac:dyDescent="0.4">
      <c r="C169" s="137" t="s">
        <v>485</v>
      </c>
      <c r="D169" s="199"/>
      <c r="E169" s="152">
        <v>12</v>
      </c>
      <c r="F169" s="297">
        <f>HLOOKUP($C169,$BZ$2:$CM$3,2,0)</f>
        <v>27792.79</v>
      </c>
      <c r="G169" s="113">
        <f>D169*E169*F169</f>
        <v>0</v>
      </c>
      <c r="H169" s="166"/>
      <c r="I169" s="114" t="s">
        <v>494</v>
      </c>
      <c r="J169" s="114" t="str">
        <f>VLOOKUP(I169,Presupuesto!$B$11:$C$565,2,0)</f>
        <v>SUELDOS Y SALARIOS PERMANENTES</v>
      </c>
      <c r="K169" s="98" t="str">
        <f t="shared" si="0"/>
        <v>Posgrado</v>
      </c>
      <c r="L169" s="98" t="s">
        <v>393</v>
      </c>
    </row>
    <row r="170" spans="3:12" x14ac:dyDescent="0.35">
      <c r="C170" s="171" t="s">
        <v>58</v>
      </c>
      <c r="D170" s="163"/>
      <c r="E170" s="154">
        <v>0</v>
      </c>
      <c r="F170" s="100">
        <f>IF(E169=0,"",(G169/E169)/12*E169)</f>
        <v>0</v>
      </c>
      <c r="G170" s="97">
        <f>F170</f>
        <v>0</v>
      </c>
      <c r="H170" s="164"/>
      <c r="I170" s="116" t="s">
        <v>514</v>
      </c>
      <c r="J170" s="116" t="str">
        <f>VLOOKUP(I170,Presupuesto!$B$11:$C$565,2,0)</f>
        <v>AGUINALDO Y DECIMO CUARTO MES</v>
      </c>
      <c r="K170" s="98" t="str">
        <f t="shared" si="0"/>
        <v>Posgrado</v>
      </c>
      <c r="L170" s="98" t="s">
        <v>393</v>
      </c>
    </row>
    <row r="171" spans="3:12" ht="15" thickBot="1" x14ac:dyDescent="0.4">
      <c r="C171" s="172" t="s">
        <v>59</v>
      </c>
      <c r="D171" s="163"/>
      <c r="E171" s="154">
        <v>0</v>
      </c>
      <c r="F171" s="117">
        <f>IF(E169&lt;6,"",((E169-6)/12)*(G169/E169))</f>
        <v>0</v>
      </c>
      <c r="G171" s="97">
        <f>F171</f>
        <v>0</v>
      </c>
      <c r="H171" s="164"/>
      <c r="I171" s="101" t="s">
        <v>517</v>
      </c>
      <c r="J171" s="101" t="str">
        <f>VLOOKUP(I171,Presupuesto!$B$11:$C$565,2,0)</f>
        <v>DECIMOCUARTO MES</v>
      </c>
      <c r="K171" s="98" t="str">
        <f t="shared" si="0"/>
        <v>Posgrado</v>
      </c>
      <c r="L171" s="98" t="s">
        <v>393</v>
      </c>
    </row>
    <row r="172" spans="3:12" ht="15" thickBot="1" x14ac:dyDescent="0.4">
      <c r="C172" s="137" t="s">
        <v>486</v>
      </c>
      <c r="D172" s="199"/>
      <c r="E172" s="152">
        <v>12</v>
      </c>
      <c r="F172" s="297">
        <f>HLOOKUP($C172,$BZ$2:$CM$3,2,0)</f>
        <v>18859.39</v>
      </c>
      <c r="G172" s="113">
        <f>D172*E172*F172</f>
        <v>0</v>
      </c>
      <c r="H172" s="166"/>
      <c r="I172" s="114" t="s">
        <v>494</v>
      </c>
      <c r="J172" s="114" t="str">
        <f>VLOOKUP(I172,Presupuesto!$B$11:$C$565,2,0)</f>
        <v>SUELDOS Y SALARIOS PERMANENTES</v>
      </c>
      <c r="K172" s="98" t="str">
        <f t="shared" si="0"/>
        <v>Posgrado</v>
      </c>
      <c r="L172" s="98" t="s">
        <v>393</v>
      </c>
    </row>
    <row r="173" spans="3:12" x14ac:dyDescent="0.35">
      <c r="C173" s="171" t="s">
        <v>58</v>
      </c>
      <c r="D173" s="163"/>
      <c r="E173" s="154">
        <v>0</v>
      </c>
      <c r="F173" s="100">
        <f>IF(E172=0,"",(G172/E172)/12*E172)</f>
        <v>0</v>
      </c>
      <c r="G173" s="97">
        <f>F173</f>
        <v>0</v>
      </c>
      <c r="H173" s="164"/>
      <c r="I173" s="116" t="s">
        <v>514</v>
      </c>
      <c r="J173" s="116" t="str">
        <f>VLOOKUP(I173,Presupuesto!$B$11:$C$565,2,0)</f>
        <v>AGUINALDO Y DECIMO CUARTO MES</v>
      </c>
      <c r="K173" s="98" t="str">
        <f t="shared" si="0"/>
        <v>Posgrado</v>
      </c>
      <c r="L173" s="98" t="s">
        <v>393</v>
      </c>
    </row>
    <row r="174" spans="3:12" ht="15" thickBot="1" x14ac:dyDescent="0.4">
      <c r="C174" s="172" t="s">
        <v>59</v>
      </c>
      <c r="D174" s="163"/>
      <c r="E174" s="154">
        <v>0</v>
      </c>
      <c r="F174" s="117">
        <f>IF(E172&lt;6,"",((E172-6)/12)*(G172/E172))</f>
        <v>0</v>
      </c>
      <c r="G174" s="97">
        <f>F174</f>
        <v>0</v>
      </c>
      <c r="H174" s="164"/>
      <c r="I174" s="101" t="s">
        <v>517</v>
      </c>
      <c r="J174" s="101" t="str">
        <f>VLOOKUP(I174,Presupuesto!$B$11:$C$565,2,0)</f>
        <v>DECIMOCUARTO MES</v>
      </c>
      <c r="K174" s="98" t="str">
        <f t="shared" si="0"/>
        <v>Posgrado</v>
      </c>
      <c r="L174" s="98" t="s">
        <v>393</v>
      </c>
    </row>
    <row r="175" spans="3:12" ht="15" thickBot="1" x14ac:dyDescent="0.4">
      <c r="C175" s="137" t="s">
        <v>487</v>
      </c>
      <c r="D175" s="199"/>
      <c r="E175" s="152">
        <v>12</v>
      </c>
      <c r="F175" s="297">
        <f>HLOOKUP($C175,$BZ$2:$CM$3,2,0)</f>
        <v>17866.8</v>
      </c>
      <c r="G175" s="113">
        <f>D175*E175*F175</f>
        <v>0</v>
      </c>
      <c r="H175" s="166"/>
      <c r="I175" s="114" t="s">
        <v>494</v>
      </c>
      <c r="J175" s="114" t="str">
        <f>VLOOKUP(I175,Presupuesto!$B$11:$C$565,2,0)</f>
        <v>SUELDOS Y SALARIOS PERMANENTES</v>
      </c>
      <c r="K175" s="98" t="str">
        <f t="shared" si="0"/>
        <v>Posgrado</v>
      </c>
      <c r="L175" s="98" t="s">
        <v>393</v>
      </c>
    </row>
    <row r="176" spans="3:12" x14ac:dyDescent="0.35">
      <c r="C176" s="171" t="s">
        <v>58</v>
      </c>
      <c r="D176" s="163"/>
      <c r="E176" s="154">
        <v>0</v>
      </c>
      <c r="F176" s="100">
        <f>IF(E175=0,"",(G175/E175)/12*E175)</f>
        <v>0</v>
      </c>
      <c r="G176" s="97">
        <f>F176</f>
        <v>0</v>
      </c>
      <c r="H176" s="164"/>
      <c r="I176" s="116" t="s">
        <v>514</v>
      </c>
      <c r="J176" s="116" t="str">
        <f>VLOOKUP(I176,Presupuesto!$B$11:$C$565,2,0)</f>
        <v>AGUINALDO Y DECIMO CUARTO MES</v>
      </c>
      <c r="K176" s="98" t="str">
        <f t="shared" si="0"/>
        <v>Posgrado</v>
      </c>
      <c r="L176" s="98" t="s">
        <v>393</v>
      </c>
    </row>
    <row r="177" spans="3:12" ht="15" thickBot="1" x14ac:dyDescent="0.4">
      <c r="C177" s="172" t="s">
        <v>59</v>
      </c>
      <c r="D177" s="163"/>
      <c r="E177" s="154">
        <v>0</v>
      </c>
      <c r="F177" s="117">
        <f>IF(E175&lt;6,"",((E175-6)/12)*(G175/E175))</f>
        <v>0</v>
      </c>
      <c r="G177" s="97">
        <f>F177</f>
        <v>0</v>
      </c>
      <c r="H177" s="164"/>
      <c r="I177" s="101" t="s">
        <v>517</v>
      </c>
      <c r="J177" s="101" t="str">
        <f>VLOOKUP(I177,Presupuesto!$B$11:$C$565,2,0)</f>
        <v>DECIMOCUARTO MES</v>
      </c>
      <c r="K177" s="98" t="str">
        <f t="shared" si="0"/>
        <v>Posgrado</v>
      </c>
      <c r="L177" s="98" t="s">
        <v>393</v>
      </c>
    </row>
    <row r="178" spans="3:12" ht="15" thickBot="1" x14ac:dyDescent="0.4">
      <c r="C178" s="137" t="s">
        <v>488</v>
      </c>
      <c r="D178" s="199"/>
      <c r="E178" s="152">
        <v>12</v>
      </c>
      <c r="F178" s="297">
        <f>HLOOKUP($C178,$BZ$2:$CM$3,2,0)</f>
        <v>13896.4</v>
      </c>
      <c r="G178" s="113">
        <f>D178*E178*F178</f>
        <v>0</v>
      </c>
      <c r="H178" s="166"/>
      <c r="I178" s="114" t="s">
        <v>494</v>
      </c>
      <c r="J178" s="114" t="str">
        <f>VLOOKUP(I178,Presupuesto!$B$11:$C$565,2,0)</f>
        <v>SUELDOS Y SALARIOS PERMANENTES</v>
      </c>
      <c r="K178" s="98" t="str">
        <f t="shared" si="0"/>
        <v>Posgrado</v>
      </c>
      <c r="L178" s="98" t="s">
        <v>393</v>
      </c>
    </row>
    <row r="179" spans="3:12" x14ac:dyDescent="0.35">
      <c r="C179" s="171" t="s">
        <v>58</v>
      </c>
      <c r="D179" s="163"/>
      <c r="E179" s="154">
        <v>0</v>
      </c>
      <c r="F179" s="100">
        <f>IF(E178=0,"",(G178/E178)/12*E178)</f>
        <v>0</v>
      </c>
      <c r="G179" s="97">
        <f>F179</f>
        <v>0</v>
      </c>
      <c r="H179" s="164"/>
      <c r="I179" s="116" t="s">
        <v>514</v>
      </c>
      <c r="J179" s="116" t="str">
        <f>VLOOKUP(I179,Presupuesto!$B$11:$C$565,2,0)</f>
        <v>AGUINALDO Y DECIMO CUARTO MES</v>
      </c>
      <c r="K179" s="98" t="str">
        <f t="shared" si="0"/>
        <v>Posgrado</v>
      </c>
      <c r="L179" s="98" t="s">
        <v>393</v>
      </c>
    </row>
    <row r="180" spans="3:12" ht="15" thickBot="1" x14ac:dyDescent="0.4">
      <c r="C180" s="172" t="s">
        <v>59</v>
      </c>
      <c r="D180" s="163"/>
      <c r="E180" s="154">
        <v>0</v>
      </c>
      <c r="F180" s="117">
        <f>IF(E178&lt;6,"",((E178-6)/12)*(G178/E178))</f>
        <v>0</v>
      </c>
      <c r="G180" s="97">
        <f>F180</f>
        <v>0</v>
      </c>
      <c r="H180" s="164"/>
      <c r="I180" s="101" t="s">
        <v>517</v>
      </c>
      <c r="J180" s="101" t="str">
        <f>VLOOKUP(I180,Presupuesto!$B$11:$C$565,2,0)</f>
        <v>DECIMOCUARTO MES</v>
      </c>
      <c r="K180" s="98" t="str">
        <f t="shared" si="0"/>
        <v>Posgrado</v>
      </c>
      <c r="L180" s="98" t="s">
        <v>393</v>
      </c>
    </row>
    <row r="181" spans="3:12" ht="15" thickBot="1" x14ac:dyDescent="0.4">
      <c r="C181" s="137" t="s">
        <v>489</v>
      </c>
      <c r="D181" s="199"/>
      <c r="E181" s="152">
        <v>12</v>
      </c>
      <c r="F181" s="297">
        <f>HLOOKUP($C181,$BZ$2:$CM$3,2,0)</f>
        <v>15004.09</v>
      </c>
      <c r="G181" s="113">
        <f>D181*E181*F181</f>
        <v>0</v>
      </c>
      <c r="H181" s="166"/>
      <c r="I181" s="114" t="s">
        <v>494</v>
      </c>
      <c r="J181" s="114" t="str">
        <f>VLOOKUP(I181,Presupuesto!$B$11:$C$565,2,0)</f>
        <v>SUELDOS Y SALARIOS PERMANENTES</v>
      </c>
      <c r="K181" s="98" t="str">
        <f t="shared" si="0"/>
        <v>Posgrado</v>
      </c>
      <c r="L181" s="98" t="s">
        <v>393</v>
      </c>
    </row>
    <row r="182" spans="3:12" x14ac:dyDescent="0.35">
      <c r="C182" s="171" t="s">
        <v>58</v>
      </c>
      <c r="D182" s="163"/>
      <c r="E182" s="154">
        <v>0</v>
      </c>
      <c r="F182" s="100">
        <f>IF(E181=0,"",(G181/E181)/12*E181)</f>
        <v>0</v>
      </c>
      <c r="G182" s="97">
        <f>F182</f>
        <v>0</v>
      </c>
      <c r="H182" s="164"/>
      <c r="I182" s="116" t="s">
        <v>514</v>
      </c>
      <c r="J182" s="116" t="str">
        <f>VLOOKUP(I182,Presupuesto!$B$11:$C$565,2,0)</f>
        <v>AGUINALDO Y DECIMO CUARTO MES</v>
      </c>
      <c r="K182" s="98" t="str">
        <f t="shared" si="0"/>
        <v>Posgrado</v>
      </c>
      <c r="L182" s="98" t="s">
        <v>393</v>
      </c>
    </row>
    <row r="183" spans="3:12" ht="15" thickBot="1" x14ac:dyDescent="0.4">
      <c r="C183" s="172" t="s">
        <v>59</v>
      </c>
      <c r="D183" s="163"/>
      <c r="E183" s="154">
        <v>0</v>
      </c>
      <c r="F183" s="117">
        <f>IF(E181&lt;6,"",((E181-6)/12)*(G181/E181))</f>
        <v>0</v>
      </c>
      <c r="G183" s="97">
        <f>F183</f>
        <v>0</v>
      </c>
      <c r="H183" s="164"/>
      <c r="I183" s="101" t="s">
        <v>517</v>
      </c>
      <c r="J183" s="101" t="str">
        <f>VLOOKUP(I183,Presupuesto!$B$11:$C$565,2,0)</f>
        <v>DECIMOCUARTO MES</v>
      </c>
      <c r="K183" s="98" t="str">
        <f t="shared" si="0"/>
        <v>Posgrado</v>
      </c>
      <c r="L183" s="98" t="s">
        <v>393</v>
      </c>
    </row>
    <row r="184" spans="3:12" ht="15" thickBot="1" x14ac:dyDescent="0.4">
      <c r="C184" s="137" t="s">
        <v>490</v>
      </c>
      <c r="D184" s="199"/>
      <c r="E184" s="152">
        <v>12</v>
      </c>
      <c r="F184" s="297">
        <f>HLOOKUP($C184,$BZ$2:$CM$3,2,0)</f>
        <v>13238.9</v>
      </c>
      <c r="G184" s="113">
        <f>D184*E184*F184</f>
        <v>0</v>
      </c>
      <c r="H184" s="166"/>
      <c r="I184" s="114" t="s">
        <v>494</v>
      </c>
      <c r="J184" s="114" t="str">
        <f>VLOOKUP(I184,Presupuesto!$B$11:$C$565,2,0)</f>
        <v>SUELDOS Y SALARIOS PERMANENTES</v>
      </c>
      <c r="K184" s="98" t="str">
        <f t="shared" si="0"/>
        <v>Posgrado</v>
      </c>
      <c r="L184" s="98" t="s">
        <v>393</v>
      </c>
    </row>
    <row r="185" spans="3:12" x14ac:dyDescent="0.35">
      <c r="C185" s="171" t="s">
        <v>58</v>
      </c>
      <c r="D185" s="163"/>
      <c r="E185" s="154">
        <v>0</v>
      </c>
      <c r="F185" s="100">
        <f>IF(E184=0,"",(G184/E184)/12*E184)</f>
        <v>0</v>
      </c>
      <c r="G185" s="97">
        <f>F185</f>
        <v>0</v>
      </c>
      <c r="H185" s="164"/>
      <c r="I185" s="116" t="s">
        <v>514</v>
      </c>
      <c r="J185" s="116" t="str">
        <f>VLOOKUP(I185,Presupuesto!$B$11:$C$565,2,0)</f>
        <v>AGUINALDO Y DECIMO CUARTO MES</v>
      </c>
      <c r="K185" s="98" t="str">
        <f t="shared" si="0"/>
        <v>Posgrado</v>
      </c>
      <c r="L185" s="98" t="s">
        <v>393</v>
      </c>
    </row>
    <row r="186" spans="3:12" ht="15" thickBot="1" x14ac:dyDescent="0.4">
      <c r="C186" s="172" t="s">
        <v>59</v>
      </c>
      <c r="D186" s="163"/>
      <c r="E186" s="154">
        <v>0</v>
      </c>
      <c r="F186" s="117">
        <f>IF(E184&lt;6,"",((E184-6)/12)*(G184/E184))</f>
        <v>0</v>
      </c>
      <c r="G186" s="97">
        <f>F186</f>
        <v>0</v>
      </c>
      <c r="H186" s="164"/>
      <c r="I186" s="101" t="s">
        <v>517</v>
      </c>
      <c r="J186" s="101" t="str">
        <f>VLOOKUP(I186,Presupuesto!$B$11:$C$565,2,0)</f>
        <v>DECIMOCUARTO MES</v>
      </c>
      <c r="K186" s="98" t="str">
        <f t="shared" si="0"/>
        <v>Posgrado</v>
      </c>
      <c r="L186" s="98" t="s">
        <v>393</v>
      </c>
    </row>
    <row r="187" spans="3:12" ht="15" thickBot="1" x14ac:dyDescent="0.4">
      <c r="C187" s="137" t="s">
        <v>491</v>
      </c>
      <c r="D187" s="199"/>
      <c r="E187" s="152">
        <v>12</v>
      </c>
      <c r="F187" s="297">
        <f>HLOOKUP($C187,$BZ$2:$CM$3,2,0)</f>
        <v>12356.31</v>
      </c>
      <c r="G187" s="113">
        <f>D187*E187*F187</f>
        <v>0</v>
      </c>
      <c r="H187" s="166"/>
      <c r="I187" s="114" t="s">
        <v>494</v>
      </c>
      <c r="J187" s="114" t="str">
        <f>VLOOKUP(I187,Presupuesto!$B$11:$C$565,2,0)</f>
        <v>SUELDOS Y SALARIOS PERMANENTES</v>
      </c>
      <c r="K187" s="98" t="str">
        <f t="shared" ref="K187:K204" si="1">$K$154</f>
        <v>Posgrado</v>
      </c>
      <c r="L187" s="98" t="s">
        <v>393</v>
      </c>
    </row>
    <row r="188" spans="3:12" x14ac:dyDescent="0.35">
      <c r="C188" s="171" t="s">
        <v>58</v>
      </c>
      <c r="D188" s="163"/>
      <c r="E188" s="154">
        <v>0</v>
      </c>
      <c r="F188" s="100">
        <f>IF(E187=0,"",(G187/E187)/12*E187)</f>
        <v>0</v>
      </c>
      <c r="G188" s="97">
        <f>F188</f>
        <v>0</v>
      </c>
      <c r="H188" s="164"/>
      <c r="I188" s="116" t="s">
        <v>514</v>
      </c>
      <c r="J188" s="116" t="str">
        <f>VLOOKUP(I188,Presupuesto!$B$11:$C$565,2,0)</f>
        <v>AGUINALDO Y DECIMO CUARTO MES</v>
      </c>
      <c r="K188" s="98" t="str">
        <f t="shared" si="1"/>
        <v>Posgrado</v>
      </c>
      <c r="L188" s="98" t="s">
        <v>393</v>
      </c>
    </row>
    <row r="189" spans="3:12" ht="15" thickBot="1" x14ac:dyDescent="0.4">
      <c r="C189" s="172" t="s">
        <v>59</v>
      </c>
      <c r="D189" s="163"/>
      <c r="E189" s="154">
        <v>0</v>
      </c>
      <c r="F189" s="117">
        <f>IF(E187&lt;6,"",((E187-6)/12)*(G187/E187))</f>
        <v>0</v>
      </c>
      <c r="G189" s="97">
        <f>F189</f>
        <v>0</v>
      </c>
      <c r="H189" s="164"/>
      <c r="I189" s="101" t="s">
        <v>517</v>
      </c>
      <c r="J189" s="101" t="str">
        <f>VLOOKUP(I189,Presupuesto!$B$11:$C$565,2,0)</f>
        <v>DECIMOCUARTO MES</v>
      </c>
      <c r="K189" s="98" t="str">
        <f t="shared" si="1"/>
        <v>Posgrado</v>
      </c>
      <c r="L189" s="98" t="s">
        <v>393</v>
      </c>
    </row>
    <row r="190" spans="3:12" ht="15" thickBot="1" x14ac:dyDescent="0.4">
      <c r="C190" s="137" t="s">
        <v>492</v>
      </c>
      <c r="D190" s="199"/>
      <c r="E190" s="152">
        <v>12</v>
      </c>
      <c r="F190" s="297">
        <f>HLOOKUP($C190,$BZ$2:$CM$3,2,0)</f>
        <v>463.22</v>
      </c>
      <c r="G190" s="113">
        <f>D190*E190*F190</f>
        <v>0</v>
      </c>
      <c r="H190" s="166"/>
      <c r="I190" s="114" t="s">
        <v>494</v>
      </c>
      <c r="J190" s="114" t="str">
        <f>VLOOKUP(I190,Presupuesto!$B$11:$C$565,2,0)</f>
        <v>SUELDOS Y SALARIOS PERMANENTES</v>
      </c>
      <c r="K190" s="98" t="str">
        <f t="shared" si="1"/>
        <v>Posgrado</v>
      </c>
      <c r="L190" s="98" t="s">
        <v>393</v>
      </c>
    </row>
    <row r="191" spans="3:12" x14ac:dyDescent="0.35">
      <c r="C191" s="171" t="s">
        <v>58</v>
      </c>
      <c r="D191" s="163"/>
      <c r="E191" s="154">
        <v>0</v>
      </c>
      <c r="F191" s="100">
        <f>IF(E190=0,"",(G190/E190)/12*E190)</f>
        <v>0</v>
      </c>
      <c r="G191" s="97">
        <f>F191</f>
        <v>0</v>
      </c>
      <c r="H191" s="164"/>
      <c r="I191" s="116" t="s">
        <v>514</v>
      </c>
      <c r="J191" s="116" t="str">
        <f>VLOOKUP(I191,Presupuesto!$B$11:$C$565,2,0)</f>
        <v>AGUINALDO Y DECIMO CUARTO MES</v>
      </c>
      <c r="K191" s="98" t="str">
        <f t="shared" si="1"/>
        <v>Posgrado</v>
      </c>
      <c r="L191" s="98" t="s">
        <v>393</v>
      </c>
    </row>
    <row r="192" spans="3:12" ht="15" thickBot="1" x14ac:dyDescent="0.4">
      <c r="C192" s="172" t="s">
        <v>59</v>
      </c>
      <c r="D192" s="163"/>
      <c r="E192" s="154">
        <v>0</v>
      </c>
      <c r="F192" s="117">
        <f>IF(E190&lt;6,"",((E190-6)/12)*(G190/E190))</f>
        <v>0</v>
      </c>
      <c r="G192" s="97">
        <f>F192</f>
        <v>0</v>
      </c>
      <c r="H192" s="164"/>
      <c r="I192" s="101" t="s">
        <v>517</v>
      </c>
      <c r="J192" s="101" t="str">
        <f>VLOOKUP(I192,Presupuesto!$B$11:$C$565,2,0)</f>
        <v>DECIMOCUARTO MES</v>
      </c>
      <c r="K192" s="98" t="str">
        <f t="shared" si="1"/>
        <v>Posgrado</v>
      </c>
      <c r="L192" s="98" t="s">
        <v>393</v>
      </c>
    </row>
    <row r="193" spans="3:12" ht="15" thickBot="1" x14ac:dyDescent="0.4">
      <c r="C193" s="137" t="s">
        <v>493</v>
      </c>
      <c r="D193" s="199"/>
      <c r="E193" s="152">
        <v>12</v>
      </c>
      <c r="F193" s="297">
        <f>HLOOKUP($C193,$BZ$2:$CM$3,2,0)</f>
        <v>2007.3</v>
      </c>
      <c r="G193" s="113">
        <f>D193*E193*F193</f>
        <v>0</v>
      </c>
      <c r="H193" s="166"/>
      <c r="I193" s="114" t="s">
        <v>494</v>
      </c>
      <c r="J193" s="114" t="str">
        <f>VLOOKUP(I193,Presupuesto!$B$11:$C$565,2,0)</f>
        <v>SUELDOS Y SALARIOS PERMANENTES</v>
      </c>
      <c r="K193" s="98" t="str">
        <f t="shared" si="1"/>
        <v>Posgrado</v>
      </c>
      <c r="L193" s="98" t="s">
        <v>393</v>
      </c>
    </row>
    <row r="194" spans="3:12" x14ac:dyDescent="0.35">
      <c r="C194" s="171" t="s">
        <v>58</v>
      </c>
      <c r="D194" s="163"/>
      <c r="E194" s="154">
        <v>0</v>
      </c>
      <c r="F194" s="100">
        <f>IF(E193=0,"",(G193/E193)/12*E193)</f>
        <v>0</v>
      </c>
      <c r="G194" s="97">
        <f>F194</f>
        <v>0</v>
      </c>
      <c r="H194" s="164"/>
      <c r="I194" s="116" t="s">
        <v>514</v>
      </c>
      <c r="J194" s="116" t="str">
        <f>VLOOKUP(I194,Presupuesto!$B$11:$C$565,2,0)</f>
        <v>AGUINALDO Y DECIMO CUARTO MES</v>
      </c>
      <c r="K194" s="98" t="str">
        <f t="shared" si="1"/>
        <v>Posgrado</v>
      </c>
      <c r="L194" s="98" t="s">
        <v>393</v>
      </c>
    </row>
    <row r="195" spans="3:12" ht="15" thickBot="1" x14ac:dyDescent="0.4">
      <c r="C195" s="172" t="s">
        <v>59</v>
      </c>
      <c r="D195" s="163"/>
      <c r="E195" s="154">
        <v>0</v>
      </c>
      <c r="F195" s="117">
        <f>IF(E193&lt;6,"",((E193-6)/12)*(G193/E193))</f>
        <v>0</v>
      </c>
      <c r="G195" s="97">
        <f>F195</f>
        <v>0</v>
      </c>
      <c r="H195" s="164"/>
      <c r="I195" s="101" t="s">
        <v>517</v>
      </c>
      <c r="J195" s="101" t="str">
        <f>VLOOKUP(I195,Presupuesto!$B$11:$C$565,2,0)</f>
        <v>DECIMOCUARTO MES</v>
      </c>
      <c r="K195" s="98" t="str">
        <f t="shared" si="1"/>
        <v>Posgrado</v>
      </c>
      <c r="L195" s="98" t="s">
        <v>393</v>
      </c>
    </row>
    <row r="196" spans="3:12" ht="15" thickBot="1" x14ac:dyDescent="0.4">
      <c r="C196" s="140" t="s">
        <v>83</v>
      </c>
      <c r="D196" s="199"/>
      <c r="E196" s="152">
        <v>12</v>
      </c>
      <c r="F196" s="139">
        <v>30000</v>
      </c>
      <c r="G196" s="113">
        <f>D196*E196*F196</f>
        <v>0</v>
      </c>
      <c r="H196" s="166"/>
      <c r="I196" s="114" t="s">
        <v>562</v>
      </c>
      <c r="J196" s="114" t="str">
        <f>VLOOKUP(I196,Presupuesto!$B$11:$C$565,2,0)</f>
        <v>CONTRATOS ESPECIALES</v>
      </c>
      <c r="K196" s="98" t="str">
        <f t="shared" si="1"/>
        <v>Posgrado</v>
      </c>
      <c r="L196" s="98" t="s">
        <v>393</v>
      </c>
    </row>
    <row r="197" spans="3:12" x14ac:dyDescent="0.35">
      <c r="C197" s="171" t="s">
        <v>58</v>
      </c>
      <c r="D197" s="163"/>
      <c r="E197" s="154">
        <v>0</v>
      </c>
      <c r="F197" s="117">
        <f>IF(E196=0,"",(G196/E196)/12*E196)</f>
        <v>0</v>
      </c>
      <c r="G197" s="97">
        <f>F197</f>
        <v>0</v>
      </c>
      <c r="H197" s="164"/>
      <c r="I197" s="101" t="s">
        <v>562</v>
      </c>
      <c r="J197" s="101" t="str">
        <f>VLOOKUP(I197,Presupuesto!$B$11:$C$565,2,0)</f>
        <v>CONTRATOS ESPECIALES</v>
      </c>
      <c r="K197" s="98" t="str">
        <f t="shared" si="1"/>
        <v>Posgrado</v>
      </c>
      <c r="L197" s="98" t="s">
        <v>392</v>
      </c>
    </row>
    <row r="198" spans="3:12" ht="15" thickBot="1" x14ac:dyDescent="0.4">
      <c r="C198" s="172" t="s">
        <v>59</v>
      </c>
      <c r="D198" s="163"/>
      <c r="E198" s="154">
        <v>0</v>
      </c>
      <c r="F198" s="100">
        <f>IF(E196&lt;6,"",((E196-6)/12)*(G196/E196))</f>
        <v>0</v>
      </c>
      <c r="G198" s="97">
        <f>F198</f>
        <v>0</v>
      </c>
      <c r="H198" s="164"/>
      <c r="I198" s="101" t="s">
        <v>562</v>
      </c>
      <c r="J198" s="101" t="str">
        <f>VLOOKUP(I198,Presupuesto!$B$11:$C$565,2,0)</f>
        <v>CONTRATOS ESPECIALES</v>
      </c>
      <c r="K198" s="98" t="str">
        <f t="shared" si="1"/>
        <v>Posgrado</v>
      </c>
      <c r="L198" s="98" t="s">
        <v>397</v>
      </c>
    </row>
    <row r="199" spans="3:12" ht="15" thickBot="1" x14ac:dyDescent="0.4">
      <c r="C199" s="140" t="s">
        <v>60</v>
      </c>
      <c r="D199" s="199"/>
      <c r="E199" s="152">
        <v>12</v>
      </c>
      <c r="F199" s="118">
        <v>30000</v>
      </c>
      <c r="G199" s="113">
        <f>D199*E199*F199</f>
        <v>0</v>
      </c>
      <c r="H199" s="166"/>
      <c r="I199" s="114" t="s">
        <v>703</v>
      </c>
      <c r="J199" s="114" t="str">
        <f>VLOOKUP(I199,Presupuesto!$B$11:$C$565,2,0)</f>
        <v>OTROS SERVICIOS TECNICOS Y PROFESIONALES</v>
      </c>
      <c r="K199" s="98" t="str">
        <f t="shared" si="1"/>
        <v>Posgrado</v>
      </c>
      <c r="L199" s="98" t="s">
        <v>392</v>
      </c>
    </row>
    <row r="200" spans="3:12" x14ac:dyDescent="0.35">
      <c r="C200" s="171" t="s">
        <v>58</v>
      </c>
      <c r="D200" s="163"/>
      <c r="E200" s="154">
        <v>0</v>
      </c>
      <c r="F200" s="100">
        <v>0</v>
      </c>
      <c r="G200" s="97">
        <f>F200</f>
        <v>0</v>
      </c>
      <c r="H200" s="164"/>
      <c r="I200" s="101" t="s">
        <v>703</v>
      </c>
      <c r="J200" s="101" t="str">
        <f>VLOOKUP(I200,Presupuesto!$B$11:$C$565,2,0)</f>
        <v>OTROS SERVICIOS TECNICOS Y PROFESIONALES</v>
      </c>
      <c r="K200" s="98" t="str">
        <f t="shared" si="1"/>
        <v>Posgrado</v>
      </c>
      <c r="L200" s="98" t="s">
        <v>392</v>
      </c>
    </row>
    <row r="201" spans="3:12" ht="15" thickBot="1" x14ac:dyDescent="0.4">
      <c r="C201" s="172" t="s">
        <v>59</v>
      </c>
      <c r="D201" s="163"/>
      <c r="E201" s="154">
        <v>0</v>
      </c>
      <c r="F201" s="100">
        <v>0</v>
      </c>
      <c r="G201" s="97">
        <f>F201</f>
        <v>0</v>
      </c>
      <c r="H201" s="164"/>
      <c r="I201" s="101" t="s">
        <v>703</v>
      </c>
      <c r="J201" s="101" t="str">
        <f>VLOOKUP(I201,Presupuesto!$B$11:$C$565,2,0)</f>
        <v>OTROS SERVICIOS TECNICOS Y PROFESIONALES</v>
      </c>
      <c r="K201" s="98" t="str">
        <f t="shared" si="1"/>
        <v>Posgrado</v>
      </c>
      <c r="L201" s="98" t="s">
        <v>392</v>
      </c>
    </row>
    <row r="202" spans="3:12" ht="15" thickBot="1" x14ac:dyDescent="0.4">
      <c r="C202" s="140" t="s">
        <v>61</v>
      </c>
      <c r="D202" s="199"/>
      <c r="E202" s="152">
        <v>12</v>
      </c>
      <c r="F202" s="118">
        <v>30000</v>
      </c>
      <c r="G202" s="113">
        <f>D202*E202*F202</f>
        <v>0</v>
      </c>
      <c r="H202" s="166"/>
      <c r="I202" s="114" t="s">
        <v>494</v>
      </c>
      <c r="J202" s="114" t="str">
        <f>VLOOKUP(I202,Presupuesto!$B$11:$C$565,2,0)</f>
        <v>SUELDOS Y SALARIOS PERMANENTES</v>
      </c>
      <c r="K202" s="98" t="str">
        <f t="shared" si="1"/>
        <v>Posgrado</v>
      </c>
      <c r="L202" s="98" t="s">
        <v>392</v>
      </c>
    </row>
    <row r="203" spans="3:12" x14ac:dyDescent="0.35">
      <c r="C203" s="171" t="s">
        <v>58</v>
      </c>
      <c r="D203" s="169"/>
      <c r="E203" s="131">
        <v>0</v>
      </c>
      <c r="F203" s="119">
        <f>IF(E202=0,"",(G202/E202)/12*E202)</f>
        <v>0</v>
      </c>
      <c r="G203" s="120">
        <f>F203</f>
        <v>0</v>
      </c>
      <c r="H203" s="164"/>
      <c r="I203" s="101" t="s">
        <v>514</v>
      </c>
      <c r="J203" s="101" t="str">
        <f>VLOOKUP(I203,Presupuesto!$B$11:$C$565,2,0)</f>
        <v>AGUINALDO Y DECIMO CUARTO MES</v>
      </c>
      <c r="K203" s="98" t="str">
        <f t="shared" si="1"/>
        <v>Posgrado</v>
      </c>
      <c r="L203" s="98" t="s">
        <v>392</v>
      </c>
    </row>
    <row r="204" spans="3:12" ht="15" thickBot="1" x14ac:dyDescent="0.4">
      <c r="C204" s="173" t="s">
        <v>59</v>
      </c>
      <c r="D204" s="162"/>
      <c r="E204" s="132">
        <v>0</v>
      </c>
      <c r="F204" s="105">
        <f>IF(E202&lt;6,"",((E202-6)/12)*(G202/E202))</f>
        <v>0</v>
      </c>
      <c r="G204" s="105">
        <f>F204</f>
        <v>0</v>
      </c>
      <c r="H204" s="162"/>
      <c r="I204" s="106" t="s">
        <v>517</v>
      </c>
      <c r="J204" s="124" t="str">
        <f>VLOOKUP(I204,Presupuesto!$B$11:$C$565,2,0)</f>
        <v>DECIMOCUARTO MES</v>
      </c>
      <c r="K204" s="106" t="str">
        <f t="shared" si="1"/>
        <v>Posgrado</v>
      </c>
      <c r="L204" s="124" t="s">
        <v>392</v>
      </c>
    </row>
    <row r="206" spans="3:12" ht="15" thickBot="1" x14ac:dyDescent="0.4"/>
    <row r="207" spans="3:12" ht="15" thickBot="1" x14ac:dyDescent="0.4">
      <c r="C207" s="69" t="s">
        <v>43</v>
      </c>
      <c r="D207" s="30">
        <f>SUM(G214:G264)</f>
        <v>0</v>
      </c>
      <c r="E207" s="93"/>
      <c r="F207" s="93"/>
      <c r="G207" s="93"/>
      <c r="H207" s="76"/>
      <c r="I207" s="76"/>
      <c r="J207" s="76"/>
    </row>
    <row r="208" spans="3:12" x14ac:dyDescent="0.35">
      <c r="D208" s="31"/>
      <c r="E208" s="93"/>
      <c r="F208" s="93"/>
      <c r="G208" s="93"/>
      <c r="H208" s="76"/>
      <c r="I208" s="76"/>
      <c r="J208" s="76"/>
    </row>
    <row r="209" spans="3:12" x14ac:dyDescent="0.35">
      <c r="D209" s="31"/>
      <c r="E209" s="93"/>
      <c r="F209" s="93"/>
      <c r="G209" s="93"/>
      <c r="H209" s="76"/>
      <c r="I209" s="76"/>
      <c r="J209" s="76"/>
      <c r="K209" s="153"/>
    </row>
    <row r="210" spans="3:12" ht="15.5" x14ac:dyDescent="0.35">
      <c r="C210" s="202" t="s">
        <v>390</v>
      </c>
      <c r="D210" s="351"/>
      <c r="E210" s="93"/>
      <c r="F210" s="93"/>
      <c r="G210" s="93"/>
      <c r="H210" s="76"/>
      <c r="I210" s="76"/>
      <c r="J210" s="76"/>
      <c r="K210" s="153"/>
    </row>
    <row r="211" spans="3:12" ht="18.5" x14ac:dyDescent="0.35">
      <c r="C211" s="207" t="e">
        <f>IFERROR(VLOOKUP(D210,'1. Desarrollo e Innov. Curricu.'!$F:$G,2,FALSE),IFERROR(VLOOKUP(D210,'2. Investigación Científica'!$F:$G,2,FALSE),IFERROR(VLOOKUP(D210,'3. Vinculación Univ. Sociedad'!$F:$G,2,FALSE),IFERROR(VLOOKUP(D210,'4. Docencia y Profesorado Univ.'!$F:$G,2,FALSE),IFERROR(VLOOKUP(D210,'5. Estudiantes y Graduados'!$F:$G,2,FALSE),IFERROR(VLOOKUP(D210,'11. Gestion Administrativa'!$F:$G,2,FALSE),IFERROR(VLOOKUP(D210,'13. Gestión Académica'!$F:$G,2,FALSE),IFERROR(VLOOKUP(D210,'9. Asegura. de la Calid. y M'!$F:$G,2,FALSE),IFERROR(VLOOKUP(D210,'6. Gestión del Conocimiento'!$F:$G,2,FALSE),IFERROR(VLOOKUP(D210,'15. Gobernabilidad y Proceso...'!$F:$G,2,FALSE),IFERROR(VLOOKUP(D210,'12. Gestión del Talento Humano'!$F:$G,2,FALSE),IFERROR(VLOOKUP(D210,'14. Internacional... de la E.S.'!$F:$G,2,FALSE),IFERROR(VLOOKUP(D210,'10. Posgrado'!$F:$G,2,FALSE),IFERROR(VLOOKUP(D210,'16. Gestión TIC'!$F:$G,2,FALSE),IFERROR(VLOOKUP(D210,'16. Desa. del Sistema Educ.Sup.'!$F:$G,2,FALSE),IFERROR(VLOOKUP(D210,'8. Cultura de Inno. Insti...'!$F:$G,2,FALSE),VLOOKUP(D210,'7. Lo Esencial de la Reforma U.'!$F:$G,2,0)))))))))))))))))</f>
        <v>#N/A</v>
      </c>
      <c r="D211" s="31"/>
      <c r="E211" s="93"/>
      <c r="F211" s="93"/>
      <c r="G211" s="93"/>
      <c r="H211" s="76"/>
      <c r="I211" s="76"/>
      <c r="J211" s="76"/>
      <c r="K211" s="153"/>
    </row>
    <row r="212" spans="3:12" ht="15" thickBot="1" x14ac:dyDescent="0.4">
      <c r="C212" s="177"/>
      <c r="D212" s="31"/>
      <c r="E212" s="93"/>
      <c r="F212" s="93"/>
      <c r="G212" s="93"/>
      <c r="H212" s="76"/>
      <c r="I212" s="76"/>
      <c r="J212" s="76"/>
      <c r="K212" s="153"/>
    </row>
    <row r="213" spans="3:12" ht="29.5" thickBot="1" x14ac:dyDescent="0.4">
      <c r="C213" s="134" t="s">
        <v>44</v>
      </c>
      <c r="D213" s="138" t="s">
        <v>55</v>
      </c>
      <c r="E213" s="170" t="s">
        <v>56</v>
      </c>
      <c r="F213" s="138" t="s">
        <v>57</v>
      </c>
      <c r="G213" s="135" t="s">
        <v>27</v>
      </c>
      <c r="H213" s="133" t="s">
        <v>129</v>
      </c>
      <c r="I213" s="136" t="s">
        <v>46</v>
      </c>
      <c r="J213" s="136" t="s">
        <v>130</v>
      </c>
      <c r="K213" s="136" t="s">
        <v>408</v>
      </c>
      <c r="L213" s="136" t="s">
        <v>409</v>
      </c>
    </row>
    <row r="214" spans="3:12" ht="15" thickBot="1" x14ac:dyDescent="0.4">
      <c r="C214" s="137" t="s">
        <v>480</v>
      </c>
      <c r="D214" s="199"/>
      <c r="E214" s="152">
        <v>12</v>
      </c>
      <c r="F214" s="297">
        <f>HLOOKUP($C214,$BZ$2:$CM$3,2,0)</f>
        <v>43674.39</v>
      </c>
      <c r="G214" s="113">
        <f>D214*E214*F214</f>
        <v>0</v>
      </c>
      <c r="H214" s="166"/>
      <c r="I214" s="114" t="s">
        <v>494</v>
      </c>
      <c r="J214" s="114" t="str">
        <f>VLOOKUP(I214,Presupuesto!$B$11:$C$565,2,0)</f>
        <v>SUELDOS Y SALARIOS PERMANENTES</v>
      </c>
      <c r="K214" s="215" t="s">
        <v>1437</v>
      </c>
      <c r="L214" s="98" t="s">
        <v>392</v>
      </c>
    </row>
    <row r="215" spans="3:12" x14ac:dyDescent="0.35">
      <c r="C215" s="171" t="s">
        <v>58</v>
      </c>
      <c r="D215" s="163"/>
      <c r="E215" s="154">
        <v>0</v>
      </c>
      <c r="F215" s="100">
        <f>IF(E214=0,"",(G214/E214)/12*E214)</f>
        <v>0</v>
      </c>
      <c r="G215" s="97">
        <f>F215</f>
        <v>0</v>
      </c>
      <c r="H215" s="164"/>
      <c r="I215" s="116" t="s">
        <v>514</v>
      </c>
      <c r="J215" s="116" t="str">
        <f>VLOOKUP(I215,Presupuesto!$B$11:$C$565,2,0)</f>
        <v>AGUINALDO Y DECIMO CUARTO MES</v>
      </c>
      <c r="K215" s="98" t="str">
        <f t="shared" ref="K215:K246" si="2">$K$214</f>
        <v>Posgrado</v>
      </c>
      <c r="L215" s="98" t="s">
        <v>410</v>
      </c>
    </row>
    <row r="216" spans="3:12" ht="15" thickBot="1" x14ac:dyDescent="0.4">
      <c r="C216" s="172" t="s">
        <v>59</v>
      </c>
      <c r="D216" s="163"/>
      <c r="E216" s="154">
        <v>0</v>
      </c>
      <c r="F216" s="117">
        <f>IF(E214&lt;6,"",((E214-6)/12)*(G214/E214))</f>
        <v>0</v>
      </c>
      <c r="G216" s="97">
        <f>F216</f>
        <v>0</v>
      </c>
      <c r="H216" s="164"/>
      <c r="I216" s="101" t="s">
        <v>517</v>
      </c>
      <c r="J216" s="101" t="str">
        <f>VLOOKUP(I216,Presupuesto!$B$11:$C$565,2,0)</f>
        <v>DECIMOCUARTO MES</v>
      </c>
      <c r="K216" s="98" t="str">
        <f t="shared" si="2"/>
        <v>Posgrado</v>
      </c>
      <c r="L216" s="98" t="s">
        <v>393</v>
      </c>
    </row>
    <row r="217" spans="3:12" ht="15" thickBot="1" x14ac:dyDescent="0.4">
      <c r="C217" s="137" t="s">
        <v>481</v>
      </c>
      <c r="D217" s="199"/>
      <c r="E217" s="152">
        <v>12</v>
      </c>
      <c r="F217" s="297">
        <f>HLOOKUP($C217,$BZ$2:$CM$3,2,0)</f>
        <v>39703.99</v>
      </c>
      <c r="G217" s="113">
        <f>D217*E217*F217</f>
        <v>0</v>
      </c>
      <c r="H217" s="166"/>
      <c r="I217" s="114" t="s">
        <v>494</v>
      </c>
      <c r="J217" s="114" t="str">
        <f>VLOOKUP(I217,Presupuesto!$B$11:$C$565,2,0)</f>
        <v>SUELDOS Y SALARIOS PERMANENTES</v>
      </c>
      <c r="K217" s="98" t="str">
        <f t="shared" si="2"/>
        <v>Posgrado</v>
      </c>
      <c r="L217" s="98" t="s">
        <v>393</v>
      </c>
    </row>
    <row r="218" spans="3:12" x14ac:dyDescent="0.35">
      <c r="C218" s="171" t="s">
        <v>58</v>
      </c>
      <c r="D218" s="163"/>
      <c r="E218" s="154">
        <v>0</v>
      </c>
      <c r="F218" s="100">
        <f>IF(E217=0,"",(G217/E217)/12*E217)</f>
        <v>0</v>
      </c>
      <c r="G218" s="97">
        <f>F218</f>
        <v>0</v>
      </c>
      <c r="H218" s="164"/>
      <c r="I218" s="116" t="s">
        <v>514</v>
      </c>
      <c r="J218" s="116" t="str">
        <f>VLOOKUP(I218,Presupuesto!$B$11:$C$565,2,0)</f>
        <v>AGUINALDO Y DECIMO CUARTO MES</v>
      </c>
      <c r="K218" s="98" t="str">
        <f t="shared" si="2"/>
        <v>Posgrado</v>
      </c>
      <c r="L218" s="98" t="s">
        <v>393</v>
      </c>
    </row>
    <row r="219" spans="3:12" ht="15" thickBot="1" x14ac:dyDescent="0.4">
      <c r="C219" s="172" t="s">
        <v>59</v>
      </c>
      <c r="D219" s="163"/>
      <c r="E219" s="154">
        <v>0</v>
      </c>
      <c r="F219" s="117">
        <f>IF(E217&lt;6,"",((E217-6)/12)*(G217/E217))</f>
        <v>0</v>
      </c>
      <c r="G219" s="97">
        <f>F219</f>
        <v>0</v>
      </c>
      <c r="H219" s="164"/>
      <c r="I219" s="101" t="s">
        <v>517</v>
      </c>
      <c r="J219" s="101" t="str">
        <f>VLOOKUP(I219,Presupuesto!$B$11:$C$565,2,0)</f>
        <v>DECIMOCUARTO MES</v>
      </c>
      <c r="K219" s="98" t="str">
        <f t="shared" si="2"/>
        <v>Posgrado</v>
      </c>
      <c r="L219" s="98" t="s">
        <v>393</v>
      </c>
    </row>
    <row r="220" spans="3:12" ht="15" thickBot="1" x14ac:dyDescent="0.4">
      <c r="C220" s="137" t="s">
        <v>482</v>
      </c>
      <c r="D220" s="199"/>
      <c r="E220" s="152">
        <v>12</v>
      </c>
      <c r="F220" s="297">
        <f>HLOOKUP($C220,$BZ$2:$CM$3,2,0)</f>
        <v>35733.589999999997</v>
      </c>
      <c r="G220" s="113">
        <f>D220*E220*F220</f>
        <v>0</v>
      </c>
      <c r="H220" s="166"/>
      <c r="I220" s="114" t="s">
        <v>494</v>
      </c>
      <c r="J220" s="114" t="str">
        <f>VLOOKUP(I220,Presupuesto!$B$11:$C$565,2,0)</f>
        <v>SUELDOS Y SALARIOS PERMANENTES</v>
      </c>
      <c r="K220" s="98" t="str">
        <f t="shared" si="2"/>
        <v>Posgrado</v>
      </c>
      <c r="L220" s="98" t="s">
        <v>393</v>
      </c>
    </row>
    <row r="221" spans="3:12" x14ac:dyDescent="0.35">
      <c r="C221" s="171" t="s">
        <v>58</v>
      </c>
      <c r="D221" s="163"/>
      <c r="E221" s="154">
        <v>0</v>
      </c>
      <c r="F221" s="100">
        <f>IF(E220=0,"",(G220/E220)/12*E220)</f>
        <v>0</v>
      </c>
      <c r="G221" s="97">
        <f>F221</f>
        <v>0</v>
      </c>
      <c r="H221" s="164"/>
      <c r="I221" s="116" t="s">
        <v>514</v>
      </c>
      <c r="J221" s="116" t="str">
        <f>VLOOKUP(I221,Presupuesto!$B$11:$C$565,2,0)</f>
        <v>AGUINALDO Y DECIMO CUARTO MES</v>
      </c>
      <c r="K221" s="98" t="str">
        <f t="shared" si="2"/>
        <v>Posgrado</v>
      </c>
      <c r="L221" s="98" t="s">
        <v>393</v>
      </c>
    </row>
    <row r="222" spans="3:12" ht="15" thickBot="1" x14ac:dyDescent="0.4">
      <c r="C222" s="172" t="s">
        <v>59</v>
      </c>
      <c r="D222" s="163"/>
      <c r="E222" s="154">
        <v>0</v>
      </c>
      <c r="F222" s="117">
        <f>IF(E220&lt;6,"",((E220-6)/12)*(G220/E220))</f>
        <v>0</v>
      </c>
      <c r="G222" s="97">
        <f>F222</f>
        <v>0</v>
      </c>
      <c r="H222" s="164"/>
      <c r="I222" s="101" t="s">
        <v>517</v>
      </c>
      <c r="J222" s="101" t="str">
        <f>VLOOKUP(I222,Presupuesto!$B$11:$C$565,2,0)</f>
        <v>DECIMOCUARTO MES</v>
      </c>
      <c r="K222" s="98" t="str">
        <f t="shared" si="2"/>
        <v>Posgrado</v>
      </c>
      <c r="L222" s="98" t="s">
        <v>393</v>
      </c>
    </row>
    <row r="223" spans="3:12" ht="15" thickBot="1" x14ac:dyDescent="0.4">
      <c r="C223" s="137" t="s">
        <v>483</v>
      </c>
      <c r="D223" s="199"/>
      <c r="E223" s="152">
        <v>12</v>
      </c>
      <c r="F223" s="297">
        <f>HLOOKUP($C223,$BZ$2:$CM$3,2,0)</f>
        <v>31763.19</v>
      </c>
      <c r="G223" s="113">
        <f>D223*E223*F223</f>
        <v>0</v>
      </c>
      <c r="H223" s="166"/>
      <c r="I223" s="114" t="s">
        <v>494</v>
      </c>
      <c r="J223" s="114" t="str">
        <f>VLOOKUP(I223,Presupuesto!$B$11:$C$565,2,0)</f>
        <v>SUELDOS Y SALARIOS PERMANENTES</v>
      </c>
      <c r="K223" s="98" t="str">
        <f t="shared" si="2"/>
        <v>Posgrado</v>
      </c>
      <c r="L223" s="98" t="s">
        <v>393</v>
      </c>
    </row>
    <row r="224" spans="3:12" x14ac:dyDescent="0.35">
      <c r="C224" s="171" t="s">
        <v>58</v>
      </c>
      <c r="D224" s="163"/>
      <c r="E224" s="154">
        <v>0</v>
      </c>
      <c r="F224" s="100">
        <f>IF(E223=0,"",(G223/E223)/12*E223)</f>
        <v>0</v>
      </c>
      <c r="G224" s="97">
        <f>F224</f>
        <v>0</v>
      </c>
      <c r="H224" s="164"/>
      <c r="I224" s="116" t="s">
        <v>514</v>
      </c>
      <c r="J224" s="116" t="str">
        <f>VLOOKUP(I224,Presupuesto!$B$11:$C$565,2,0)</f>
        <v>AGUINALDO Y DECIMO CUARTO MES</v>
      </c>
      <c r="K224" s="98" t="str">
        <f t="shared" si="2"/>
        <v>Posgrado</v>
      </c>
      <c r="L224" s="98" t="s">
        <v>393</v>
      </c>
    </row>
    <row r="225" spans="3:12" ht="15" thickBot="1" x14ac:dyDescent="0.4">
      <c r="C225" s="172" t="s">
        <v>59</v>
      </c>
      <c r="D225" s="163"/>
      <c r="E225" s="154">
        <v>0</v>
      </c>
      <c r="F225" s="117">
        <f>IF(E223&lt;6,"",((E223-6)/12)*(G223/E223))</f>
        <v>0</v>
      </c>
      <c r="G225" s="97">
        <f>F225</f>
        <v>0</v>
      </c>
      <c r="H225" s="164"/>
      <c r="I225" s="101" t="s">
        <v>517</v>
      </c>
      <c r="J225" s="101" t="str">
        <f>VLOOKUP(I225,Presupuesto!$B$11:$C$565,2,0)</f>
        <v>DECIMOCUARTO MES</v>
      </c>
      <c r="K225" s="98" t="str">
        <f t="shared" si="2"/>
        <v>Posgrado</v>
      </c>
      <c r="L225" s="98" t="s">
        <v>393</v>
      </c>
    </row>
    <row r="226" spans="3:12" ht="15" thickBot="1" x14ac:dyDescent="0.4">
      <c r="C226" s="137" t="s">
        <v>484</v>
      </c>
      <c r="D226" s="199"/>
      <c r="E226" s="152">
        <v>12</v>
      </c>
      <c r="F226" s="297">
        <f>HLOOKUP($C226,$BZ$2:$CM$3,2,0)</f>
        <v>29777.99</v>
      </c>
      <c r="G226" s="113">
        <f>D226*E226*F226</f>
        <v>0</v>
      </c>
      <c r="H226" s="166"/>
      <c r="I226" s="114" t="s">
        <v>494</v>
      </c>
      <c r="J226" s="114" t="str">
        <f>VLOOKUP(I226,Presupuesto!$B$11:$C$565,2,0)</f>
        <v>SUELDOS Y SALARIOS PERMANENTES</v>
      </c>
      <c r="K226" s="98" t="str">
        <f t="shared" si="2"/>
        <v>Posgrado</v>
      </c>
      <c r="L226" s="98" t="s">
        <v>393</v>
      </c>
    </row>
    <row r="227" spans="3:12" x14ac:dyDescent="0.35">
      <c r="C227" s="171" t="s">
        <v>58</v>
      </c>
      <c r="D227" s="163"/>
      <c r="E227" s="154">
        <v>0</v>
      </c>
      <c r="F227" s="100">
        <f>IF(E226=0,"",(G226/E226)/12*E226)</f>
        <v>0</v>
      </c>
      <c r="G227" s="97">
        <f>F227</f>
        <v>0</v>
      </c>
      <c r="H227" s="164"/>
      <c r="I227" s="116" t="s">
        <v>514</v>
      </c>
      <c r="J227" s="116" t="str">
        <f>VLOOKUP(I227,Presupuesto!$B$11:$C$565,2,0)</f>
        <v>AGUINALDO Y DECIMO CUARTO MES</v>
      </c>
      <c r="K227" s="98" t="str">
        <f t="shared" si="2"/>
        <v>Posgrado</v>
      </c>
      <c r="L227" s="98" t="s">
        <v>393</v>
      </c>
    </row>
    <row r="228" spans="3:12" ht="15" thickBot="1" x14ac:dyDescent="0.4">
      <c r="C228" s="172" t="s">
        <v>59</v>
      </c>
      <c r="D228" s="163"/>
      <c r="E228" s="154">
        <v>0</v>
      </c>
      <c r="F228" s="117">
        <f>IF(E226&lt;6,"",((E226-6)/12)*(G226/E226))</f>
        <v>0</v>
      </c>
      <c r="G228" s="97">
        <f>F228</f>
        <v>0</v>
      </c>
      <c r="H228" s="164"/>
      <c r="I228" s="101" t="s">
        <v>517</v>
      </c>
      <c r="J228" s="101" t="str">
        <f>VLOOKUP(I228,Presupuesto!$B$11:$C$565,2,0)</f>
        <v>DECIMOCUARTO MES</v>
      </c>
      <c r="K228" s="98" t="str">
        <f t="shared" si="2"/>
        <v>Posgrado</v>
      </c>
      <c r="L228" s="98" t="s">
        <v>393</v>
      </c>
    </row>
    <row r="229" spans="3:12" ht="15" thickBot="1" x14ac:dyDescent="0.4">
      <c r="C229" s="137" t="s">
        <v>485</v>
      </c>
      <c r="D229" s="199"/>
      <c r="E229" s="152">
        <v>12</v>
      </c>
      <c r="F229" s="297">
        <f>HLOOKUP($C229,$BZ$2:$CM$3,2,0)</f>
        <v>27792.79</v>
      </c>
      <c r="G229" s="113">
        <f>D229*E229*F229</f>
        <v>0</v>
      </c>
      <c r="H229" s="166"/>
      <c r="I229" s="114" t="s">
        <v>494</v>
      </c>
      <c r="J229" s="114" t="str">
        <f>VLOOKUP(I229,Presupuesto!$B$11:$C$565,2,0)</f>
        <v>SUELDOS Y SALARIOS PERMANENTES</v>
      </c>
      <c r="K229" s="98" t="str">
        <f t="shared" si="2"/>
        <v>Posgrado</v>
      </c>
      <c r="L229" s="98" t="s">
        <v>393</v>
      </c>
    </row>
    <row r="230" spans="3:12" x14ac:dyDescent="0.35">
      <c r="C230" s="171" t="s">
        <v>58</v>
      </c>
      <c r="D230" s="163"/>
      <c r="E230" s="154">
        <v>0</v>
      </c>
      <c r="F230" s="100">
        <f>IF(E229=0,"",(G229/E229)/12*E229)</f>
        <v>0</v>
      </c>
      <c r="G230" s="97">
        <f>F230</f>
        <v>0</v>
      </c>
      <c r="H230" s="164"/>
      <c r="I230" s="116" t="s">
        <v>514</v>
      </c>
      <c r="J230" s="116" t="str">
        <f>VLOOKUP(I230,Presupuesto!$B$11:$C$565,2,0)</f>
        <v>AGUINALDO Y DECIMO CUARTO MES</v>
      </c>
      <c r="K230" s="98" t="str">
        <f t="shared" si="2"/>
        <v>Posgrado</v>
      </c>
      <c r="L230" s="98" t="s">
        <v>393</v>
      </c>
    </row>
    <row r="231" spans="3:12" ht="15" thickBot="1" x14ac:dyDescent="0.4">
      <c r="C231" s="172" t="s">
        <v>59</v>
      </c>
      <c r="D231" s="163"/>
      <c r="E231" s="154">
        <v>0</v>
      </c>
      <c r="F231" s="117">
        <f>IF(E229&lt;6,"",((E229-6)/12)*(G229/E229))</f>
        <v>0</v>
      </c>
      <c r="G231" s="97">
        <f>F231</f>
        <v>0</v>
      </c>
      <c r="H231" s="164"/>
      <c r="I231" s="101" t="s">
        <v>517</v>
      </c>
      <c r="J231" s="101" t="str">
        <f>VLOOKUP(I231,Presupuesto!$B$11:$C$565,2,0)</f>
        <v>DECIMOCUARTO MES</v>
      </c>
      <c r="K231" s="98" t="str">
        <f t="shared" si="2"/>
        <v>Posgrado</v>
      </c>
      <c r="L231" s="98" t="s">
        <v>393</v>
      </c>
    </row>
    <row r="232" spans="3:12" ht="15" thickBot="1" x14ac:dyDescent="0.4">
      <c r="C232" s="137" t="s">
        <v>486</v>
      </c>
      <c r="D232" s="199"/>
      <c r="E232" s="152">
        <v>12</v>
      </c>
      <c r="F232" s="297">
        <f>HLOOKUP($C232,$BZ$2:$CM$3,2,0)</f>
        <v>18859.39</v>
      </c>
      <c r="G232" s="113">
        <f>D232*E232*F232</f>
        <v>0</v>
      </c>
      <c r="H232" s="166"/>
      <c r="I232" s="114" t="s">
        <v>494</v>
      </c>
      <c r="J232" s="114" t="str">
        <f>VLOOKUP(I232,Presupuesto!$B$11:$C$565,2,0)</f>
        <v>SUELDOS Y SALARIOS PERMANENTES</v>
      </c>
      <c r="K232" s="98" t="str">
        <f t="shared" si="2"/>
        <v>Posgrado</v>
      </c>
      <c r="L232" s="98" t="s">
        <v>393</v>
      </c>
    </row>
    <row r="233" spans="3:12" x14ac:dyDescent="0.35">
      <c r="C233" s="171" t="s">
        <v>58</v>
      </c>
      <c r="D233" s="163"/>
      <c r="E233" s="154">
        <v>0</v>
      </c>
      <c r="F233" s="100">
        <f>IF(E232=0,"",(G232/E232)/12*E232)</f>
        <v>0</v>
      </c>
      <c r="G233" s="97">
        <f>F233</f>
        <v>0</v>
      </c>
      <c r="H233" s="164"/>
      <c r="I233" s="116" t="s">
        <v>514</v>
      </c>
      <c r="J233" s="116" t="str">
        <f>VLOOKUP(I233,Presupuesto!$B$11:$C$565,2,0)</f>
        <v>AGUINALDO Y DECIMO CUARTO MES</v>
      </c>
      <c r="K233" s="98" t="str">
        <f t="shared" si="2"/>
        <v>Posgrado</v>
      </c>
      <c r="L233" s="98" t="s">
        <v>393</v>
      </c>
    </row>
    <row r="234" spans="3:12" ht="15" thickBot="1" x14ac:dyDescent="0.4">
      <c r="C234" s="172" t="s">
        <v>59</v>
      </c>
      <c r="D234" s="163"/>
      <c r="E234" s="154">
        <v>0</v>
      </c>
      <c r="F234" s="117">
        <f>IF(E232&lt;6,"",((E232-6)/12)*(G232/E232))</f>
        <v>0</v>
      </c>
      <c r="G234" s="97">
        <f>F234</f>
        <v>0</v>
      </c>
      <c r="H234" s="164"/>
      <c r="I234" s="101" t="s">
        <v>517</v>
      </c>
      <c r="J234" s="101" t="str">
        <f>VLOOKUP(I234,Presupuesto!$B$11:$C$565,2,0)</f>
        <v>DECIMOCUARTO MES</v>
      </c>
      <c r="K234" s="98" t="str">
        <f t="shared" si="2"/>
        <v>Posgrado</v>
      </c>
      <c r="L234" s="98" t="s">
        <v>393</v>
      </c>
    </row>
    <row r="235" spans="3:12" ht="15" thickBot="1" x14ac:dyDescent="0.4">
      <c r="C235" s="137" t="s">
        <v>487</v>
      </c>
      <c r="D235" s="199"/>
      <c r="E235" s="152">
        <v>12</v>
      </c>
      <c r="F235" s="297">
        <f>HLOOKUP($C235,$BZ$2:$CM$3,2,0)</f>
        <v>17866.8</v>
      </c>
      <c r="G235" s="113">
        <f>D235*E235*F235</f>
        <v>0</v>
      </c>
      <c r="H235" s="166"/>
      <c r="I235" s="114" t="s">
        <v>494</v>
      </c>
      <c r="J235" s="114" t="str">
        <f>VLOOKUP(I235,Presupuesto!$B$11:$C$565,2,0)</f>
        <v>SUELDOS Y SALARIOS PERMANENTES</v>
      </c>
      <c r="K235" s="98" t="str">
        <f t="shared" si="2"/>
        <v>Posgrado</v>
      </c>
      <c r="L235" s="98" t="s">
        <v>393</v>
      </c>
    </row>
    <row r="236" spans="3:12" x14ac:dyDescent="0.35">
      <c r="C236" s="171" t="s">
        <v>58</v>
      </c>
      <c r="D236" s="163"/>
      <c r="E236" s="154">
        <v>0</v>
      </c>
      <c r="F236" s="100">
        <f>IF(E235=0,"",(G235/E235)/12*E235)</f>
        <v>0</v>
      </c>
      <c r="G236" s="97">
        <f>F236</f>
        <v>0</v>
      </c>
      <c r="H236" s="164"/>
      <c r="I236" s="116" t="s">
        <v>514</v>
      </c>
      <c r="J236" s="116" t="str">
        <f>VLOOKUP(I236,Presupuesto!$B$11:$C$565,2,0)</f>
        <v>AGUINALDO Y DECIMO CUARTO MES</v>
      </c>
      <c r="K236" s="98" t="str">
        <f t="shared" si="2"/>
        <v>Posgrado</v>
      </c>
      <c r="L236" s="98" t="s">
        <v>393</v>
      </c>
    </row>
    <row r="237" spans="3:12" ht="15" thickBot="1" x14ac:dyDescent="0.4">
      <c r="C237" s="172" t="s">
        <v>59</v>
      </c>
      <c r="D237" s="163"/>
      <c r="E237" s="154">
        <v>0</v>
      </c>
      <c r="F237" s="117">
        <f>IF(E235&lt;6,"",((E235-6)/12)*(G235/E235))</f>
        <v>0</v>
      </c>
      <c r="G237" s="97">
        <f>F237</f>
        <v>0</v>
      </c>
      <c r="H237" s="164"/>
      <c r="I237" s="101" t="s">
        <v>517</v>
      </c>
      <c r="J237" s="101" t="str">
        <f>VLOOKUP(I237,Presupuesto!$B$11:$C$565,2,0)</f>
        <v>DECIMOCUARTO MES</v>
      </c>
      <c r="K237" s="98" t="str">
        <f t="shared" si="2"/>
        <v>Posgrado</v>
      </c>
      <c r="L237" s="98" t="s">
        <v>393</v>
      </c>
    </row>
    <row r="238" spans="3:12" ht="15" thickBot="1" x14ac:dyDescent="0.4">
      <c r="C238" s="137" t="s">
        <v>488</v>
      </c>
      <c r="D238" s="199"/>
      <c r="E238" s="152">
        <v>12</v>
      </c>
      <c r="F238" s="297">
        <f>HLOOKUP($C238,$BZ$2:$CM$3,2,0)</f>
        <v>13896.4</v>
      </c>
      <c r="G238" s="113">
        <f>D238*E238*F238</f>
        <v>0</v>
      </c>
      <c r="H238" s="166"/>
      <c r="I238" s="114" t="s">
        <v>494</v>
      </c>
      <c r="J238" s="114" t="str">
        <f>VLOOKUP(I238,Presupuesto!$B$11:$C$565,2,0)</f>
        <v>SUELDOS Y SALARIOS PERMANENTES</v>
      </c>
      <c r="K238" s="98" t="str">
        <f t="shared" si="2"/>
        <v>Posgrado</v>
      </c>
      <c r="L238" s="98" t="s">
        <v>393</v>
      </c>
    </row>
    <row r="239" spans="3:12" x14ac:dyDescent="0.35">
      <c r="C239" s="171" t="s">
        <v>58</v>
      </c>
      <c r="D239" s="163"/>
      <c r="E239" s="154">
        <v>0</v>
      </c>
      <c r="F239" s="100">
        <f>IF(E238=0,"",(G238/E238)/12*E238)</f>
        <v>0</v>
      </c>
      <c r="G239" s="97">
        <f>F239</f>
        <v>0</v>
      </c>
      <c r="H239" s="164"/>
      <c r="I239" s="116" t="s">
        <v>514</v>
      </c>
      <c r="J239" s="116" t="str">
        <f>VLOOKUP(I239,Presupuesto!$B$11:$C$565,2,0)</f>
        <v>AGUINALDO Y DECIMO CUARTO MES</v>
      </c>
      <c r="K239" s="98" t="str">
        <f t="shared" si="2"/>
        <v>Posgrado</v>
      </c>
      <c r="L239" s="98" t="s">
        <v>393</v>
      </c>
    </row>
    <row r="240" spans="3:12" ht="15" thickBot="1" x14ac:dyDescent="0.4">
      <c r="C240" s="172" t="s">
        <v>59</v>
      </c>
      <c r="D240" s="163"/>
      <c r="E240" s="154">
        <v>0</v>
      </c>
      <c r="F240" s="117">
        <f>IF(E238&lt;6,"",((E238-6)/12)*(G238/E238))</f>
        <v>0</v>
      </c>
      <c r="G240" s="97">
        <f>F240</f>
        <v>0</v>
      </c>
      <c r="H240" s="164"/>
      <c r="I240" s="101" t="s">
        <v>517</v>
      </c>
      <c r="J240" s="101" t="str">
        <f>VLOOKUP(I240,Presupuesto!$B$11:$C$565,2,0)</f>
        <v>DECIMOCUARTO MES</v>
      </c>
      <c r="K240" s="98" t="str">
        <f t="shared" si="2"/>
        <v>Posgrado</v>
      </c>
      <c r="L240" s="98" t="s">
        <v>393</v>
      </c>
    </row>
    <row r="241" spans="3:12" ht="15" thickBot="1" x14ac:dyDescent="0.4">
      <c r="C241" s="137" t="s">
        <v>489</v>
      </c>
      <c r="D241" s="199"/>
      <c r="E241" s="152">
        <v>12</v>
      </c>
      <c r="F241" s="297">
        <f>HLOOKUP($C241,$BZ$2:$CM$3,2,0)</f>
        <v>15004.09</v>
      </c>
      <c r="G241" s="113">
        <f>D241*E241*F241</f>
        <v>0</v>
      </c>
      <c r="H241" s="166"/>
      <c r="I241" s="114" t="s">
        <v>494</v>
      </c>
      <c r="J241" s="114" t="str">
        <f>VLOOKUP(I241,Presupuesto!$B$11:$C$565,2,0)</f>
        <v>SUELDOS Y SALARIOS PERMANENTES</v>
      </c>
      <c r="K241" s="98" t="str">
        <f t="shared" si="2"/>
        <v>Posgrado</v>
      </c>
      <c r="L241" s="98" t="s">
        <v>393</v>
      </c>
    </row>
    <row r="242" spans="3:12" x14ac:dyDescent="0.35">
      <c r="C242" s="171" t="s">
        <v>58</v>
      </c>
      <c r="D242" s="163"/>
      <c r="E242" s="154">
        <v>0</v>
      </c>
      <c r="F242" s="100">
        <f>IF(E241=0,"",(G241/E241)/12*E241)</f>
        <v>0</v>
      </c>
      <c r="G242" s="97">
        <f>F242</f>
        <v>0</v>
      </c>
      <c r="H242" s="164"/>
      <c r="I242" s="116" t="s">
        <v>514</v>
      </c>
      <c r="J242" s="116" t="str">
        <f>VLOOKUP(I242,Presupuesto!$B$11:$C$565,2,0)</f>
        <v>AGUINALDO Y DECIMO CUARTO MES</v>
      </c>
      <c r="K242" s="98" t="str">
        <f t="shared" si="2"/>
        <v>Posgrado</v>
      </c>
      <c r="L242" s="98" t="s">
        <v>393</v>
      </c>
    </row>
    <row r="243" spans="3:12" ht="15" thickBot="1" x14ac:dyDescent="0.4">
      <c r="C243" s="172" t="s">
        <v>59</v>
      </c>
      <c r="D243" s="163"/>
      <c r="E243" s="154">
        <v>0</v>
      </c>
      <c r="F243" s="117">
        <f>IF(E241&lt;6,"",((E241-6)/12)*(G241/E241))</f>
        <v>0</v>
      </c>
      <c r="G243" s="97">
        <f>F243</f>
        <v>0</v>
      </c>
      <c r="H243" s="164"/>
      <c r="I243" s="101" t="s">
        <v>517</v>
      </c>
      <c r="J243" s="101" t="str">
        <f>VLOOKUP(I243,Presupuesto!$B$11:$C$565,2,0)</f>
        <v>DECIMOCUARTO MES</v>
      </c>
      <c r="K243" s="98" t="str">
        <f t="shared" si="2"/>
        <v>Posgrado</v>
      </c>
      <c r="L243" s="98" t="s">
        <v>393</v>
      </c>
    </row>
    <row r="244" spans="3:12" ht="15" thickBot="1" x14ac:dyDescent="0.4">
      <c r="C244" s="137" t="s">
        <v>490</v>
      </c>
      <c r="D244" s="199"/>
      <c r="E244" s="152">
        <v>12</v>
      </c>
      <c r="F244" s="297">
        <f>HLOOKUP($C244,$BZ$2:$CM$3,2,0)</f>
        <v>13238.9</v>
      </c>
      <c r="G244" s="113">
        <f>D244*E244*F244</f>
        <v>0</v>
      </c>
      <c r="H244" s="166"/>
      <c r="I244" s="114" t="s">
        <v>494</v>
      </c>
      <c r="J244" s="114" t="str">
        <f>VLOOKUP(I244,Presupuesto!$B$11:$C$565,2,0)</f>
        <v>SUELDOS Y SALARIOS PERMANENTES</v>
      </c>
      <c r="K244" s="98" t="str">
        <f t="shared" si="2"/>
        <v>Posgrado</v>
      </c>
      <c r="L244" s="98" t="s">
        <v>393</v>
      </c>
    </row>
    <row r="245" spans="3:12" x14ac:dyDescent="0.35">
      <c r="C245" s="171" t="s">
        <v>58</v>
      </c>
      <c r="D245" s="163"/>
      <c r="E245" s="154">
        <v>0</v>
      </c>
      <c r="F245" s="100">
        <f>IF(E244=0,"",(G244/E244)/12*E244)</f>
        <v>0</v>
      </c>
      <c r="G245" s="97">
        <f>F245</f>
        <v>0</v>
      </c>
      <c r="H245" s="164"/>
      <c r="I245" s="116" t="s">
        <v>514</v>
      </c>
      <c r="J245" s="116" t="str">
        <f>VLOOKUP(I245,Presupuesto!$B$11:$C$565,2,0)</f>
        <v>AGUINALDO Y DECIMO CUARTO MES</v>
      </c>
      <c r="K245" s="98" t="str">
        <f t="shared" si="2"/>
        <v>Posgrado</v>
      </c>
      <c r="L245" s="98" t="s">
        <v>393</v>
      </c>
    </row>
    <row r="246" spans="3:12" ht="15" thickBot="1" x14ac:dyDescent="0.4">
      <c r="C246" s="172" t="s">
        <v>59</v>
      </c>
      <c r="D246" s="163"/>
      <c r="E246" s="154">
        <v>0</v>
      </c>
      <c r="F246" s="117">
        <f>IF(E244&lt;6,"",((E244-6)/12)*(G244/E244))</f>
        <v>0</v>
      </c>
      <c r="G246" s="97">
        <f>F246</f>
        <v>0</v>
      </c>
      <c r="H246" s="164"/>
      <c r="I246" s="101" t="s">
        <v>517</v>
      </c>
      <c r="J246" s="101" t="str">
        <f>VLOOKUP(I246,Presupuesto!$B$11:$C$565,2,0)</f>
        <v>DECIMOCUARTO MES</v>
      </c>
      <c r="K246" s="98" t="str">
        <f t="shared" si="2"/>
        <v>Posgrado</v>
      </c>
      <c r="L246" s="98" t="s">
        <v>393</v>
      </c>
    </row>
    <row r="247" spans="3:12" ht="15" thickBot="1" x14ac:dyDescent="0.4">
      <c r="C247" s="137" t="s">
        <v>491</v>
      </c>
      <c r="D247" s="199"/>
      <c r="E247" s="152">
        <v>12</v>
      </c>
      <c r="F247" s="297">
        <f>HLOOKUP($C247,$BZ$2:$CM$3,2,0)</f>
        <v>12356.31</v>
      </c>
      <c r="G247" s="113">
        <f>D247*E247*F247</f>
        <v>0</v>
      </c>
      <c r="H247" s="166"/>
      <c r="I247" s="114" t="s">
        <v>494</v>
      </c>
      <c r="J247" s="114" t="str">
        <f>VLOOKUP(I247,Presupuesto!$B$11:$C$565,2,0)</f>
        <v>SUELDOS Y SALARIOS PERMANENTES</v>
      </c>
      <c r="K247" s="98" t="str">
        <f t="shared" ref="K247:K264" si="3">$K$214</f>
        <v>Posgrado</v>
      </c>
      <c r="L247" s="98" t="s">
        <v>393</v>
      </c>
    </row>
    <row r="248" spans="3:12" x14ac:dyDescent="0.35">
      <c r="C248" s="171" t="s">
        <v>58</v>
      </c>
      <c r="D248" s="163"/>
      <c r="E248" s="154">
        <v>0</v>
      </c>
      <c r="F248" s="100">
        <f>IF(E247=0,"",(G247/E247)/12*E247)</f>
        <v>0</v>
      </c>
      <c r="G248" s="97">
        <f>F248</f>
        <v>0</v>
      </c>
      <c r="H248" s="164"/>
      <c r="I248" s="116" t="s">
        <v>514</v>
      </c>
      <c r="J248" s="116" t="str">
        <f>VLOOKUP(I248,Presupuesto!$B$11:$C$565,2,0)</f>
        <v>AGUINALDO Y DECIMO CUARTO MES</v>
      </c>
      <c r="K248" s="98" t="str">
        <f t="shared" si="3"/>
        <v>Posgrado</v>
      </c>
      <c r="L248" s="98" t="s">
        <v>393</v>
      </c>
    </row>
    <row r="249" spans="3:12" ht="15" thickBot="1" x14ac:dyDescent="0.4">
      <c r="C249" s="172" t="s">
        <v>59</v>
      </c>
      <c r="D249" s="163"/>
      <c r="E249" s="154">
        <v>0</v>
      </c>
      <c r="F249" s="117">
        <f>IF(E247&lt;6,"",((E247-6)/12)*(G247/E247))</f>
        <v>0</v>
      </c>
      <c r="G249" s="97">
        <f>F249</f>
        <v>0</v>
      </c>
      <c r="H249" s="164"/>
      <c r="I249" s="101" t="s">
        <v>517</v>
      </c>
      <c r="J249" s="101" t="str">
        <f>VLOOKUP(I249,Presupuesto!$B$11:$C$565,2,0)</f>
        <v>DECIMOCUARTO MES</v>
      </c>
      <c r="K249" s="98" t="str">
        <f t="shared" si="3"/>
        <v>Posgrado</v>
      </c>
      <c r="L249" s="98" t="s">
        <v>393</v>
      </c>
    </row>
    <row r="250" spans="3:12" ht="15" thickBot="1" x14ac:dyDescent="0.4">
      <c r="C250" s="137" t="s">
        <v>492</v>
      </c>
      <c r="D250" s="199"/>
      <c r="E250" s="152">
        <v>12</v>
      </c>
      <c r="F250" s="297">
        <f>HLOOKUP($C250,$BZ$2:$CM$3,2,0)</f>
        <v>463.22</v>
      </c>
      <c r="G250" s="113">
        <f>D250*E250*F250</f>
        <v>0</v>
      </c>
      <c r="H250" s="166"/>
      <c r="I250" s="114" t="s">
        <v>494</v>
      </c>
      <c r="J250" s="114" t="str">
        <f>VLOOKUP(I250,Presupuesto!$B$11:$C$565,2,0)</f>
        <v>SUELDOS Y SALARIOS PERMANENTES</v>
      </c>
      <c r="K250" s="98" t="str">
        <f t="shared" si="3"/>
        <v>Posgrado</v>
      </c>
      <c r="L250" s="98" t="s">
        <v>393</v>
      </c>
    </row>
    <row r="251" spans="3:12" x14ac:dyDescent="0.35">
      <c r="C251" s="171" t="s">
        <v>58</v>
      </c>
      <c r="D251" s="163"/>
      <c r="E251" s="154">
        <v>0</v>
      </c>
      <c r="F251" s="100">
        <f>IF(E250=0,"",(G250/E250)/12*E250)</f>
        <v>0</v>
      </c>
      <c r="G251" s="97">
        <f>F251</f>
        <v>0</v>
      </c>
      <c r="H251" s="164"/>
      <c r="I251" s="116" t="s">
        <v>514</v>
      </c>
      <c r="J251" s="116" t="str">
        <f>VLOOKUP(I251,Presupuesto!$B$11:$C$565,2,0)</f>
        <v>AGUINALDO Y DECIMO CUARTO MES</v>
      </c>
      <c r="K251" s="98" t="str">
        <f t="shared" si="3"/>
        <v>Posgrado</v>
      </c>
      <c r="L251" s="98" t="s">
        <v>393</v>
      </c>
    </row>
    <row r="252" spans="3:12" ht="15" thickBot="1" x14ac:dyDescent="0.4">
      <c r="C252" s="172" t="s">
        <v>59</v>
      </c>
      <c r="D252" s="163"/>
      <c r="E252" s="154">
        <v>0</v>
      </c>
      <c r="F252" s="117">
        <f>IF(E250&lt;6,"",((E250-6)/12)*(G250/E250))</f>
        <v>0</v>
      </c>
      <c r="G252" s="97">
        <f>F252</f>
        <v>0</v>
      </c>
      <c r="H252" s="164"/>
      <c r="I252" s="101" t="s">
        <v>517</v>
      </c>
      <c r="J252" s="101" t="str">
        <f>VLOOKUP(I252,Presupuesto!$B$11:$C$565,2,0)</f>
        <v>DECIMOCUARTO MES</v>
      </c>
      <c r="K252" s="98" t="str">
        <f t="shared" si="3"/>
        <v>Posgrado</v>
      </c>
      <c r="L252" s="98" t="s">
        <v>393</v>
      </c>
    </row>
    <row r="253" spans="3:12" ht="15" thickBot="1" x14ac:dyDescent="0.4">
      <c r="C253" s="137" t="s">
        <v>493</v>
      </c>
      <c r="D253" s="199"/>
      <c r="E253" s="152">
        <v>12</v>
      </c>
      <c r="F253" s="297">
        <f>HLOOKUP($C253,$BZ$2:$CM$3,2,0)</f>
        <v>2007.3</v>
      </c>
      <c r="G253" s="113">
        <f>D253*E253*F253</f>
        <v>0</v>
      </c>
      <c r="H253" s="166"/>
      <c r="I253" s="114" t="s">
        <v>494</v>
      </c>
      <c r="J253" s="114" t="str">
        <f>VLOOKUP(I253,Presupuesto!$B$11:$C$565,2,0)</f>
        <v>SUELDOS Y SALARIOS PERMANENTES</v>
      </c>
      <c r="K253" s="98" t="str">
        <f t="shared" si="3"/>
        <v>Posgrado</v>
      </c>
      <c r="L253" s="98" t="s">
        <v>393</v>
      </c>
    </row>
    <row r="254" spans="3:12" x14ac:dyDescent="0.35">
      <c r="C254" s="171" t="s">
        <v>58</v>
      </c>
      <c r="D254" s="163"/>
      <c r="E254" s="154">
        <v>0</v>
      </c>
      <c r="F254" s="100">
        <f>IF(E253=0,"",(G253/E253)/12*E253)</f>
        <v>0</v>
      </c>
      <c r="G254" s="97">
        <f>F254</f>
        <v>0</v>
      </c>
      <c r="H254" s="164"/>
      <c r="I254" s="116" t="s">
        <v>514</v>
      </c>
      <c r="J254" s="116" t="str">
        <f>VLOOKUP(I254,Presupuesto!$B$11:$C$565,2,0)</f>
        <v>AGUINALDO Y DECIMO CUARTO MES</v>
      </c>
      <c r="K254" s="98" t="str">
        <f t="shared" si="3"/>
        <v>Posgrado</v>
      </c>
      <c r="L254" s="98" t="s">
        <v>393</v>
      </c>
    </row>
    <row r="255" spans="3:12" ht="15" thickBot="1" x14ac:dyDescent="0.4">
      <c r="C255" s="172" t="s">
        <v>59</v>
      </c>
      <c r="D255" s="163"/>
      <c r="E255" s="154">
        <v>0</v>
      </c>
      <c r="F255" s="117">
        <f>IF(E253&lt;6,"",((E253-6)/12)*(G253/E253))</f>
        <v>0</v>
      </c>
      <c r="G255" s="97">
        <f>F255</f>
        <v>0</v>
      </c>
      <c r="H255" s="164"/>
      <c r="I255" s="101" t="s">
        <v>517</v>
      </c>
      <c r="J255" s="101" t="str">
        <f>VLOOKUP(I255,Presupuesto!$B$11:$C$565,2,0)</f>
        <v>DECIMOCUARTO MES</v>
      </c>
      <c r="K255" s="98" t="str">
        <f t="shared" si="3"/>
        <v>Posgrado</v>
      </c>
      <c r="L255" s="98" t="s">
        <v>393</v>
      </c>
    </row>
    <row r="256" spans="3:12" ht="15" thickBot="1" x14ac:dyDescent="0.4">
      <c r="C256" s="140" t="s">
        <v>83</v>
      </c>
      <c r="D256" s="199"/>
      <c r="E256" s="152">
        <v>12</v>
      </c>
      <c r="F256" s="139">
        <v>30000</v>
      </c>
      <c r="G256" s="113">
        <f>D256*E256*F256</f>
        <v>0</v>
      </c>
      <c r="H256" s="166"/>
      <c r="I256" s="114" t="s">
        <v>562</v>
      </c>
      <c r="J256" s="114" t="str">
        <f>VLOOKUP(I256,Presupuesto!$B$11:$C$565,2,0)</f>
        <v>CONTRATOS ESPECIALES</v>
      </c>
      <c r="K256" s="98" t="str">
        <f t="shared" si="3"/>
        <v>Posgrado</v>
      </c>
      <c r="L256" s="98" t="s">
        <v>393</v>
      </c>
    </row>
    <row r="257" spans="3:12" x14ac:dyDescent="0.35">
      <c r="C257" s="171" t="s">
        <v>58</v>
      </c>
      <c r="D257" s="163"/>
      <c r="E257" s="154">
        <v>0</v>
      </c>
      <c r="F257" s="117">
        <f>IF(E256=0,"",(G256/E256)/12*E256)</f>
        <v>0</v>
      </c>
      <c r="G257" s="97">
        <f>F257</f>
        <v>0</v>
      </c>
      <c r="H257" s="164"/>
      <c r="I257" s="101" t="s">
        <v>562</v>
      </c>
      <c r="J257" s="101" t="str">
        <f>VLOOKUP(I257,Presupuesto!$B$11:$C$565,2,0)</f>
        <v>CONTRATOS ESPECIALES</v>
      </c>
      <c r="K257" s="98" t="str">
        <f t="shared" si="3"/>
        <v>Posgrado</v>
      </c>
      <c r="L257" s="98" t="s">
        <v>392</v>
      </c>
    </row>
    <row r="258" spans="3:12" ht="15" thickBot="1" x14ac:dyDescent="0.4">
      <c r="C258" s="172" t="s">
        <v>59</v>
      </c>
      <c r="D258" s="163"/>
      <c r="E258" s="154">
        <v>0</v>
      </c>
      <c r="F258" s="100">
        <f>IF(E256&lt;6,"",((E256-6)/12)*(G256/E256))</f>
        <v>0</v>
      </c>
      <c r="G258" s="97">
        <f>F258</f>
        <v>0</v>
      </c>
      <c r="H258" s="164"/>
      <c r="I258" s="101" t="s">
        <v>562</v>
      </c>
      <c r="J258" s="101" t="str">
        <f>VLOOKUP(I258,Presupuesto!$B$11:$C$565,2,0)</f>
        <v>CONTRATOS ESPECIALES</v>
      </c>
      <c r="K258" s="98" t="str">
        <f t="shared" si="3"/>
        <v>Posgrado</v>
      </c>
      <c r="L258" s="98" t="s">
        <v>397</v>
      </c>
    </row>
    <row r="259" spans="3:12" ht="15" thickBot="1" x14ac:dyDescent="0.4">
      <c r="C259" s="140" t="s">
        <v>60</v>
      </c>
      <c r="D259" s="199"/>
      <c r="E259" s="152">
        <v>12</v>
      </c>
      <c r="F259" s="118">
        <v>30000</v>
      </c>
      <c r="G259" s="113">
        <f>D259*E259*F259</f>
        <v>0</v>
      </c>
      <c r="H259" s="166"/>
      <c r="I259" s="114" t="s">
        <v>703</v>
      </c>
      <c r="J259" s="114" t="str">
        <f>VLOOKUP(I259,Presupuesto!$B$11:$C$565,2,0)</f>
        <v>OTROS SERVICIOS TECNICOS Y PROFESIONALES</v>
      </c>
      <c r="K259" s="98" t="str">
        <f t="shared" si="3"/>
        <v>Posgrado</v>
      </c>
      <c r="L259" s="98" t="s">
        <v>392</v>
      </c>
    </row>
    <row r="260" spans="3:12" x14ac:dyDescent="0.35">
      <c r="C260" s="171" t="s">
        <v>58</v>
      </c>
      <c r="D260" s="163"/>
      <c r="E260" s="154">
        <v>0</v>
      </c>
      <c r="F260" s="100">
        <v>0</v>
      </c>
      <c r="G260" s="97">
        <f>F260</f>
        <v>0</v>
      </c>
      <c r="H260" s="164"/>
      <c r="I260" s="101" t="s">
        <v>703</v>
      </c>
      <c r="J260" s="101" t="str">
        <f>VLOOKUP(I260,Presupuesto!$B$11:$C$565,2,0)</f>
        <v>OTROS SERVICIOS TECNICOS Y PROFESIONALES</v>
      </c>
      <c r="K260" s="98" t="str">
        <f t="shared" si="3"/>
        <v>Posgrado</v>
      </c>
      <c r="L260" s="98" t="s">
        <v>392</v>
      </c>
    </row>
    <row r="261" spans="3:12" ht="15" thickBot="1" x14ac:dyDescent="0.4">
      <c r="C261" s="172" t="s">
        <v>59</v>
      </c>
      <c r="D261" s="163"/>
      <c r="E261" s="154">
        <v>0</v>
      </c>
      <c r="F261" s="100">
        <v>0</v>
      </c>
      <c r="G261" s="97">
        <f>F261</f>
        <v>0</v>
      </c>
      <c r="H261" s="164"/>
      <c r="I261" s="101" t="s">
        <v>703</v>
      </c>
      <c r="J261" s="101" t="str">
        <f>VLOOKUP(I261,Presupuesto!$B$11:$C$565,2,0)</f>
        <v>OTROS SERVICIOS TECNICOS Y PROFESIONALES</v>
      </c>
      <c r="K261" s="98" t="str">
        <f t="shared" si="3"/>
        <v>Posgrado</v>
      </c>
      <c r="L261" s="98" t="s">
        <v>392</v>
      </c>
    </row>
    <row r="262" spans="3:12" ht="15" thickBot="1" x14ac:dyDescent="0.4">
      <c r="C262" s="140" t="s">
        <v>61</v>
      </c>
      <c r="D262" s="199"/>
      <c r="E262" s="152">
        <v>12</v>
      </c>
      <c r="F262" s="118">
        <v>30000</v>
      </c>
      <c r="G262" s="113">
        <f>D262*E262*F262</f>
        <v>0</v>
      </c>
      <c r="H262" s="166"/>
      <c r="I262" s="114" t="s">
        <v>494</v>
      </c>
      <c r="J262" s="114" t="str">
        <f>VLOOKUP(I262,Presupuesto!$B$11:$C$565,2,0)</f>
        <v>SUELDOS Y SALARIOS PERMANENTES</v>
      </c>
      <c r="K262" s="98" t="str">
        <f t="shared" si="3"/>
        <v>Posgrado</v>
      </c>
      <c r="L262" s="98" t="s">
        <v>392</v>
      </c>
    </row>
    <row r="263" spans="3:12" x14ac:dyDescent="0.35">
      <c r="C263" s="171" t="s">
        <v>58</v>
      </c>
      <c r="D263" s="169"/>
      <c r="E263" s="131">
        <v>0</v>
      </c>
      <c r="F263" s="119">
        <f>IF(E262=0,"",(G262/E262)/12*E262)</f>
        <v>0</v>
      </c>
      <c r="G263" s="120">
        <f>F263</f>
        <v>0</v>
      </c>
      <c r="H263" s="164"/>
      <c r="I263" s="101" t="s">
        <v>514</v>
      </c>
      <c r="J263" s="101" t="str">
        <f>VLOOKUP(I263,Presupuesto!$B$11:$C$565,2,0)</f>
        <v>AGUINALDO Y DECIMO CUARTO MES</v>
      </c>
      <c r="K263" s="98" t="str">
        <f t="shared" si="3"/>
        <v>Posgrado</v>
      </c>
      <c r="L263" s="98" t="s">
        <v>392</v>
      </c>
    </row>
    <row r="264" spans="3:12" ht="15" thickBot="1" x14ac:dyDescent="0.4">
      <c r="C264" s="173" t="s">
        <v>59</v>
      </c>
      <c r="D264" s="162"/>
      <c r="E264" s="132">
        <v>0</v>
      </c>
      <c r="F264" s="105">
        <f>IF(E262&lt;6,"",((E262-6)/12)*(G262/E262))</f>
        <v>0</v>
      </c>
      <c r="G264" s="105">
        <f>F264</f>
        <v>0</v>
      </c>
      <c r="H264" s="162"/>
      <c r="I264" s="106" t="s">
        <v>517</v>
      </c>
      <c r="J264" s="124" t="str">
        <f>VLOOKUP(I264,Presupuesto!$B$11:$C$565,2,0)</f>
        <v>DECIMOCUARTO MES</v>
      </c>
      <c r="K264" s="106" t="str">
        <f t="shared" si="3"/>
        <v>Posgrado</v>
      </c>
      <c r="L264" s="124" t="s">
        <v>392</v>
      </c>
    </row>
    <row r="266" spans="3:12" ht="15" thickBot="1" x14ac:dyDescent="0.4"/>
    <row r="267" spans="3:12" ht="15" thickBot="1" x14ac:dyDescent="0.4">
      <c r="C267" s="69" t="s">
        <v>43</v>
      </c>
      <c r="D267" s="30">
        <f>SUM(G274:G324)</f>
        <v>0</v>
      </c>
      <c r="E267" s="93"/>
      <c r="F267" s="93"/>
      <c r="G267" s="93"/>
      <c r="H267" s="76"/>
      <c r="I267" s="76"/>
      <c r="J267" s="76"/>
    </row>
    <row r="268" spans="3:12" x14ac:dyDescent="0.35">
      <c r="D268" s="31"/>
      <c r="E268" s="93"/>
      <c r="F268" s="93"/>
      <c r="G268" s="93"/>
      <c r="H268" s="76"/>
      <c r="I268" s="76"/>
      <c r="J268" s="76"/>
    </row>
    <row r="269" spans="3:12" x14ac:dyDescent="0.35">
      <c r="D269" s="31"/>
      <c r="E269" s="93"/>
      <c r="F269" s="93"/>
      <c r="G269" s="93"/>
      <c r="H269" s="76"/>
      <c r="I269" s="76"/>
      <c r="J269" s="76"/>
    </row>
    <row r="270" spans="3:12" ht="15.5" x14ac:dyDescent="0.35">
      <c r="C270" s="202" t="s">
        <v>390</v>
      </c>
      <c r="D270" s="351"/>
      <c r="E270" s="93"/>
      <c r="F270" s="93"/>
      <c r="G270" s="93"/>
      <c r="H270" s="76"/>
      <c r="I270" s="76"/>
      <c r="J270" s="76"/>
      <c r="K270" s="153"/>
    </row>
    <row r="271" spans="3:12" ht="18.5" x14ac:dyDescent="0.35">
      <c r="C271" s="207" t="e">
        <f>IFERROR(VLOOKUP(D270,'1. Desarrollo e Innov. Curricu.'!$F:$G,2,FALSE),IFERROR(VLOOKUP(D270,'2. Investigación Científica'!$F:$G,2,FALSE),IFERROR(VLOOKUP(D270,'3. Vinculación Univ. Sociedad'!$F:$G,2,FALSE),IFERROR(VLOOKUP(D270,'4. Docencia y Profesorado Univ.'!$F:$G,2,FALSE),IFERROR(VLOOKUP(D270,'5. Estudiantes y Graduados'!$F:$G,2,FALSE),IFERROR(VLOOKUP(D270,'11. Gestion Administrativa'!$F:$G,2,FALSE),IFERROR(VLOOKUP(D270,'13. Gestión Académica'!$F:$G,2,FALSE),IFERROR(VLOOKUP(D270,'9. Asegura. de la Calid. y M'!$F:$G,2,FALSE),IFERROR(VLOOKUP(D270,'6. Gestión del Conocimiento'!$F:$G,2,FALSE),IFERROR(VLOOKUP(D270,'15. Gobernabilidad y Proceso...'!$F:$G,2,FALSE),IFERROR(VLOOKUP(D270,'12. Gestión del Talento Humano'!$F:$G,2,FALSE),IFERROR(VLOOKUP(D270,'14. Internacional... de la E.S.'!$F:$G,2,FALSE),IFERROR(VLOOKUP(D270,'10. Posgrado'!$F:$G,2,FALSE),IFERROR(VLOOKUP(D270,'16. Gestión TIC'!$F:$G,2,FALSE),IFERROR(VLOOKUP(D270,'16. Desa. del Sistema Educ.Sup.'!$F:$G,2,FALSE),IFERROR(VLOOKUP(D270,'8. Cultura de Inno. Insti...'!$F:$G,2,FALSE),VLOOKUP(D270,'7. Lo Esencial de la Reforma U.'!$F:$G,2,0)))))))))))))))))</f>
        <v>#N/A</v>
      </c>
      <c r="D271" s="31"/>
      <c r="E271" s="93"/>
      <c r="F271" s="93"/>
      <c r="G271" s="93"/>
      <c r="H271" s="76"/>
      <c r="I271" s="76"/>
      <c r="J271" s="76"/>
      <c r="K271" s="153"/>
    </row>
    <row r="272" spans="3:12" ht="15" thickBot="1" x14ac:dyDescent="0.4">
      <c r="C272" s="177"/>
      <c r="D272" s="31"/>
      <c r="E272" s="93"/>
      <c r="F272" s="93"/>
      <c r="G272" s="93"/>
      <c r="H272" s="76"/>
      <c r="I272" s="76"/>
      <c r="J272" s="76"/>
      <c r="K272" s="153"/>
    </row>
    <row r="273" spans="3:12" ht="29.5" thickBot="1" x14ac:dyDescent="0.4">
      <c r="C273" s="134" t="s">
        <v>44</v>
      </c>
      <c r="D273" s="138" t="s">
        <v>55</v>
      </c>
      <c r="E273" s="170" t="s">
        <v>56</v>
      </c>
      <c r="F273" s="138" t="s">
        <v>57</v>
      </c>
      <c r="G273" s="135" t="s">
        <v>27</v>
      </c>
      <c r="H273" s="133" t="s">
        <v>129</v>
      </c>
      <c r="I273" s="136" t="s">
        <v>46</v>
      </c>
      <c r="J273" s="136" t="s">
        <v>130</v>
      </c>
      <c r="K273" s="136" t="s">
        <v>408</v>
      </c>
      <c r="L273" s="136" t="s">
        <v>409</v>
      </c>
    </row>
    <row r="274" spans="3:12" ht="15" thickBot="1" x14ac:dyDescent="0.4">
      <c r="C274" s="137" t="s">
        <v>480</v>
      </c>
      <c r="D274" s="199"/>
      <c r="E274" s="152">
        <v>12</v>
      </c>
      <c r="F274" s="297">
        <f>HLOOKUP($C274,$BZ$2:$CM$3,2,0)</f>
        <v>43674.39</v>
      </c>
      <c r="G274" s="113">
        <f>D274*E274*F274</f>
        <v>0</v>
      </c>
      <c r="H274" s="166"/>
      <c r="I274" s="114" t="s">
        <v>494</v>
      </c>
      <c r="J274" s="114" t="str">
        <f>VLOOKUP(I274,Presupuesto!$B$11:$C$565,2,0)</f>
        <v>SUELDOS Y SALARIOS PERMANENTES</v>
      </c>
      <c r="K274" s="215" t="s">
        <v>1437</v>
      </c>
      <c r="L274" s="98" t="s">
        <v>392</v>
      </c>
    </row>
    <row r="275" spans="3:12" x14ac:dyDescent="0.35">
      <c r="C275" s="171" t="s">
        <v>58</v>
      </c>
      <c r="D275" s="163"/>
      <c r="E275" s="154">
        <v>0</v>
      </c>
      <c r="F275" s="100">
        <f>IF(E274=0,"",(G274/E274)/12*E274)</f>
        <v>0</v>
      </c>
      <c r="G275" s="97">
        <f>F275</f>
        <v>0</v>
      </c>
      <c r="H275" s="164"/>
      <c r="I275" s="116" t="s">
        <v>514</v>
      </c>
      <c r="J275" s="116" t="str">
        <f>VLOOKUP(I275,Presupuesto!$B$11:$C$565,2,0)</f>
        <v>AGUINALDO Y DECIMO CUARTO MES</v>
      </c>
      <c r="K275" s="98" t="str">
        <f t="shared" ref="K275:K306" si="4">$K$274</f>
        <v>Posgrado</v>
      </c>
      <c r="L275" s="98" t="s">
        <v>410</v>
      </c>
    </row>
    <row r="276" spans="3:12" ht="15" thickBot="1" x14ac:dyDescent="0.4">
      <c r="C276" s="172" t="s">
        <v>59</v>
      </c>
      <c r="D276" s="163"/>
      <c r="E276" s="154">
        <v>0</v>
      </c>
      <c r="F276" s="117">
        <f>IF(E274&lt;6,"",((E274-6)/12)*(G274/E274))</f>
        <v>0</v>
      </c>
      <c r="G276" s="97">
        <f>F276</f>
        <v>0</v>
      </c>
      <c r="H276" s="164"/>
      <c r="I276" s="101" t="s">
        <v>517</v>
      </c>
      <c r="J276" s="101" t="str">
        <f>VLOOKUP(I276,Presupuesto!$B$11:$C$565,2,0)</f>
        <v>DECIMOCUARTO MES</v>
      </c>
      <c r="K276" s="98" t="str">
        <f t="shared" si="4"/>
        <v>Posgrado</v>
      </c>
      <c r="L276" s="98" t="s">
        <v>393</v>
      </c>
    </row>
    <row r="277" spans="3:12" ht="15" thickBot="1" x14ac:dyDescent="0.4">
      <c r="C277" s="137" t="s">
        <v>481</v>
      </c>
      <c r="D277" s="199"/>
      <c r="E277" s="152">
        <v>12</v>
      </c>
      <c r="F277" s="297">
        <f>HLOOKUP($C277,$BZ$2:$CM$3,2,0)</f>
        <v>39703.99</v>
      </c>
      <c r="G277" s="113">
        <f>D277*E277*F277</f>
        <v>0</v>
      </c>
      <c r="H277" s="166"/>
      <c r="I277" s="114" t="s">
        <v>494</v>
      </c>
      <c r="J277" s="114" t="str">
        <f>VLOOKUP(I277,Presupuesto!$B$11:$C$565,2,0)</f>
        <v>SUELDOS Y SALARIOS PERMANENTES</v>
      </c>
      <c r="K277" s="98" t="str">
        <f t="shared" si="4"/>
        <v>Posgrado</v>
      </c>
      <c r="L277" s="98" t="s">
        <v>393</v>
      </c>
    </row>
    <row r="278" spans="3:12" x14ac:dyDescent="0.35">
      <c r="C278" s="171" t="s">
        <v>58</v>
      </c>
      <c r="D278" s="163"/>
      <c r="E278" s="154">
        <v>0</v>
      </c>
      <c r="F278" s="100">
        <f>IF(E277=0,"",(G277/E277)/12*E277)</f>
        <v>0</v>
      </c>
      <c r="G278" s="97">
        <f>F278</f>
        <v>0</v>
      </c>
      <c r="H278" s="164"/>
      <c r="I278" s="116" t="s">
        <v>514</v>
      </c>
      <c r="J278" s="116" t="str">
        <f>VLOOKUP(I278,Presupuesto!$B$11:$C$565,2,0)</f>
        <v>AGUINALDO Y DECIMO CUARTO MES</v>
      </c>
      <c r="K278" s="98" t="str">
        <f t="shared" si="4"/>
        <v>Posgrado</v>
      </c>
      <c r="L278" s="98" t="s">
        <v>393</v>
      </c>
    </row>
    <row r="279" spans="3:12" ht="15" thickBot="1" x14ac:dyDescent="0.4">
      <c r="C279" s="172" t="s">
        <v>59</v>
      </c>
      <c r="D279" s="163"/>
      <c r="E279" s="154">
        <v>0</v>
      </c>
      <c r="F279" s="117">
        <f>IF(E277&lt;6,"",((E277-6)/12)*(G277/E277))</f>
        <v>0</v>
      </c>
      <c r="G279" s="97">
        <f>F279</f>
        <v>0</v>
      </c>
      <c r="H279" s="164"/>
      <c r="I279" s="101" t="s">
        <v>517</v>
      </c>
      <c r="J279" s="101" t="str">
        <f>VLOOKUP(I279,Presupuesto!$B$11:$C$565,2,0)</f>
        <v>DECIMOCUARTO MES</v>
      </c>
      <c r="K279" s="98" t="str">
        <f t="shared" si="4"/>
        <v>Posgrado</v>
      </c>
      <c r="L279" s="98" t="s">
        <v>393</v>
      </c>
    </row>
    <row r="280" spans="3:12" ht="15" thickBot="1" x14ac:dyDescent="0.4">
      <c r="C280" s="137" t="s">
        <v>482</v>
      </c>
      <c r="D280" s="199"/>
      <c r="E280" s="152">
        <v>12</v>
      </c>
      <c r="F280" s="297">
        <f>HLOOKUP($C280,$BZ$2:$CM$3,2,0)</f>
        <v>35733.589999999997</v>
      </c>
      <c r="G280" s="113">
        <f>D280*E280*F280</f>
        <v>0</v>
      </c>
      <c r="H280" s="166"/>
      <c r="I280" s="114" t="s">
        <v>494</v>
      </c>
      <c r="J280" s="114" t="str">
        <f>VLOOKUP(I280,Presupuesto!$B$11:$C$565,2,0)</f>
        <v>SUELDOS Y SALARIOS PERMANENTES</v>
      </c>
      <c r="K280" s="98" t="str">
        <f t="shared" si="4"/>
        <v>Posgrado</v>
      </c>
      <c r="L280" s="98" t="s">
        <v>393</v>
      </c>
    </row>
    <row r="281" spans="3:12" x14ac:dyDescent="0.35">
      <c r="C281" s="171" t="s">
        <v>58</v>
      </c>
      <c r="D281" s="163"/>
      <c r="E281" s="154">
        <v>0</v>
      </c>
      <c r="F281" s="100">
        <f>IF(E280=0,"",(G280/E280)/12*E280)</f>
        <v>0</v>
      </c>
      <c r="G281" s="97">
        <f>F281</f>
        <v>0</v>
      </c>
      <c r="H281" s="164"/>
      <c r="I281" s="116" t="s">
        <v>514</v>
      </c>
      <c r="J281" s="116" t="str">
        <f>VLOOKUP(I281,Presupuesto!$B$11:$C$565,2,0)</f>
        <v>AGUINALDO Y DECIMO CUARTO MES</v>
      </c>
      <c r="K281" s="98" t="str">
        <f t="shared" si="4"/>
        <v>Posgrado</v>
      </c>
      <c r="L281" s="98" t="s">
        <v>393</v>
      </c>
    </row>
    <row r="282" spans="3:12" ht="15" thickBot="1" x14ac:dyDescent="0.4">
      <c r="C282" s="172" t="s">
        <v>59</v>
      </c>
      <c r="D282" s="163"/>
      <c r="E282" s="154">
        <v>0</v>
      </c>
      <c r="F282" s="117">
        <f>IF(E280&lt;6,"",((E280-6)/12)*(G280/E280))</f>
        <v>0</v>
      </c>
      <c r="G282" s="97">
        <f>F282</f>
        <v>0</v>
      </c>
      <c r="H282" s="164"/>
      <c r="I282" s="101" t="s">
        <v>517</v>
      </c>
      <c r="J282" s="101" t="str">
        <f>VLOOKUP(I282,Presupuesto!$B$11:$C$565,2,0)</f>
        <v>DECIMOCUARTO MES</v>
      </c>
      <c r="K282" s="98" t="str">
        <f t="shared" si="4"/>
        <v>Posgrado</v>
      </c>
      <c r="L282" s="98" t="s">
        <v>393</v>
      </c>
    </row>
    <row r="283" spans="3:12" ht="15" thickBot="1" x14ac:dyDescent="0.4">
      <c r="C283" s="137" t="s">
        <v>483</v>
      </c>
      <c r="D283" s="199"/>
      <c r="E283" s="152">
        <v>12</v>
      </c>
      <c r="F283" s="297">
        <f>HLOOKUP($C283,$BZ$2:$CM$3,2,0)</f>
        <v>31763.19</v>
      </c>
      <c r="G283" s="113">
        <f>D283*E283*F283</f>
        <v>0</v>
      </c>
      <c r="H283" s="166"/>
      <c r="I283" s="114" t="s">
        <v>494</v>
      </c>
      <c r="J283" s="114" t="str">
        <f>VLOOKUP(I283,Presupuesto!$B$11:$C$565,2,0)</f>
        <v>SUELDOS Y SALARIOS PERMANENTES</v>
      </c>
      <c r="K283" s="98" t="str">
        <f t="shared" si="4"/>
        <v>Posgrado</v>
      </c>
      <c r="L283" s="98" t="s">
        <v>393</v>
      </c>
    </row>
    <row r="284" spans="3:12" x14ac:dyDescent="0.35">
      <c r="C284" s="171" t="s">
        <v>58</v>
      </c>
      <c r="D284" s="163"/>
      <c r="E284" s="154">
        <v>0</v>
      </c>
      <c r="F284" s="100">
        <f>IF(E283=0,"",(G283/E283)/12*E283)</f>
        <v>0</v>
      </c>
      <c r="G284" s="97">
        <f>F284</f>
        <v>0</v>
      </c>
      <c r="H284" s="164"/>
      <c r="I284" s="116" t="s">
        <v>514</v>
      </c>
      <c r="J284" s="116" t="str">
        <f>VLOOKUP(I284,Presupuesto!$B$11:$C$565,2,0)</f>
        <v>AGUINALDO Y DECIMO CUARTO MES</v>
      </c>
      <c r="K284" s="98" t="str">
        <f t="shared" si="4"/>
        <v>Posgrado</v>
      </c>
      <c r="L284" s="98" t="s">
        <v>393</v>
      </c>
    </row>
    <row r="285" spans="3:12" ht="15" thickBot="1" x14ac:dyDescent="0.4">
      <c r="C285" s="172" t="s">
        <v>59</v>
      </c>
      <c r="D285" s="163"/>
      <c r="E285" s="154">
        <v>0</v>
      </c>
      <c r="F285" s="117">
        <f>IF(E283&lt;6,"",((E283-6)/12)*(G283/E283))</f>
        <v>0</v>
      </c>
      <c r="G285" s="97">
        <f>F285</f>
        <v>0</v>
      </c>
      <c r="H285" s="164"/>
      <c r="I285" s="101" t="s">
        <v>517</v>
      </c>
      <c r="J285" s="101" t="str">
        <f>VLOOKUP(I285,Presupuesto!$B$11:$C$565,2,0)</f>
        <v>DECIMOCUARTO MES</v>
      </c>
      <c r="K285" s="98" t="str">
        <f t="shared" si="4"/>
        <v>Posgrado</v>
      </c>
      <c r="L285" s="98" t="s">
        <v>393</v>
      </c>
    </row>
    <row r="286" spans="3:12" ht="15" thickBot="1" x14ac:dyDescent="0.4">
      <c r="C286" s="137" t="s">
        <v>484</v>
      </c>
      <c r="D286" s="199"/>
      <c r="E286" s="152">
        <v>12</v>
      </c>
      <c r="F286" s="297">
        <f>HLOOKUP($C286,$BZ$2:$CM$3,2,0)</f>
        <v>29777.99</v>
      </c>
      <c r="G286" s="113">
        <f>D286*E286*F286</f>
        <v>0</v>
      </c>
      <c r="H286" s="166"/>
      <c r="I286" s="114" t="s">
        <v>494</v>
      </c>
      <c r="J286" s="114" t="str">
        <f>VLOOKUP(I286,Presupuesto!$B$11:$C$565,2,0)</f>
        <v>SUELDOS Y SALARIOS PERMANENTES</v>
      </c>
      <c r="K286" s="98" t="str">
        <f t="shared" si="4"/>
        <v>Posgrado</v>
      </c>
      <c r="L286" s="98" t="s">
        <v>393</v>
      </c>
    </row>
    <row r="287" spans="3:12" x14ac:dyDescent="0.35">
      <c r="C287" s="171" t="s">
        <v>58</v>
      </c>
      <c r="D287" s="163"/>
      <c r="E287" s="154">
        <v>0</v>
      </c>
      <c r="F287" s="100">
        <f>IF(E286=0,"",(G286/E286)/12*E286)</f>
        <v>0</v>
      </c>
      <c r="G287" s="97">
        <f>F287</f>
        <v>0</v>
      </c>
      <c r="H287" s="164"/>
      <c r="I287" s="116" t="s">
        <v>514</v>
      </c>
      <c r="J287" s="116" t="str">
        <f>VLOOKUP(I287,Presupuesto!$B$11:$C$565,2,0)</f>
        <v>AGUINALDO Y DECIMO CUARTO MES</v>
      </c>
      <c r="K287" s="98" t="str">
        <f t="shared" si="4"/>
        <v>Posgrado</v>
      </c>
      <c r="L287" s="98" t="s">
        <v>393</v>
      </c>
    </row>
    <row r="288" spans="3:12" ht="15" thickBot="1" x14ac:dyDescent="0.4">
      <c r="C288" s="172" t="s">
        <v>59</v>
      </c>
      <c r="D288" s="163"/>
      <c r="E288" s="154">
        <v>0</v>
      </c>
      <c r="F288" s="117">
        <f>IF(E286&lt;6,"",((E286-6)/12)*(G286/E286))</f>
        <v>0</v>
      </c>
      <c r="G288" s="97">
        <f>F288</f>
        <v>0</v>
      </c>
      <c r="H288" s="164"/>
      <c r="I288" s="101" t="s">
        <v>517</v>
      </c>
      <c r="J288" s="101" t="str">
        <f>VLOOKUP(I288,Presupuesto!$B$11:$C$565,2,0)</f>
        <v>DECIMOCUARTO MES</v>
      </c>
      <c r="K288" s="98" t="str">
        <f t="shared" si="4"/>
        <v>Posgrado</v>
      </c>
      <c r="L288" s="98" t="s">
        <v>393</v>
      </c>
    </row>
    <row r="289" spans="3:12" ht="15" thickBot="1" x14ac:dyDescent="0.4">
      <c r="C289" s="137" t="s">
        <v>485</v>
      </c>
      <c r="D289" s="199"/>
      <c r="E289" s="152">
        <v>12</v>
      </c>
      <c r="F289" s="297">
        <f>HLOOKUP($C289,$BZ$2:$CM$3,2,0)</f>
        <v>27792.79</v>
      </c>
      <c r="G289" s="113">
        <f>D289*E289*F289</f>
        <v>0</v>
      </c>
      <c r="H289" s="166"/>
      <c r="I289" s="114" t="s">
        <v>494</v>
      </c>
      <c r="J289" s="114" t="str">
        <f>VLOOKUP(I289,Presupuesto!$B$11:$C$565,2,0)</f>
        <v>SUELDOS Y SALARIOS PERMANENTES</v>
      </c>
      <c r="K289" s="98" t="str">
        <f t="shared" si="4"/>
        <v>Posgrado</v>
      </c>
      <c r="L289" s="98" t="s">
        <v>393</v>
      </c>
    </row>
    <row r="290" spans="3:12" x14ac:dyDescent="0.35">
      <c r="C290" s="171" t="s">
        <v>58</v>
      </c>
      <c r="D290" s="163"/>
      <c r="E290" s="154">
        <v>0</v>
      </c>
      <c r="F290" s="100">
        <f>IF(E289=0,"",(G289/E289)/12*E289)</f>
        <v>0</v>
      </c>
      <c r="G290" s="97">
        <f>F290</f>
        <v>0</v>
      </c>
      <c r="H290" s="164"/>
      <c r="I290" s="116" t="s">
        <v>514</v>
      </c>
      <c r="J290" s="116" t="str">
        <f>VLOOKUP(I290,Presupuesto!$B$11:$C$565,2,0)</f>
        <v>AGUINALDO Y DECIMO CUARTO MES</v>
      </c>
      <c r="K290" s="98" t="str">
        <f t="shared" si="4"/>
        <v>Posgrado</v>
      </c>
      <c r="L290" s="98" t="s">
        <v>393</v>
      </c>
    </row>
    <row r="291" spans="3:12" ht="15" thickBot="1" x14ac:dyDescent="0.4">
      <c r="C291" s="172" t="s">
        <v>59</v>
      </c>
      <c r="D291" s="163"/>
      <c r="E291" s="154">
        <v>0</v>
      </c>
      <c r="F291" s="117">
        <f>IF(E289&lt;6,"",((E289-6)/12)*(G289/E289))</f>
        <v>0</v>
      </c>
      <c r="G291" s="97">
        <f>F291</f>
        <v>0</v>
      </c>
      <c r="H291" s="164"/>
      <c r="I291" s="101" t="s">
        <v>517</v>
      </c>
      <c r="J291" s="101" t="str">
        <f>VLOOKUP(I291,Presupuesto!$B$11:$C$565,2,0)</f>
        <v>DECIMOCUARTO MES</v>
      </c>
      <c r="K291" s="98" t="str">
        <f t="shared" si="4"/>
        <v>Posgrado</v>
      </c>
      <c r="L291" s="98" t="s">
        <v>393</v>
      </c>
    </row>
    <row r="292" spans="3:12" ht="15" thickBot="1" x14ac:dyDescent="0.4">
      <c r="C292" s="137" t="s">
        <v>486</v>
      </c>
      <c r="D292" s="199"/>
      <c r="E292" s="152">
        <v>12</v>
      </c>
      <c r="F292" s="297">
        <f>HLOOKUP($C292,$BZ$2:$CM$3,2,0)</f>
        <v>18859.39</v>
      </c>
      <c r="G292" s="113">
        <f>D292*E292*F292</f>
        <v>0</v>
      </c>
      <c r="H292" s="166"/>
      <c r="I292" s="114" t="s">
        <v>494</v>
      </c>
      <c r="J292" s="114" t="str">
        <f>VLOOKUP(I292,Presupuesto!$B$11:$C$565,2,0)</f>
        <v>SUELDOS Y SALARIOS PERMANENTES</v>
      </c>
      <c r="K292" s="98" t="str">
        <f t="shared" si="4"/>
        <v>Posgrado</v>
      </c>
      <c r="L292" s="98" t="s">
        <v>393</v>
      </c>
    </row>
    <row r="293" spans="3:12" x14ac:dyDescent="0.35">
      <c r="C293" s="171" t="s">
        <v>58</v>
      </c>
      <c r="D293" s="163"/>
      <c r="E293" s="154">
        <v>0</v>
      </c>
      <c r="F293" s="100">
        <f>IF(E292=0,"",(G292/E292)/12*E292)</f>
        <v>0</v>
      </c>
      <c r="G293" s="97">
        <f>F293</f>
        <v>0</v>
      </c>
      <c r="H293" s="164"/>
      <c r="I293" s="116" t="s">
        <v>514</v>
      </c>
      <c r="J293" s="116" t="str">
        <f>VLOOKUP(I293,Presupuesto!$B$11:$C$565,2,0)</f>
        <v>AGUINALDO Y DECIMO CUARTO MES</v>
      </c>
      <c r="K293" s="98" t="str">
        <f t="shared" si="4"/>
        <v>Posgrado</v>
      </c>
      <c r="L293" s="98" t="s">
        <v>393</v>
      </c>
    </row>
    <row r="294" spans="3:12" ht="15" thickBot="1" x14ac:dyDescent="0.4">
      <c r="C294" s="172" t="s">
        <v>59</v>
      </c>
      <c r="D294" s="163"/>
      <c r="E294" s="154">
        <v>0</v>
      </c>
      <c r="F294" s="117">
        <f>IF(E292&lt;6,"",((E292-6)/12)*(G292/E292))</f>
        <v>0</v>
      </c>
      <c r="G294" s="97">
        <f>F294</f>
        <v>0</v>
      </c>
      <c r="H294" s="164"/>
      <c r="I294" s="101" t="s">
        <v>517</v>
      </c>
      <c r="J294" s="101" t="str">
        <f>VLOOKUP(I294,Presupuesto!$B$11:$C$565,2,0)</f>
        <v>DECIMOCUARTO MES</v>
      </c>
      <c r="K294" s="98" t="str">
        <f t="shared" si="4"/>
        <v>Posgrado</v>
      </c>
      <c r="L294" s="98" t="s">
        <v>393</v>
      </c>
    </row>
    <row r="295" spans="3:12" ht="15" thickBot="1" x14ac:dyDescent="0.4">
      <c r="C295" s="137" t="s">
        <v>487</v>
      </c>
      <c r="D295" s="199"/>
      <c r="E295" s="152">
        <v>12</v>
      </c>
      <c r="F295" s="297">
        <f>HLOOKUP($C295,$BZ$2:$CM$3,2,0)</f>
        <v>17866.8</v>
      </c>
      <c r="G295" s="113">
        <f>D295*E295*F295</f>
        <v>0</v>
      </c>
      <c r="H295" s="166"/>
      <c r="I295" s="114" t="s">
        <v>494</v>
      </c>
      <c r="J295" s="114" t="str">
        <f>VLOOKUP(I295,Presupuesto!$B$11:$C$565,2,0)</f>
        <v>SUELDOS Y SALARIOS PERMANENTES</v>
      </c>
      <c r="K295" s="98" t="str">
        <f t="shared" si="4"/>
        <v>Posgrado</v>
      </c>
      <c r="L295" s="98" t="s">
        <v>393</v>
      </c>
    </row>
    <row r="296" spans="3:12" x14ac:dyDescent="0.35">
      <c r="C296" s="171" t="s">
        <v>58</v>
      </c>
      <c r="D296" s="163"/>
      <c r="E296" s="154">
        <v>0</v>
      </c>
      <c r="F296" s="100">
        <f>IF(E295=0,"",(G295/E295)/12*E295)</f>
        <v>0</v>
      </c>
      <c r="G296" s="97">
        <f>F296</f>
        <v>0</v>
      </c>
      <c r="H296" s="164"/>
      <c r="I296" s="116" t="s">
        <v>514</v>
      </c>
      <c r="J296" s="116" t="str">
        <f>VLOOKUP(I296,Presupuesto!$B$11:$C$565,2,0)</f>
        <v>AGUINALDO Y DECIMO CUARTO MES</v>
      </c>
      <c r="K296" s="98" t="str">
        <f t="shared" si="4"/>
        <v>Posgrado</v>
      </c>
      <c r="L296" s="98" t="s">
        <v>393</v>
      </c>
    </row>
    <row r="297" spans="3:12" ht="15" thickBot="1" x14ac:dyDescent="0.4">
      <c r="C297" s="172" t="s">
        <v>59</v>
      </c>
      <c r="D297" s="163"/>
      <c r="E297" s="154">
        <v>0</v>
      </c>
      <c r="F297" s="117">
        <f>IF(E295&lt;6,"",((E295-6)/12)*(G295/E295))</f>
        <v>0</v>
      </c>
      <c r="G297" s="97">
        <f>F297</f>
        <v>0</v>
      </c>
      <c r="H297" s="164"/>
      <c r="I297" s="101" t="s">
        <v>517</v>
      </c>
      <c r="J297" s="101" t="str">
        <f>VLOOKUP(I297,Presupuesto!$B$11:$C$565,2,0)</f>
        <v>DECIMOCUARTO MES</v>
      </c>
      <c r="K297" s="98" t="str">
        <f t="shared" si="4"/>
        <v>Posgrado</v>
      </c>
      <c r="L297" s="98" t="s">
        <v>393</v>
      </c>
    </row>
    <row r="298" spans="3:12" ht="15" thickBot="1" x14ac:dyDescent="0.4">
      <c r="C298" s="137" t="s">
        <v>488</v>
      </c>
      <c r="D298" s="199"/>
      <c r="E298" s="152">
        <v>12</v>
      </c>
      <c r="F298" s="297">
        <f>HLOOKUP($C298,$BZ$2:$CM$3,2,0)</f>
        <v>13896.4</v>
      </c>
      <c r="G298" s="113">
        <f>D298*E298*F298</f>
        <v>0</v>
      </c>
      <c r="H298" s="166"/>
      <c r="I298" s="114" t="s">
        <v>494</v>
      </c>
      <c r="J298" s="114" t="str">
        <f>VLOOKUP(I298,Presupuesto!$B$11:$C$565,2,0)</f>
        <v>SUELDOS Y SALARIOS PERMANENTES</v>
      </c>
      <c r="K298" s="98" t="str">
        <f t="shared" si="4"/>
        <v>Posgrado</v>
      </c>
      <c r="L298" s="98" t="s">
        <v>393</v>
      </c>
    </row>
    <row r="299" spans="3:12" x14ac:dyDescent="0.35">
      <c r="C299" s="171" t="s">
        <v>58</v>
      </c>
      <c r="D299" s="163"/>
      <c r="E299" s="154">
        <v>0</v>
      </c>
      <c r="F299" s="100">
        <f>IF(E298=0,"",(G298/E298)/12*E298)</f>
        <v>0</v>
      </c>
      <c r="G299" s="97">
        <f>F299</f>
        <v>0</v>
      </c>
      <c r="H299" s="164"/>
      <c r="I299" s="116" t="s">
        <v>514</v>
      </c>
      <c r="J299" s="116" t="str">
        <f>VLOOKUP(I299,Presupuesto!$B$11:$C$565,2,0)</f>
        <v>AGUINALDO Y DECIMO CUARTO MES</v>
      </c>
      <c r="K299" s="98" t="str">
        <f t="shared" si="4"/>
        <v>Posgrado</v>
      </c>
      <c r="L299" s="98" t="s">
        <v>393</v>
      </c>
    </row>
    <row r="300" spans="3:12" ht="15" thickBot="1" x14ac:dyDescent="0.4">
      <c r="C300" s="172" t="s">
        <v>59</v>
      </c>
      <c r="D300" s="163"/>
      <c r="E300" s="154">
        <v>0</v>
      </c>
      <c r="F300" s="117">
        <f>IF(E298&lt;6,"",((E298-6)/12)*(G298/E298))</f>
        <v>0</v>
      </c>
      <c r="G300" s="97">
        <f>F300</f>
        <v>0</v>
      </c>
      <c r="H300" s="164"/>
      <c r="I300" s="101" t="s">
        <v>517</v>
      </c>
      <c r="J300" s="101" t="str">
        <f>VLOOKUP(I300,Presupuesto!$B$11:$C$565,2,0)</f>
        <v>DECIMOCUARTO MES</v>
      </c>
      <c r="K300" s="98" t="str">
        <f t="shared" si="4"/>
        <v>Posgrado</v>
      </c>
      <c r="L300" s="98" t="s">
        <v>393</v>
      </c>
    </row>
    <row r="301" spans="3:12" ht="15" thickBot="1" x14ac:dyDescent="0.4">
      <c r="C301" s="137" t="s">
        <v>489</v>
      </c>
      <c r="D301" s="199"/>
      <c r="E301" s="152">
        <v>12</v>
      </c>
      <c r="F301" s="297">
        <f>HLOOKUP($C301,$BZ$2:$CM$3,2,0)</f>
        <v>15004.09</v>
      </c>
      <c r="G301" s="113">
        <f>D301*E301*F301</f>
        <v>0</v>
      </c>
      <c r="H301" s="166"/>
      <c r="I301" s="114" t="s">
        <v>494</v>
      </c>
      <c r="J301" s="114" t="str">
        <f>VLOOKUP(I301,Presupuesto!$B$11:$C$565,2,0)</f>
        <v>SUELDOS Y SALARIOS PERMANENTES</v>
      </c>
      <c r="K301" s="98" t="str">
        <f t="shared" si="4"/>
        <v>Posgrado</v>
      </c>
      <c r="L301" s="98" t="s">
        <v>393</v>
      </c>
    </row>
    <row r="302" spans="3:12" x14ac:dyDescent="0.35">
      <c r="C302" s="171" t="s">
        <v>58</v>
      </c>
      <c r="D302" s="163"/>
      <c r="E302" s="154">
        <v>0</v>
      </c>
      <c r="F302" s="100">
        <f>IF(E301=0,"",(G301/E301)/12*E301)</f>
        <v>0</v>
      </c>
      <c r="G302" s="97">
        <f>F302</f>
        <v>0</v>
      </c>
      <c r="H302" s="164"/>
      <c r="I302" s="116" t="s">
        <v>514</v>
      </c>
      <c r="J302" s="116" t="str">
        <f>VLOOKUP(I302,Presupuesto!$B$11:$C$565,2,0)</f>
        <v>AGUINALDO Y DECIMO CUARTO MES</v>
      </c>
      <c r="K302" s="98" t="str">
        <f t="shared" si="4"/>
        <v>Posgrado</v>
      </c>
      <c r="L302" s="98" t="s">
        <v>393</v>
      </c>
    </row>
    <row r="303" spans="3:12" ht="15" thickBot="1" x14ac:dyDescent="0.4">
      <c r="C303" s="172" t="s">
        <v>59</v>
      </c>
      <c r="D303" s="163"/>
      <c r="E303" s="154">
        <v>0</v>
      </c>
      <c r="F303" s="117">
        <f>IF(E301&lt;6,"",((E301-6)/12)*(G301/E301))</f>
        <v>0</v>
      </c>
      <c r="G303" s="97">
        <f>F303</f>
        <v>0</v>
      </c>
      <c r="H303" s="164"/>
      <c r="I303" s="101" t="s">
        <v>517</v>
      </c>
      <c r="J303" s="101" t="str">
        <f>VLOOKUP(I303,Presupuesto!$B$11:$C$565,2,0)</f>
        <v>DECIMOCUARTO MES</v>
      </c>
      <c r="K303" s="98" t="str">
        <f t="shared" si="4"/>
        <v>Posgrado</v>
      </c>
      <c r="L303" s="98" t="s">
        <v>393</v>
      </c>
    </row>
    <row r="304" spans="3:12" ht="15" thickBot="1" x14ac:dyDescent="0.4">
      <c r="C304" s="137" t="s">
        <v>490</v>
      </c>
      <c r="D304" s="199"/>
      <c r="E304" s="152">
        <v>12</v>
      </c>
      <c r="F304" s="297">
        <f>HLOOKUP($C304,$BZ$2:$CM$3,2,0)</f>
        <v>13238.9</v>
      </c>
      <c r="G304" s="113">
        <f>D304*E304*F304</f>
        <v>0</v>
      </c>
      <c r="H304" s="166"/>
      <c r="I304" s="114" t="s">
        <v>494</v>
      </c>
      <c r="J304" s="114" t="str">
        <f>VLOOKUP(I304,Presupuesto!$B$11:$C$565,2,0)</f>
        <v>SUELDOS Y SALARIOS PERMANENTES</v>
      </c>
      <c r="K304" s="98" t="str">
        <f t="shared" si="4"/>
        <v>Posgrado</v>
      </c>
      <c r="L304" s="98" t="s">
        <v>393</v>
      </c>
    </row>
    <row r="305" spans="3:12" x14ac:dyDescent="0.35">
      <c r="C305" s="171" t="s">
        <v>58</v>
      </c>
      <c r="D305" s="163"/>
      <c r="E305" s="154">
        <v>0</v>
      </c>
      <c r="F305" s="100">
        <f>IF(E304=0,"",(G304/E304)/12*E304)</f>
        <v>0</v>
      </c>
      <c r="G305" s="97">
        <f>F305</f>
        <v>0</v>
      </c>
      <c r="H305" s="164"/>
      <c r="I305" s="116" t="s">
        <v>514</v>
      </c>
      <c r="J305" s="116" t="str">
        <f>VLOOKUP(I305,Presupuesto!$B$11:$C$565,2,0)</f>
        <v>AGUINALDO Y DECIMO CUARTO MES</v>
      </c>
      <c r="K305" s="98" t="str">
        <f t="shared" si="4"/>
        <v>Posgrado</v>
      </c>
      <c r="L305" s="98" t="s">
        <v>393</v>
      </c>
    </row>
    <row r="306" spans="3:12" ht="15" thickBot="1" x14ac:dyDescent="0.4">
      <c r="C306" s="172" t="s">
        <v>59</v>
      </c>
      <c r="D306" s="163"/>
      <c r="E306" s="154">
        <v>0</v>
      </c>
      <c r="F306" s="117">
        <f>IF(E304&lt;6,"",((E304-6)/12)*(G304/E304))</f>
        <v>0</v>
      </c>
      <c r="G306" s="97">
        <f>F306</f>
        <v>0</v>
      </c>
      <c r="H306" s="164"/>
      <c r="I306" s="101" t="s">
        <v>517</v>
      </c>
      <c r="J306" s="101" t="str">
        <f>VLOOKUP(I306,Presupuesto!$B$11:$C$565,2,0)</f>
        <v>DECIMOCUARTO MES</v>
      </c>
      <c r="K306" s="98" t="str">
        <f t="shared" si="4"/>
        <v>Posgrado</v>
      </c>
      <c r="L306" s="98" t="s">
        <v>393</v>
      </c>
    </row>
    <row r="307" spans="3:12" ht="15" thickBot="1" x14ac:dyDescent="0.4">
      <c r="C307" s="137" t="s">
        <v>491</v>
      </c>
      <c r="D307" s="199"/>
      <c r="E307" s="152">
        <v>12</v>
      </c>
      <c r="F307" s="297">
        <f>HLOOKUP($C307,$BZ$2:$CM$3,2,0)</f>
        <v>12356.31</v>
      </c>
      <c r="G307" s="113">
        <f>D307*E307*F307</f>
        <v>0</v>
      </c>
      <c r="H307" s="166"/>
      <c r="I307" s="114" t="s">
        <v>494</v>
      </c>
      <c r="J307" s="114" t="str">
        <f>VLOOKUP(I307,Presupuesto!$B$11:$C$565,2,0)</f>
        <v>SUELDOS Y SALARIOS PERMANENTES</v>
      </c>
      <c r="K307" s="98" t="str">
        <f t="shared" ref="K307:K324" si="5">$K$274</f>
        <v>Posgrado</v>
      </c>
      <c r="L307" s="98" t="s">
        <v>393</v>
      </c>
    </row>
    <row r="308" spans="3:12" x14ac:dyDescent="0.35">
      <c r="C308" s="171" t="s">
        <v>58</v>
      </c>
      <c r="D308" s="163"/>
      <c r="E308" s="154">
        <v>0</v>
      </c>
      <c r="F308" s="100">
        <f>IF(E307=0,"",(G307/E307)/12*E307)</f>
        <v>0</v>
      </c>
      <c r="G308" s="97">
        <f>F308</f>
        <v>0</v>
      </c>
      <c r="H308" s="164"/>
      <c r="I308" s="116" t="s">
        <v>514</v>
      </c>
      <c r="J308" s="116" t="str">
        <f>VLOOKUP(I308,Presupuesto!$B$11:$C$565,2,0)</f>
        <v>AGUINALDO Y DECIMO CUARTO MES</v>
      </c>
      <c r="K308" s="98" t="str">
        <f t="shared" si="5"/>
        <v>Posgrado</v>
      </c>
      <c r="L308" s="98" t="s">
        <v>393</v>
      </c>
    </row>
    <row r="309" spans="3:12" ht="15" thickBot="1" x14ac:dyDescent="0.4">
      <c r="C309" s="172" t="s">
        <v>59</v>
      </c>
      <c r="D309" s="163"/>
      <c r="E309" s="154">
        <v>0</v>
      </c>
      <c r="F309" s="117">
        <f>IF(E307&lt;6,"",((E307-6)/12)*(G307/E307))</f>
        <v>0</v>
      </c>
      <c r="G309" s="97">
        <f>F309</f>
        <v>0</v>
      </c>
      <c r="H309" s="164"/>
      <c r="I309" s="101" t="s">
        <v>517</v>
      </c>
      <c r="J309" s="101" t="str">
        <f>VLOOKUP(I309,Presupuesto!$B$11:$C$565,2,0)</f>
        <v>DECIMOCUARTO MES</v>
      </c>
      <c r="K309" s="98" t="str">
        <f t="shared" si="5"/>
        <v>Posgrado</v>
      </c>
      <c r="L309" s="98" t="s">
        <v>393</v>
      </c>
    </row>
    <row r="310" spans="3:12" ht="15" thickBot="1" x14ac:dyDescent="0.4">
      <c r="C310" s="137" t="s">
        <v>492</v>
      </c>
      <c r="D310" s="199"/>
      <c r="E310" s="152">
        <v>12</v>
      </c>
      <c r="F310" s="297">
        <f>HLOOKUP($C310,$BZ$2:$CM$3,2,0)</f>
        <v>463.22</v>
      </c>
      <c r="G310" s="113">
        <f>D310*E310*F310</f>
        <v>0</v>
      </c>
      <c r="H310" s="166"/>
      <c r="I310" s="114" t="s">
        <v>494</v>
      </c>
      <c r="J310" s="114" t="str">
        <f>VLOOKUP(I310,Presupuesto!$B$11:$C$565,2,0)</f>
        <v>SUELDOS Y SALARIOS PERMANENTES</v>
      </c>
      <c r="K310" s="98" t="str">
        <f t="shared" si="5"/>
        <v>Posgrado</v>
      </c>
      <c r="L310" s="98" t="s">
        <v>393</v>
      </c>
    </row>
    <row r="311" spans="3:12" x14ac:dyDescent="0.35">
      <c r="C311" s="171" t="s">
        <v>58</v>
      </c>
      <c r="D311" s="163"/>
      <c r="E311" s="154">
        <v>0</v>
      </c>
      <c r="F311" s="100">
        <f>IF(E310=0,"",(G310/E310)/12*E310)</f>
        <v>0</v>
      </c>
      <c r="G311" s="97">
        <f>F311</f>
        <v>0</v>
      </c>
      <c r="H311" s="164"/>
      <c r="I311" s="116" t="s">
        <v>514</v>
      </c>
      <c r="J311" s="116" t="str">
        <f>VLOOKUP(I311,Presupuesto!$B$11:$C$565,2,0)</f>
        <v>AGUINALDO Y DECIMO CUARTO MES</v>
      </c>
      <c r="K311" s="98" t="str">
        <f t="shared" si="5"/>
        <v>Posgrado</v>
      </c>
      <c r="L311" s="98" t="s">
        <v>393</v>
      </c>
    </row>
    <row r="312" spans="3:12" ht="15" thickBot="1" x14ac:dyDescent="0.4">
      <c r="C312" s="172" t="s">
        <v>59</v>
      </c>
      <c r="D312" s="163"/>
      <c r="E312" s="154">
        <v>0</v>
      </c>
      <c r="F312" s="117">
        <f>IF(E310&lt;6,"",((E310-6)/12)*(G310/E310))</f>
        <v>0</v>
      </c>
      <c r="G312" s="97">
        <f>F312</f>
        <v>0</v>
      </c>
      <c r="H312" s="164"/>
      <c r="I312" s="101" t="s">
        <v>517</v>
      </c>
      <c r="J312" s="101" t="str">
        <f>VLOOKUP(I312,Presupuesto!$B$11:$C$565,2,0)</f>
        <v>DECIMOCUARTO MES</v>
      </c>
      <c r="K312" s="98" t="str">
        <f t="shared" si="5"/>
        <v>Posgrado</v>
      </c>
      <c r="L312" s="98" t="s">
        <v>393</v>
      </c>
    </row>
    <row r="313" spans="3:12" ht="15" thickBot="1" x14ac:dyDescent="0.4">
      <c r="C313" s="137" t="s">
        <v>493</v>
      </c>
      <c r="D313" s="199"/>
      <c r="E313" s="152">
        <v>12</v>
      </c>
      <c r="F313" s="297">
        <f>HLOOKUP($C313,$BZ$2:$CM$3,2,0)</f>
        <v>2007.3</v>
      </c>
      <c r="G313" s="113">
        <f>D313*E313*F313</f>
        <v>0</v>
      </c>
      <c r="H313" s="166"/>
      <c r="I313" s="114" t="s">
        <v>494</v>
      </c>
      <c r="J313" s="114" t="str">
        <f>VLOOKUP(I313,Presupuesto!$B$11:$C$565,2,0)</f>
        <v>SUELDOS Y SALARIOS PERMANENTES</v>
      </c>
      <c r="K313" s="98" t="str">
        <f t="shared" si="5"/>
        <v>Posgrado</v>
      </c>
      <c r="L313" s="98" t="s">
        <v>393</v>
      </c>
    </row>
    <row r="314" spans="3:12" x14ac:dyDescent="0.35">
      <c r="C314" s="171" t="s">
        <v>58</v>
      </c>
      <c r="D314" s="163"/>
      <c r="E314" s="154">
        <v>0</v>
      </c>
      <c r="F314" s="100">
        <f>IF(E313=0,"",(G313/E313)/12*E313)</f>
        <v>0</v>
      </c>
      <c r="G314" s="97">
        <f>F314</f>
        <v>0</v>
      </c>
      <c r="H314" s="164"/>
      <c r="I314" s="116" t="s">
        <v>514</v>
      </c>
      <c r="J314" s="116" t="str">
        <f>VLOOKUP(I314,Presupuesto!$B$11:$C$565,2,0)</f>
        <v>AGUINALDO Y DECIMO CUARTO MES</v>
      </c>
      <c r="K314" s="98" t="str">
        <f t="shared" si="5"/>
        <v>Posgrado</v>
      </c>
      <c r="L314" s="98" t="s">
        <v>393</v>
      </c>
    </row>
    <row r="315" spans="3:12" ht="15" thickBot="1" x14ac:dyDescent="0.4">
      <c r="C315" s="172" t="s">
        <v>59</v>
      </c>
      <c r="D315" s="163"/>
      <c r="E315" s="154">
        <v>0</v>
      </c>
      <c r="F315" s="117">
        <f>IF(E313&lt;6,"",((E313-6)/12)*(G313/E313))</f>
        <v>0</v>
      </c>
      <c r="G315" s="97">
        <f>F315</f>
        <v>0</v>
      </c>
      <c r="H315" s="164"/>
      <c r="I315" s="101" t="s">
        <v>517</v>
      </c>
      <c r="J315" s="101" t="str">
        <f>VLOOKUP(I315,Presupuesto!$B$11:$C$565,2,0)</f>
        <v>DECIMOCUARTO MES</v>
      </c>
      <c r="K315" s="98" t="str">
        <f t="shared" si="5"/>
        <v>Posgrado</v>
      </c>
      <c r="L315" s="98" t="s">
        <v>393</v>
      </c>
    </row>
    <row r="316" spans="3:12" ht="15" thickBot="1" x14ac:dyDescent="0.4">
      <c r="C316" s="140" t="s">
        <v>83</v>
      </c>
      <c r="D316" s="199"/>
      <c r="E316" s="152">
        <v>12</v>
      </c>
      <c r="F316" s="139">
        <v>30000</v>
      </c>
      <c r="G316" s="113">
        <f>D316*E316*F316</f>
        <v>0</v>
      </c>
      <c r="H316" s="166"/>
      <c r="I316" s="114" t="s">
        <v>562</v>
      </c>
      <c r="J316" s="114" t="str">
        <f>VLOOKUP(I316,Presupuesto!$B$11:$C$565,2,0)</f>
        <v>CONTRATOS ESPECIALES</v>
      </c>
      <c r="K316" s="98" t="str">
        <f t="shared" si="5"/>
        <v>Posgrado</v>
      </c>
      <c r="L316" s="98" t="s">
        <v>393</v>
      </c>
    </row>
    <row r="317" spans="3:12" x14ac:dyDescent="0.35">
      <c r="C317" s="171" t="s">
        <v>58</v>
      </c>
      <c r="D317" s="163"/>
      <c r="E317" s="154">
        <v>0</v>
      </c>
      <c r="F317" s="117">
        <f>IF(E316=0,"",(G316/E316)/12*E316)</f>
        <v>0</v>
      </c>
      <c r="G317" s="97">
        <f>F317</f>
        <v>0</v>
      </c>
      <c r="H317" s="164"/>
      <c r="I317" s="101" t="s">
        <v>562</v>
      </c>
      <c r="J317" s="101" t="str">
        <f>VLOOKUP(I317,Presupuesto!$B$11:$C$565,2,0)</f>
        <v>CONTRATOS ESPECIALES</v>
      </c>
      <c r="K317" s="98" t="str">
        <f t="shared" si="5"/>
        <v>Posgrado</v>
      </c>
      <c r="L317" s="98" t="s">
        <v>392</v>
      </c>
    </row>
    <row r="318" spans="3:12" ht="15" thickBot="1" x14ac:dyDescent="0.4">
      <c r="C318" s="172" t="s">
        <v>59</v>
      </c>
      <c r="D318" s="163"/>
      <c r="E318" s="154">
        <v>0</v>
      </c>
      <c r="F318" s="100">
        <f>IF(E316&lt;6,"",((E316-6)/12)*(G316/E316))</f>
        <v>0</v>
      </c>
      <c r="G318" s="97">
        <f>F318</f>
        <v>0</v>
      </c>
      <c r="H318" s="164"/>
      <c r="I318" s="101" t="s">
        <v>562</v>
      </c>
      <c r="J318" s="101" t="str">
        <f>VLOOKUP(I318,Presupuesto!$B$11:$C$565,2,0)</f>
        <v>CONTRATOS ESPECIALES</v>
      </c>
      <c r="K318" s="98" t="str">
        <f t="shared" si="5"/>
        <v>Posgrado</v>
      </c>
      <c r="L318" s="98" t="s">
        <v>397</v>
      </c>
    </row>
    <row r="319" spans="3:12" ht="15" thickBot="1" x14ac:dyDescent="0.4">
      <c r="C319" s="140" t="s">
        <v>60</v>
      </c>
      <c r="D319" s="199"/>
      <c r="E319" s="152">
        <v>12</v>
      </c>
      <c r="F319" s="118">
        <v>30000</v>
      </c>
      <c r="G319" s="113">
        <f>D319*E319*F319</f>
        <v>0</v>
      </c>
      <c r="H319" s="166"/>
      <c r="I319" s="114" t="s">
        <v>703</v>
      </c>
      <c r="J319" s="114" t="str">
        <f>VLOOKUP(I319,Presupuesto!$B$11:$C$565,2,0)</f>
        <v>OTROS SERVICIOS TECNICOS Y PROFESIONALES</v>
      </c>
      <c r="K319" s="98" t="str">
        <f t="shared" si="5"/>
        <v>Posgrado</v>
      </c>
      <c r="L319" s="98" t="s">
        <v>392</v>
      </c>
    </row>
    <row r="320" spans="3:12" x14ac:dyDescent="0.35">
      <c r="C320" s="171" t="s">
        <v>58</v>
      </c>
      <c r="D320" s="163"/>
      <c r="E320" s="154">
        <v>0</v>
      </c>
      <c r="F320" s="100">
        <v>0</v>
      </c>
      <c r="G320" s="97">
        <f>F320</f>
        <v>0</v>
      </c>
      <c r="H320" s="164"/>
      <c r="I320" s="101" t="s">
        <v>703</v>
      </c>
      <c r="J320" s="101" t="str">
        <f>VLOOKUP(I320,Presupuesto!$B$11:$C$565,2,0)</f>
        <v>OTROS SERVICIOS TECNICOS Y PROFESIONALES</v>
      </c>
      <c r="K320" s="98" t="str">
        <f t="shared" si="5"/>
        <v>Posgrado</v>
      </c>
      <c r="L320" s="98" t="s">
        <v>392</v>
      </c>
    </row>
    <row r="321" spans="3:12" ht="15" thickBot="1" x14ac:dyDescent="0.4">
      <c r="C321" s="172" t="s">
        <v>59</v>
      </c>
      <c r="D321" s="163"/>
      <c r="E321" s="154">
        <v>0</v>
      </c>
      <c r="F321" s="100">
        <v>0</v>
      </c>
      <c r="G321" s="97">
        <f>F321</f>
        <v>0</v>
      </c>
      <c r="H321" s="164"/>
      <c r="I321" s="101" t="s">
        <v>703</v>
      </c>
      <c r="J321" s="101" t="str">
        <f>VLOOKUP(I321,Presupuesto!$B$11:$C$565,2,0)</f>
        <v>OTROS SERVICIOS TECNICOS Y PROFESIONALES</v>
      </c>
      <c r="K321" s="98" t="str">
        <f t="shared" si="5"/>
        <v>Posgrado</v>
      </c>
      <c r="L321" s="98" t="s">
        <v>392</v>
      </c>
    </row>
    <row r="322" spans="3:12" ht="15" thickBot="1" x14ac:dyDescent="0.4">
      <c r="C322" s="140" t="s">
        <v>61</v>
      </c>
      <c r="D322" s="199"/>
      <c r="E322" s="152">
        <v>12</v>
      </c>
      <c r="F322" s="118">
        <v>30000</v>
      </c>
      <c r="G322" s="113">
        <f>D322*E322*F322</f>
        <v>0</v>
      </c>
      <c r="H322" s="166"/>
      <c r="I322" s="114" t="s">
        <v>494</v>
      </c>
      <c r="J322" s="114" t="str">
        <f>VLOOKUP(I322,Presupuesto!$B$11:$C$565,2,0)</f>
        <v>SUELDOS Y SALARIOS PERMANENTES</v>
      </c>
      <c r="K322" s="98" t="str">
        <f t="shared" si="5"/>
        <v>Posgrado</v>
      </c>
      <c r="L322" s="98" t="s">
        <v>392</v>
      </c>
    </row>
    <row r="323" spans="3:12" x14ac:dyDescent="0.35">
      <c r="C323" s="171" t="s">
        <v>58</v>
      </c>
      <c r="D323" s="169"/>
      <c r="E323" s="131">
        <v>0</v>
      </c>
      <c r="F323" s="119">
        <f>IF(E322=0,"",(G322/E322)/12*E322)</f>
        <v>0</v>
      </c>
      <c r="G323" s="120">
        <f>F323</f>
        <v>0</v>
      </c>
      <c r="H323" s="164"/>
      <c r="I323" s="101" t="s">
        <v>514</v>
      </c>
      <c r="J323" s="101" t="str">
        <f>VLOOKUP(I323,Presupuesto!$B$11:$C$565,2,0)</f>
        <v>AGUINALDO Y DECIMO CUARTO MES</v>
      </c>
      <c r="K323" s="98" t="str">
        <f t="shared" si="5"/>
        <v>Posgrado</v>
      </c>
      <c r="L323" s="98" t="s">
        <v>392</v>
      </c>
    </row>
    <row r="324" spans="3:12" ht="15" thickBot="1" x14ac:dyDescent="0.4">
      <c r="C324" s="173" t="s">
        <v>59</v>
      </c>
      <c r="D324" s="162"/>
      <c r="E324" s="132">
        <v>0</v>
      </c>
      <c r="F324" s="105">
        <f>IF(E322&lt;6,"",((E322-6)/12)*(G322/E322))</f>
        <v>0</v>
      </c>
      <c r="G324" s="105">
        <f>F324</f>
        <v>0</v>
      </c>
      <c r="H324" s="162"/>
      <c r="I324" s="106" t="s">
        <v>517</v>
      </c>
      <c r="J324" s="124" t="str">
        <f>VLOOKUP(I324,Presupuesto!$B$11:$C$565,2,0)</f>
        <v>DECIMOCUARTO MES</v>
      </c>
      <c r="K324" s="106" t="str">
        <f t="shared" si="5"/>
        <v>Posgrado</v>
      </c>
      <c r="L324" s="124" t="s">
        <v>392</v>
      </c>
    </row>
    <row r="326" spans="3:12" ht="15" thickBot="1" x14ac:dyDescent="0.4"/>
    <row r="327" spans="3:12" ht="15" thickBot="1" x14ac:dyDescent="0.4">
      <c r="C327" s="69" t="s">
        <v>43</v>
      </c>
      <c r="D327" s="30">
        <f>SUM(G334:G384)</f>
        <v>0</v>
      </c>
      <c r="E327" s="93"/>
      <c r="F327" s="93"/>
      <c r="G327" s="93"/>
      <c r="H327" s="76"/>
      <c r="I327" s="76"/>
      <c r="J327" s="76"/>
    </row>
    <row r="328" spans="3:12" x14ac:dyDescent="0.35">
      <c r="D328" s="31"/>
      <c r="E328" s="93"/>
      <c r="F328" s="93"/>
      <c r="G328" s="93"/>
      <c r="H328" s="76"/>
      <c r="I328" s="76"/>
      <c r="J328" s="76"/>
    </row>
    <row r="329" spans="3:12" x14ac:dyDescent="0.35">
      <c r="D329" s="31"/>
      <c r="E329" s="93"/>
      <c r="F329" s="93"/>
      <c r="G329" s="93"/>
      <c r="H329" s="76"/>
      <c r="I329" s="76"/>
      <c r="J329" s="76"/>
    </row>
    <row r="330" spans="3:12" ht="15.5" x14ac:dyDescent="0.35">
      <c r="C330" s="202" t="s">
        <v>390</v>
      </c>
      <c r="D330" s="351"/>
      <c r="E330" s="93"/>
      <c r="F330" s="93"/>
      <c r="G330" s="93"/>
      <c r="H330" s="76"/>
      <c r="I330" s="76"/>
      <c r="J330" s="76"/>
    </row>
    <row r="331" spans="3:12" ht="18.5" x14ac:dyDescent="0.35">
      <c r="C331" s="207" t="e">
        <f>IFERROR(VLOOKUP(D330,'1. Desarrollo e Innov. Curricu.'!$F:$G,2,FALSE),IFERROR(VLOOKUP(D330,'2. Investigación Científica'!$F:$G,2,FALSE),IFERROR(VLOOKUP(D330,'3. Vinculación Univ. Sociedad'!$F:$G,2,FALSE),IFERROR(VLOOKUP(D330,'4. Docencia y Profesorado Univ.'!$F:$G,2,FALSE),IFERROR(VLOOKUP(D330,'5. Estudiantes y Graduados'!$F:$G,2,FALSE),IFERROR(VLOOKUP(D330,'11. Gestion Administrativa'!$F:$G,2,FALSE),IFERROR(VLOOKUP(D330,'13. Gestión Académica'!$F:$G,2,FALSE),IFERROR(VLOOKUP(D330,'9. Asegura. de la Calid. y M'!$F:$G,2,FALSE),IFERROR(VLOOKUP(D330,'6. Gestión del Conocimiento'!$F:$G,2,FALSE),IFERROR(VLOOKUP(D330,'15. Gobernabilidad y Proceso...'!$F:$G,2,FALSE),IFERROR(VLOOKUP(D330,'12. Gestión del Talento Humano'!$F:$G,2,FALSE),IFERROR(VLOOKUP(D330,'14. Internacional... de la E.S.'!$F:$G,2,FALSE),IFERROR(VLOOKUP(D330,'10. Posgrado'!$F:$G,2,FALSE),IFERROR(VLOOKUP(D330,'16. Gestión TIC'!$F:$G,2,FALSE),IFERROR(VLOOKUP(D330,'16. Desa. del Sistema Educ.Sup.'!$F:$G,2,FALSE),IFERROR(VLOOKUP(D330,'8. Cultura de Inno. Insti...'!$F:$G,2,FALSE),VLOOKUP(D330,'7. Lo Esencial de la Reforma U.'!$F:$G,2,0)))))))))))))))))</f>
        <v>#N/A</v>
      </c>
      <c r="D331" s="31"/>
      <c r="E331" s="93"/>
      <c r="F331" s="93"/>
      <c r="G331" s="93"/>
      <c r="H331" s="76"/>
      <c r="I331" s="76"/>
      <c r="J331" s="76"/>
      <c r="K331" s="153"/>
    </row>
    <row r="332" spans="3:12" ht="15" thickBot="1" x14ac:dyDescent="0.4">
      <c r="C332" s="177"/>
      <c r="D332" s="31"/>
      <c r="E332" s="93"/>
      <c r="F332" s="93"/>
      <c r="G332" s="93"/>
      <c r="H332" s="76"/>
      <c r="I332" s="76"/>
      <c r="J332" s="76"/>
      <c r="K332" s="153"/>
    </row>
    <row r="333" spans="3:12" ht="29.5" thickBot="1" x14ac:dyDescent="0.4">
      <c r="C333" s="134" t="s">
        <v>44</v>
      </c>
      <c r="D333" s="138" t="s">
        <v>55</v>
      </c>
      <c r="E333" s="170" t="s">
        <v>56</v>
      </c>
      <c r="F333" s="138" t="s">
        <v>57</v>
      </c>
      <c r="G333" s="135" t="s">
        <v>27</v>
      </c>
      <c r="H333" s="133" t="s">
        <v>129</v>
      </c>
      <c r="I333" s="136" t="s">
        <v>46</v>
      </c>
      <c r="J333" s="136" t="s">
        <v>130</v>
      </c>
      <c r="K333" s="136" t="s">
        <v>408</v>
      </c>
      <c r="L333" s="136" t="s">
        <v>409</v>
      </c>
    </row>
    <row r="334" spans="3:12" ht="15" thickBot="1" x14ac:dyDescent="0.4">
      <c r="C334" s="137" t="s">
        <v>480</v>
      </c>
      <c r="D334" s="199"/>
      <c r="E334" s="152">
        <v>12</v>
      </c>
      <c r="F334" s="297">
        <f>HLOOKUP($C334,$BZ$2:$CM$3,2,0)</f>
        <v>43674.39</v>
      </c>
      <c r="G334" s="113">
        <f>D334*E334*F334</f>
        <v>0</v>
      </c>
      <c r="H334" s="166"/>
      <c r="I334" s="114" t="s">
        <v>494</v>
      </c>
      <c r="J334" s="114" t="str">
        <f>VLOOKUP(I334,Presupuesto!$B$11:$C$565,2,0)</f>
        <v>SUELDOS Y SALARIOS PERMANENTES</v>
      </c>
      <c r="K334" s="215" t="s">
        <v>1437</v>
      </c>
      <c r="L334" s="98" t="s">
        <v>392</v>
      </c>
    </row>
    <row r="335" spans="3:12" x14ac:dyDescent="0.35">
      <c r="C335" s="171" t="s">
        <v>58</v>
      </c>
      <c r="D335" s="163"/>
      <c r="E335" s="154">
        <v>0</v>
      </c>
      <c r="F335" s="100">
        <f>IF(E334=0,"",(G334/E334)/12*E334)</f>
        <v>0</v>
      </c>
      <c r="G335" s="97">
        <f>F335</f>
        <v>0</v>
      </c>
      <c r="H335" s="164"/>
      <c r="I335" s="116" t="s">
        <v>514</v>
      </c>
      <c r="J335" s="116" t="str">
        <f>VLOOKUP(I335,Presupuesto!$B$11:$C$565,2,0)</f>
        <v>AGUINALDO Y DECIMO CUARTO MES</v>
      </c>
      <c r="K335" s="98" t="str">
        <f t="shared" ref="K335:K366" si="6">$K$334</f>
        <v>Posgrado</v>
      </c>
      <c r="L335" s="98" t="s">
        <v>410</v>
      </c>
    </row>
    <row r="336" spans="3:12" ht="15" thickBot="1" x14ac:dyDescent="0.4">
      <c r="C336" s="172" t="s">
        <v>59</v>
      </c>
      <c r="D336" s="163"/>
      <c r="E336" s="154">
        <v>0</v>
      </c>
      <c r="F336" s="117">
        <f>IF(E334&lt;6,"",((E334-6)/12)*(G334/E334))</f>
        <v>0</v>
      </c>
      <c r="G336" s="97">
        <f>F336</f>
        <v>0</v>
      </c>
      <c r="H336" s="164"/>
      <c r="I336" s="101" t="s">
        <v>517</v>
      </c>
      <c r="J336" s="101" t="str">
        <f>VLOOKUP(I336,Presupuesto!$B$11:$C$565,2,0)</f>
        <v>DECIMOCUARTO MES</v>
      </c>
      <c r="K336" s="98" t="str">
        <f t="shared" si="6"/>
        <v>Posgrado</v>
      </c>
      <c r="L336" s="98" t="s">
        <v>393</v>
      </c>
    </row>
    <row r="337" spans="3:12" ht="15" thickBot="1" x14ac:dyDescent="0.4">
      <c r="C337" s="137" t="s">
        <v>481</v>
      </c>
      <c r="D337" s="199"/>
      <c r="E337" s="152">
        <v>12</v>
      </c>
      <c r="F337" s="297">
        <f>HLOOKUP($C337,$BZ$2:$CM$3,2,0)</f>
        <v>39703.99</v>
      </c>
      <c r="G337" s="113">
        <f>D337*E337*F337</f>
        <v>0</v>
      </c>
      <c r="H337" s="166"/>
      <c r="I337" s="114" t="s">
        <v>494</v>
      </c>
      <c r="J337" s="114" t="str">
        <f>VLOOKUP(I337,Presupuesto!$B$11:$C$565,2,0)</f>
        <v>SUELDOS Y SALARIOS PERMANENTES</v>
      </c>
      <c r="K337" s="98" t="str">
        <f t="shared" si="6"/>
        <v>Posgrado</v>
      </c>
      <c r="L337" s="98" t="s">
        <v>393</v>
      </c>
    </row>
    <row r="338" spans="3:12" x14ac:dyDescent="0.35">
      <c r="C338" s="171" t="s">
        <v>58</v>
      </c>
      <c r="D338" s="163"/>
      <c r="E338" s="154">
        <v>0</v>
      </c>
      <c r="F338" s="100">
        <f>IF(E337=0,"",(G337/E337)/12*E337)</f>
        <v>0</v>
      </c>
      <c r="G338" s="97">
        <f>F338</f>
        <v>0</v>
      </c>
      <c r="H338" s="164"/>
      <c r="I338" s="116" t="s">
        <v>514</v>
      </c>
      <c r="J338" s="116" t="str">
        <f>VLOOKUP(I338,Presupuesto!$B$11:$C$565,2,0)</f>
        <v>AGUINALDO Y DECIMO CUARTO MES</v>
      </c>
      <c r="K338" s="98" t="str">
        <f t="shared" si="6"/>
        <v>Posgrado</v>
      </c>
      <c r="L338" s="98" t="s">
        <v>393</v>
      </c>
    </row>
    <row r="339" spans="3:12" ht="15" thickBot="1" x14ac:dyDescent="0.4">
      <c r="C339" s="172" t="s">
        <v>59</v>
      </c>
      <c r="D339" s="163"/>
      <c r="E339" s="154">
        <v>0</v>
      </c>
      <c r="F339" s="117">
        <f>IF(E337&lt;6,"",((E337-6)/12)*(G337/E337))</f>
        <v>0</v>
      </c>
      <c r="G339" s="97">
        <f>F339</f>
        <v>0</v>
      </c>
      <c r="H339" s="164"/>
      <c r="I339" s="101" t="s">
        <v>517</v>
      </c>
      <c r="J339" s="101" t="str">
        <f>VLOOKUP(I339,Presupuesto!$B$11:$C$565,2,0)</f>
        <v>DECIMOCUARTO MES</v>
      </c>
      <c r="K339" s="98" t="str">
        <f t="shared" si="6"/>
        <v>Posgrado</v>
      </c>
      <c r="L339" s="98" t="s">
        <v>393</v>
      </c>
    </row>
    <row r="340" spans="3:12" ht="15" thickBot="1" x14ac:dyDescent="0.4">
      <c r="C340" s="137" t="s">
        <v>482</v>
      </c>
      <c r="D340" s="199"/>
      <c r="E340" s="152">
        <v>12</v>
      </c>
      <c r="F340" s="297">
        <f>HLOOKUP($C340,$BZ$2:$CM$3,2,0)</f>
        <v>35733.589999999997</v>
      </c>
      <c r="G340" s="113">
        <f>D340*E340*F340</f>
        <v>0</v>
      </c>
      <c r="H340" s="166"/>
      <c r="I340" s="114" t="s">
        <v>494</v>
      </c>
      <c r="J340" s="114" t="str">
        <f>VLOOKUP(I340,Presupuesto!$B$11:$C$565,2,0)</f>
        <v>SUELDOS Y SALARIOS PERMANENTES</v>
      </c>
      <c r="K340" s="98" t="str">
        <f t="shared" si="6"/>
        <v>Posgrado</v>
      </c>
      <c r="L340" s="98" t="s">
        <v>393</v>
      </c>
    </row>
    <row r="341" spans="3:12" x14ac:dyDescent="0.35">
      <c r="C341" s="171" t="s">
        <v>58</v>
      </c>
      <c r="D341" s="163"/>
      <c r="E341" s="154">
        <v>0</v>
      </c>
      <c r="F341" s="100">
        <f>IF(E340=0,"",(G340/E340)/12*E340)</f>
        <v>0</v>
      </c>
      <c r="G341" s="97">
        <f>F341</f>
        <v>0</v>
      </c>
      <c r="H341" s="164"/>
      <c r="I341" s="116" t="s">
        <v>514</v>
      </c>
      <c r="J341" s="116" t="str">
        <f>VLOOKUP(I341,Presupuesto!$B$11:$C$565,2,0)</f>
        <v>AGUINALDO Y DECIMO CUARTO MES</v>
      </c>
      <c r="K341" s="98" t="str">
        <f t="shared" si="6"/>
        <v>Posgrado</v>
      </c>
      <c r="L341" s="98" t="s">
        <v>393</v>
      </c>
    </row>
    <row r="342" spans="3:12" ht="15" thickBot="1" x14ac:dyDescent="0.4">
      <c r="C342" s="172" t="s">
        <v>59</v>
      </c>
      <c r="D342" s="163"/>
      <c r="E342" s="154">
        <v>0</v>
      </c>
      <c r="F342" s="117">
        <f>IF(E340&lt;6,"",((E340-6)/12)*(G340/E340))</f>
        <v>0</v>
      </c>
      <c r="G342" s="97">
        <f>F342</f>
        <v>0</v>
      </c>
      <c r="H342" s="164"/>
      <c r="I342" s="101" t="s">
        <v>517</v>
      </c>
      <c r="J342" s="101" t="str">
        <f>VLOOKUP(I342,Presupuesto!$B$11:$C$565,2,0)</f>
        <v>DECIMOCUARTO MES</v>
      </c>
      <c r="K342" s="98" t="str">
        <f t="shared" si="6"/>
        <v>Posgrado</v>
      </c>
      <c r="L342" s="98" t="s">
        <v>393</v>
      </c>
    </row>
    <row r="343" spans="3:12" ht="15" thickBot="1" x14ac:dyDescent="0.4">
      <c r="C343" s="137" t="s">
        <v>483</v>
      </c>
      <c r="D343" s="199"/>
      <c r="E343" s="152">
        <v>12</v>
      </c>
      <c r="F343" s="297">
        <f>HLOOKUP($C343,$BZ$2:$CM$3,2,0)</f>
        <v>31763.19</v>
      </c>
      <c r="G343" s="113">
        <f>D343*E343*F343</f>
        <v>0</v>
      </c>
      <c r="H343" s="166"/>
      <c r="I343" s="114" t="s">
        <v>494</v>
      </c>
      <c r="J343" s="114" t="str">
        <f>VLOOKUP(I343,Presupuesto!$B$11:$C$565,2,0)</f>
        <v>SUELDOS Y SALARIOS PERMANENTES</v>
      </c>
      <c r="K343" s="98" t="str">
        <f t="shared" si="6"/>
        <v>Posgrado</v>
      </c>
      <c r="L343" s="98" t="s">
        <v>393</v>
      </c>
    </row>
    <row r="344" spans="3:12" x14ac:dyDescent="0.35">
      <c r="C344" s="171" t="s">
        <v>58</v>
      </c>
      <c r="D344" s="163"/>
      <c r="E344" s="154">
        <v>0</v>
      </c>
      <c r="F344" s="100">
        <f>IF(E343=0,"",(G343/E343)/12*E343)</f>
        <v>0</v>
      </c>
      <c r="G344" s="97">
        <f>F344</f>
        <v>0</v>
      </c>
      <c r="H344" s="164"/>
      <c r="I344" s="116" t="s">
        <v>514</v>
      </c>
      <c r="J344" s="116" t="str">
        <f>VLOOKUP(I344,Presupuesto!$B$11:$C$565,2,0)</f>
        <v>AGUINALDO Y DECIMO CUARTO MES</v>
      </c>
      <c r="K344" s="98" t="str">
        <f t="shared" si="6"/>
        <v>Posgrado</v>
      </c>
      <c r="L344" s="98" t="s">
        <v>393</v>
      </c>
    </row>
    <row r="345" spans="3:12" ht="15" thickBot="1" x14ac:dyDescent="0.4">
      <c r="C345" s="172" t="s">
        <v>59</v>
      </c>
      <c r="D345" s="163"/>
      <c r="E345" s="154">
        <v>0</v>
      </c>
      <c r="F345" s="117">
        <f>IF(E343&lt;6,"",((E343-6)/12)*(G343/E343))</f>
        <v>0</v>
      </c>
      <c r="G345" s="97">
        <f>F345</f>
        <v>0</v>
      </c>
      <c r="H345" s="164"/>
      <c r="I345" s="101" t="s">
        <v>517</v>
      </c>
      <c r="J345" s="101" t="str">
        <f>VLOOKUP(I345,Presupuesto!$B$11:$C$565,2,0)</f>
        <v>DECIMOCUARTO MES</v>
      </c>
      <c r="K345" s="98" t="str">
        <f t="shared" si="6"/>
        <v>Posgrado</v>
      </c>
      <c r="L345" s="98" t="s">
        <v>393</v>
      </c>
    </row>
    <row r="346" spans="3:12" ht="15" thickBot="1" x14ac:dyDescent="0.4">
      <c r="C346" s="137" t="s">
        <v>484</v>
      </c>
      <c r="D346" s="199"/>
      <c r="E346" s="152">
        <v>12</v>
      </c>
      <c r="F346" s="297">
        <f>HLOOKUP($C346,$BZ$2:$CM$3,2,0)</f>
        <v>29777.99</v>
      </c>
      <c r="G346" s="113">
        <f>D346*E346*F346</f>
        <v>0</v>
      </c>
      <c r="H346" s="166"/>
      <c r="I346" s="114" t="s">
        <v>494</v>
      </c>
      <c r="J346" s="114" t="str">
        <f>VLOOKUP(I346,Presupuesto!$B$11:$C$565,2,0)</f>
        <v>SUELDOS Y SALARIOS PERMANENTES</v>
      </c>
      <c r="K346" s="98" t="str">
        <f t="shared" si="6"/>
        <v>Posgrado</v>
      </c>
      <c r="L346" s="98" t="s">
        <v>393</v>
      </c>
    </row>
    <row r="347" spans="3:12" x14ac:dyDescent="0.35">
      <c r="C347" s="171" t="s">
        <v>58</v>
      </c>
      <c r="D347" s="163"/>
      <c r="E347" s="154">
        <v>0</v>
      </c>
      <c r="F347" s="100">
        <f>IF(E346=0,"",(G346/E346)/12*E346)</f>
        <v>0</v>
      </c>
      <c r="G347" s="97">
        <f>F347</f>
        <v>0</v>
      </c>
      <c r="H347" s="164"/>
      <c r="I347" s="116" t="s">
        <v>514</v>
      </c>
      <c r="J347" s="116" t="str">
        <f>VLOOKUP(I347,Presupuesto!$B$11:$C$565,2,0)</f>
        <v>AGUINALDO Y DECIMO CUARTO MES</v>
      </c>
      <c r="K347" s="98" t="str">
        <f t="shared" si="6"/>
        <v>Posgrado</v>
      </c>
      <c r="L347" s="98" t="s">
        <v>393</v>
      </c>
    </row>
    <row r="348" spans="3:12" ht="15" thickBot="1" x14ac:dyDescent="0.4">
      <c r="C348" s="172" t="s">
        <v>59</v>
      </c>
      <c r="D348" s="163"/>
      <c r="E348" s="154">
        <v>0</v>
      </c>
      <c r="F348" s="117">
        <f>IF(E346&lt;6,"",((E346-6)/12)*(G346/E346))</f>
        <v>0</v>
      </c>
      <c r="G348" s="97">
        <f>F348</f>
        <v>0</v>
      </c>
      <c r="H348" s="164"/>
      <c r="I348" s="101" t="s">
        <v>517</v>
      </c>
      <c r="J348" s="101" t="str">
        <f>VLOOKUP(I348,Presupuesto!$B$11:$C$565,2,0)</f>
        <v>DECIMOCUARTO MES</v>
      </c>
      <c r="K348" s="98" t="str">
        <f t="shared" si="6"/>
        <v>Posgrado</v>
      </c>
      <c r="L348" s="98" t="s">
        <v>393</v>
      </c>
    </row>
    <row r="349" spans="3:12" ht="15" thickBot="1" x14ac:dyDescent="0.4">
      <c r="C349" s="137" t="s">
        <v>485</v>
      </c>
      <c r="D349" s="199"/>
      <c r="E349" s="152">
        <v>12</v>
      </c>
      <c r="F349" s="297">
        <f>HLOOKUP($C349,$BZ$2:$CM$3,2,0)</f>
        <v>27792.79</v>
      </c>
      <c r="G349" s="113">
        <f>D349*E349*F349</f>
        <v>0</v>
      </c>
      <c r="H349" s="166"/>
      <c r="I349" s="114" t="s">
        <v>494</v>
      </c>
      <c r="J349" s="114" t="str">
        <f>VLOOKUP(I349,Presupuesto!$B$11:$C$565,2,0)</f>
        <v>SUELDOS Y SALARIOS PERMANENTES</v>
      </c>
      <c r="K349" s="98" t="str">
        <f t="shared" si="6"/>
        <v>Posgrado</v>
      </c>
      <c r="L349" s="98" t="s">
        <v>393</v>
      </c>
    </row>
    <row r="350" spans="3:12" x14ac:dyDescent="0.35">
      <c r="C350" s="171" t="s">
        <v>58</v>
      </c>
      <c r="D350" s="163"/>
      <c r="E350" s="154">
        <v>0</v>
      </c>
      <c r="F350" s="100">
        <f>IF(E349=0,"",(G349/E349)/12*E349)</f>
        <v>0</v>
      </c>
      <c r="G350" s="97">
        <f>F350</f>
        <v>0</v>
      </c>
      <c r="H350" s="164"/>
      <c r="I350" s="116" t="s">
        <v>514</v>
      </c>
      <c r="J350" s="116" t="str">
        <f>VLOOKUP(I350,Presupuesto!$B$11:$C$565,2,0)</f>
        <v>AGUINALDO Y DECIMO CUARTO MES</v>
      </c>
      <c r="K350" s="98" t="str">
        <f t="shared" si="6"/>
        <v>Posgrado</v>
      </c>
      <c r="L350" s="98" t="s">
        <v>393</v>
      </c>
    </row>
    <row r="351" spans="3:12" ht="15" thickBot="1" x14ac:dyDescent="0.4">
      <c r="C351" s="172" t="s">
        <v>59</v>
      </c>
      <c r="D351" s="163"/>
      <c r="E351" s="154">
        <v>0</v>
      </c>
      <c r="F351" s="117">
        <f>IF(E349&lt;6,"",((E349-6)/12)*(G349/E349))</f>
        <v>0</v>
      </c>
      <c r="G351" s="97">
        <f>F351</f>
        <v>0</v>
      </c>
      <c r="H351" s="164"/>
      <c r="I351" s="101" t="s">
        <v>517</v>
      </c>
      <c r="J351" s="101" t="str">
        <f>VLOOKUP(I351,Presupuesto!$B$11:$C$565,2,0)</f>
        <v>DECIMOCUARTO MES</v>
      </c>
      <c r="K351" s="98" t="str">
        <f t="shared" si="6"/>
        <v>Posgrado</v>
      </c>
      <c r="L351" s="98" t="s">
        <v>393</v>
      </c>
    </row>
    <row r="352" spans="3:12" ht="15" thickBot="1" x14ac:dyDescent="0.4">
      <c r="C352" s="137" t="s">
        <v>486</v>
      </c>
      <c r="D352" s="199"/>
      <c r="E352" s="152">
        <v>12</v>
      </c>
      <c r="F352" s="297">
        <f>HLOOKUP($C352,$BZ$2:$CM$3,2,0)</f>
        <v>18859.39</v>
      </c>
      <c r="G352" s="113">
        <f>D352*E352*F352</f>
        <v>0</v>
      </c>
      <c r="H352" s="166"/>
      <c r="I352" s="114" t="s">
        <v>494</v>
      </c>
      <c r="J352" s="114" t="str">
        <f>VLOOKUP(I352,Presupuesto!$B$11:$C$565,2,0)</f>
        <v>SUELDOS Y SALARIOS PERMANENTES</v>
      </c>
      <c r="K352" s="98" t="str">
        <f t="shared" si="6"/>
        <v>Posgrado</v>
      </c>
      <c r="L352" s="98" t="s">
        <v>393</v>
      </c>
    </row>
    <row r="353" spans="3:12" x14ac:dyDescent="0.35">
      <c r="C353" s="171" t="s">
        <v>58</v>
      </c>
      <c r="D353" s="163"/>
      <c r="E353" s="154">
        <v>0</v>
      </c>
      <c r="F353" s="100">
        <f>IF(E352=0,"",(G352/E352)/12*E352)</f>
        <v>0</v>
      </c>
      <c r="G353" s="97">
        <f>F353</f>
        <v>0</v>
      </c>
      <c r="H353" s="164"/>
      <c r="I353" s="116" t="s">
        <v>514</v>
      </c>
      <c r="J353" s="116" t="str">
        <f>VLOOKUP(I353,Presupuesto!$B$11:$C$565,2,0)</f>
        <v>AGUINALDO Y DECIMO CUARTO MES</v>
      </c>
      <c r="K353" s="98" t="str">
        <f t="shared" si="6"/>
        <v>Posgrado</v>
      </c>
      <c r="L353" s="98" t="s">
        <v>393</v>
      </c>
    </row>
    <row r="354" spans="3:12" ht="15" thickBot="1" x14ac:dyDescent="0.4">
      <c r="C354" s="172" t="s">
        <v>59</v>
      </c>
      <c r="D354" s="163"/>
      <c r="E354" s="154">
        <v>0</v>
      </c>
      <c r="F354" s="117">
        <f>IF(E352&lt;6,"",((E352-6)/12)*(G352/E352))</f>
        <v>0</v>
      </c>
      <c r="G354" s="97">
        <f>F354</f>
        <v>0</v>
      </c>
      <c r="H354" s="164"/>
      <c r="I354" s="101" t="s">
        <v>517</v>
      </c>
      <c r="J354" s="101" t="str">
        <f>VLOOKUP(I354,Presupuesto!$B$11:$C$565,2,0)</f>
        <v>DECIMOCUARTO MES</v>
      </c>
      <c r="K354" s="98" t="str">
        <f t="shared" si="6"/>
        <v>Posgrado</v>
      </c>
      <c r="L354" s="98" t="s">
        <v>393</v>
      </c>
    </row>
    <row r="355" spans="3:12" ht="15" thickBot="1" x14ac:dyDescent="0.4">
      <c r="C355" s="137" t="s">
        <v>487</v>
      </c>
      <c r="D355" s="199"/>
      <c r="E355" s="152">
        <v>12</v>
      </c>
      <c r="F355" s="297">
        <f>HLOOKUP($C355,$BZ$2:$CM$3,2,0)</f>
        <v>17866.8</v>
      </c>
      <c r="G355" s="113">
        <f>D355*E355*F355</f>
        <v>0</v>
      </c>
      <c r="H355" s="166"/>
      <c r="I355" s="114" t="s">
        <v>494</v>
      </c>
      <c r="J355" s="114" t="str">
        <f>VLOOKUP(I355,Presupuesto!$B$11:$C$565,2,0)</f>
        <v>SUELDOS Y SALARIOS PERMANENTES</v>
      </c>
      <c r="K355" s="98" t="str">
        <f t="shared" si="6"/>
        <v>Posgrado</v>
      </c>
      <c r="L355" s="98" t="s">
        <v>393</v>
      </c>
    </row>
    <row r="356" spans="3:12" x14ac:dyDescent="0.35">
      <c r="C356" s="171" t="s">
        <v>58</v>
      </c>
      <c r="D356" s="163"/>
      <c r="E356" s="154">
        <v>0</v>
      </c>
      <c r="F356" s="100">
        <f>IF(E355=0,"",(G355/E355)/12*E355)</f>
        <v>0</v>
      </c>
      <c r="G356" s="97">
        <f>F356</f>
        <v>0</v>
      </c>
      <c r="H356" s="164"/>
      <c r="I356" s="116" t="s">
        <v>514</v>
      </c>
      <c r="J356" s="116" t="str">
        <f>VLOOKUP(I356,Presupuesto!$B$11:$C$565,2,0)</f>
        <v>AGUINALDO Y DECIMO CUARTO MES</v>
      </c>
      <c r="K356" s="98" t="str">
        <f t="shared" si="6"/>
        <v>Posgrado</v>
      </c>
      <c r="L356" s="98" t="s">
        <v>393</v>
      </c>
    </row>
    <row r="357" spans="3:12" ht="15" thickBot="1" x14ac:dyDescent="0.4">
      <c r="C357" s="172" t="s">
        <v>59</v>
      </c>
      <c r="D357" s="163"/>
      <c r="E357" s="154">
        <v>0</v>
      </c>
      <c r="F357" s="117">
        <f>IF(E355&lt;6,"",((E355-6)/12)*(G355/E355))</f>
        <v>0</v>
      </c>
      <c r="G357" s="97">
        <f>F357</f>
        <v>0</v>
      </c>
      <c r="H357" s="164"/>
      <c r="I357" s="101" t="s">
        <v>517</v>
      </c>
      <c r="J357" s="101" t="str">
        <f>VLOOKUP(I357,Presupuesto!$B$11:$C$565,2,0)</f>
        <v>DECIMOCUARTO MES</v>
      </c>
      <c r="K357" s="98" t="str">
        <f t="shared" si="6"/>
        <v>Posgrado</v>
      </c>
      <c r="L357" s="98" t="s">
        <v>393</v>
      </c>
    </row>
    <row r="358" spans="3:12" ht="15" thickBot="1" x14ac:dyDescent="0.4">
      <c r="C358" s="137" t="s">
        <v>488</v>
      </c>
      <c r="D358" s="199"/>
      <c r="E358" s="152">
        <v>12</v>
      </c>
      <c r="F358" s="297">
        <f>HLOOKUP($C358,$BZ$2:$CM$3,2,0)</f>
        <v>13896.4</v>
      </c>
      <c r="G358" s="113">
        <f>D358*E358*F358</f>
        <v>0</v>
      </c>
      <c r="H358" s="166"/>
      <c r="I358" s="114" t="s">
        <v>494</v>
      </c>
      <c r="J358" s="114" t="str">
        <f>VLOOKUP(I358,Presupuesto!$B$11:$C$565,2,0)</f>
        <v>SUELDOS Y SALARIOS PERMANENTES</v>
      </c>
      <c r="K358" s="98" t="str">
        <f t="shared" si="6"/>
        <v>Posgrado</v>
      </c>
      <c r="L358" s="98" t="s">
        <v>393</v>
      </c>
    </row>
    <row r="359" spans="3:12" x14ac:dyDescent="0.35">
      <c r="C359" s="171" t="s">
        <v>58</v>
      </c>
      <c r="D359" s="163"/>
      <c r="E359" s="154">
        <v>0</v>
      </c>
      <c r="F359" s="100">
        <f>IF(E358=0,"",(G358/E358)/12*E358)</f>
        <v>0</v>
      </c>
      <c r="G359" s="97">
        <f>F359</f>
        <v>0</v>
      </c>
      <c r="H359" s="164"/>
      <c r="I359" s="116" t="s">
        <v>514</v>
      </c>
      <c r="J359" s="116" t="str">
        <f>VLOOKUP(I359,Presupuesto!$B$11:$C$565,2,0)</f>
        <v>AGUINALDO Y DECIMO CUARTO MES</v>
      </c>
      <c r="K359" s="98" t="str">
        <f t="shared" si="6"/>
        <v>Posgrado</v>
      </c>
      <c r="L359" s="98" t="s">
        <v>393</v>
      </c>
    </row>
    <row r="360" spans="3:12" ht="15" thickBot="1" x14ac:dyDescent="0.4">
      <c r="C360" s="172" t="s">
        <v>59</v>
      </c>
      <c r="D360" s="163"/>
      <c r="E360" s="154">
        <v>0</v>
      </c>
      <c r="F360" s="117">
        <f>IF(E358&lt;6,"",((E358-6)/12)*(G358/E358))</f>
        <v>0</v>
      </c>
      <c r="G360" s="97">
        <f>F360</f>
        <v>0</v>
      </c>
      <c r="H360" s="164"/>
      <c r="I360" s="101" t="s">
        <v>517</v>
      </c>
      <c r="J360" s="101" t="str">
        <f>VLOOKUP(I360,Presupuesto!$B$11:$C$565,2,0)</f>
        <v>DECIMOCUARTO MES</v>
      </c>
      <c r="K360" s="98" t="str">
        <f t="shared" si="6"/>
        <v>Posgrado</v>
      </c>
      <c r="L360" s="98" t="s">
        <v>393</v>
      </c>
    </row>
    <row r="361" spans="3:12" ht="15" thickBot="1" x14ac:dyDescent="0.4">
      <c r="C361" s="137" t="s">
        <v>489</v>
      </c>
      <c r="D361" s="199"/>
      <c r="E361" s="152">
        <v>12</v>
      </c>
      <c r="F361" s="297">
        <f>HLOOKUP($C361,$BZ$2:$CM$3,2,0)</f>
        <v>15004.09</v>
      </c>
      <c r="G361" s="113">
        <f>D361*E361*F361</f>
        <v>0</v>
      </c>
      <c r="H361" s="166"/>
      <c r="I361" s="114" t="s">
        <v>494</v>
      </c>
      <c r="J361" s="114" t="str">
        <f>VLOOKUP(I361,Presupuesto!$B$11:$C$565,2,0)</f>
        <v>SUELDOS Y SALARIOS PERMANENTES</v>
      </c>
      <c r="K361" s="98" t="str">
        <f t="shared" si="6"/>
        <v>Posgrado</v>
      </c>
      <c r="L361" s="98" t="s">
        <v>393</v>
      </c>
    </row>
    <row r="362" spans="3:12" x14ac:dyDescent="0.35">
      <c r="C362" s="171" t="s">
        <v>58</v>
      </c>
      <c r="D362" s="163"/>
      <c r="E362" s="154">
        <v>0</v>
      </c>
      <c r="F362" s="100">
        <f>IF(E361=0,"",(G361/E361)/12*E361)</f>
        <v>0</v>
      </c>
      <c r="G362" s="97">
        <f>F362</f>
        <v>0</v>
      </c>
      <c r="H362" s="164"/>
      <c r="I362" s="116" t="s">
        <v>514</v>
      </c>
      <c r="J362" s="116" t="str">
        <f>VLOOKUP(I362,Presupuesto!$B$11:$C$565,2,0)</f>
        <v>AGUINALDO Y DECIMO CUARTO MES</v>
      </c>
      <c r="K362" s="98" t="str">
        <f t="shared" si="6"/>
        <v>Posgrado</v>
      </c>
      <c r="L362" s="98" t="s">
        <v>393</v>
      </c>
    </row>
    <row r="363" spans="3:12" ht="15" thickBot="1" x14ac:dyDescent="0.4">
      <c r="C363" s="172" t="s">
        <v>59</v>
      </c>
      <c r="D363" s="163"/>
      <c r="E363" s="154">
        <v>0</v>
      </c>
      <c r="F363" s="117">
        <f>IF(E361&lt;6,"",((E361-6)/12)*(G361/E361))</f>
        <v>0</v>
      </c>
      <c r="G363" s="97">
        <f>F363</f>
        <v>0</v>
      </c>
      <c r="H363" s="164"/>
      <c r="I363" s="101" t="s">
        <v>517</v>
      </c>
      <c r="J363" s="101" t="str">
        <f>VLOOKUP(I363,Presupuesto!$B$11:$C$565,2,0)</f>
        <v>DECIMOCUARTO MES</v>
      </c>
      <c r="K363" s="98" t="str">
        <f t="shared" si="6"/>
        <v>Posgrado</v>
      </c>
      <c r="L363" s="98" t="s">
        <v>393</v>
      </c>
    </row>
    <row r="364" spans="3:12" ht="15" thickBot="1" x14ac:dyDescent="0.4">
      <c r="C364" s="137" t="s">
        <v>490</v>
      </c>
      <c r="D364" s="199"/>
      <c r="E364" s="152">
        <v>12</v>
      </c>
      <c r="F364" s="297">
        <f>HLOOKUP($C364,$BZ$2:$CM$3,2,0)</f>
        <v>13238.9</v>
      </c>
      <c r="G364" s="113">
        <f>D364*E364*F364</f>
        <v>0</v>
      </c>
      <c r="H364" s="166"/>
      <c r="I364" s="114" t="s">
        <v>494</v>
      </c>
      <c r="J364" s="114" t="str">
        <f>VLOOKUP(I364,Presupuesto!$B$11:$C$565,2,0)</f>
        <v>SUELDOS Y SALARIOS PERMANENTES</v>
      </c>
      <c r="K364" s="98" t="str">
        <f t="shared" si="6"/>
        <v>Posgrado</v>
      </c>
      <c r="L364" s="98" t="s">
        <v>393</v>
      </c>
    </row>
    <row r="365" spans="3:12" x14ac:dyDescent="0.35">
      <c r="C365" s="171" t="s">
        <v>58</v>
      </c>
      <c r="D365" s="163"/>
      <c r="E365" s="154">
        <v>0</v>
      </c>
      <c r="F365" s="100">
        <f>IF(E364=0,"",(G364/E364)/12*E364)</f>
        <v>0</v>
      </c>
      <c r="G365" s="97">
        <f>F365</f>
        <v>0</v>
      </c>
      <c r="H365" s="164"/>
      <c r="I365" s="116" t="s">
        <v>514</v>
      </c>
      <c r="J365" s="116" t="str">
        <f>VLOOKUP(I365,Presupuesto!$B$11:$C$565,2,0)</f>
        <v>AGUINALDO Y DECIMO CUARTO MES</v>
      </c>
      <c r="K365" s="98" t="str">
        <f t="shared" si="6"/>
        <v>Posgrado</v>
      </c>
      <c r="L365" s="98" t="s">
        <v>393</v>
      </c>
    </row>
    <row r="366" spans="3:12" ht="15" thickBot="1" x14ac:dyDescent="0.4">
      <c r="C366" s="172" t="s">
        <v>59</v>
      </c>
      <c r="D366" s="163"/>
      <c r="E366" s="154">
        <v>0</v>
      </c>
      <c r="F366" s="117">
        <f>IF(E364&lt;6,"",((E364-6)/12)*(G364/E364))</f>
        <v>0</v>
      </c>
      <c r="G366" s="97">
        <f>F366</f>
        <v>0</v>
      </c>
      <c r="H366" s="164"/>
      <c r="I366" s="101" t="s">
        <v>517</v>
      </c>
      <c r="J366" s="101" t="str">
        <f>VLOOKUP(I366,Presupuesto!$B$11:$C$565,2,0)</f>
        <v>DECIMOCUARTO MES</v>
      </c>
      <c r="K366" s="98" t="str">
        <f t="shared" si="6"/>
        <v>Posgrado</v>
      </c>
      <c r="L366" s="98" t="s">
        <v>393</v>
      </c>
    </row>
    <row r="367" spans="3:12" ht="15" thickBot="1" x14ac:dyDescent="0.4">
      <c r="C367" s="137" t="s">
        <v>491</v>
      </c>
      <c r="D367" s="199"/>
      <c r="E367" s="152">
        <v>12</v>
      </c>
      <c r="F367" s="297">
        <f>HLOOKUP($C367,$BZ$2:$CM$3,2,0)</f>
        <v>12356.31</v>
      </c>
      <c r="G367" s="113">
        <f>D367*E367*F367</f>
        <v>0</v>
      </c>
      <c r="H367" s="166"/>
      <c r="I367" s="114" t="s">
        <v>494</v>
      </c>
      <c r="J367" s="114" t="str">
        <f>VLOOKUP(I367,Presupuesto!$B$11:$C$565,2,0)</f>
        <v>SUELDOS Y SALARIOS PERMANENTES</v>
      </c>
      <c r="K367" s="98" t="str">
        <f t="shared" ref="K367:K384" si="7">$K$334</f>
        <v>Posgrado</v>
      </c>
      <c r="L367" s="98" t="s">
        <v>393</v>
      </c>
    </row>
    <row r="368" spans="3:12" x14ac:dyDescent="0.35">
      <c r="C368" s="171" t="s">
        <v>58</v>
      </c>
      <c r="D368" s="163"/>
      <c r="E368" s="154">
        <v>0</v>
      </c>
      <c r="F368" s="100">
        <f>IF(E367=0,"",(G367/E367)/12*E367)</f>
        <v>0</v>
      </c>
      <c r="G368" s="97">
        <f>F368</f>
        <v>0</v>
      </c>
      <c r="H368" s="164"/>
      <c r="I368" s="116" t="s">
        <v>514</v>
      </c>
      <c r="J368" s="116" t="str">
        <f>VLOOKUP(I368,Presupuesto!$B$11:$C$565,2,0)</f>
        <v>AGUINALDO Y DECIMO CUARTO MES</v>
      </c>
      <c r="K368" s="98" t="str">
        <f t="shared" si="7"/>
        <v>Posgrado</v>
      </c>
      <c r="L368" s="98" t="s">
        <v>393</v>
      </c>
    </row>
    <row r="369" spans="3:12" ht="15" thickBot="1" x14ac:dyDescent="0.4">
      <c r="C369" s="172" t="s">
        <v>59</v>
      </c>
      <c r="D369" s="163"/>
      <c r="E369" s="154">
        <v>0</v>
      </c>
      <c r="F369" s="117">
        <f>IF(E367&lt;6,"",((E367-6)/12)*(G367/E367))</f>
        <v>0</v>
      </c>
      <c r="G369" s="97">
        <f>F369</f>
        <v>0</v>
      </c>
      <c r="H369" s="164"/>
      <c r="I369" s="101" t="s">
        <v>517</v>
      </c>
      <c r="J369" s="101" t="str">
        <f>VLOOKUP(I369,Presupuesto!$B$11:$C$565,2,0)</f>
        <v>DECIMOCUARTO MES</v>
      </c>
      <c r="K369" s="98" t="str">
        <f t="shared" si="7"/>
        <v>Posgrado</v>
      </c>
      <c r="L369" s="98" t="s">
        <v>393</v>
      </c>
    </row>
    <row r="370" spans="3:12" ht="15" thickBot="1" x14ac:dyDescent="0.4">
      <c r="C370" s="137" t="s">
        <v>492</v>
      </c>
      <c r="D370" s="199"/>
      <c r="E370" s="152">
        <v>12</v>
      </c>
      <c r="F370" s="297">
        <f>HLOOKUP($C370,$BZ$2:$CM$3,2,0)</f>
        <v>463.22</v>
      </c>
      <c r="G370" s="113">
        <f>D370*E370*F370</f>
        <v>0</v>
      </c>
      <c r="H370" s="166"/>
      <c r="I370" s="114" t="s">
        <v>494</v>
      </c>
      <c r="J370" s="114" t="str">
        <f>VLOOKUP(I370,Presupuesto!$B$11:$C$565,2,0)</f>
        <v>SUELDOS Y SALARIOS PERMANENTES</v>
      </c>
      <c r="K370" s="98" t="str">
        <f t="shared" si="7"/>
        <v>Posgrado</v>
      </c>
      <c r="L370" s="98" t="s">
        <v>393</v>
      </c>
    </row>
    <row r="371" spans="3:12" x14ac:dyDescent="0.35">
      <c r="C371" s="171" t="s">
        <v>58</v>
      </c>
      <c r="D371" s="163"/>
      <c r="E371" s="154">
        <v>0</v>
      </c>
      <c r="F371" s="100">
        <f>IF(E370=0,"",(G370/E370)/12*E370)</f>
        <v>0</v>
      </c>
      <c r="G371" s="97">
        <f>F371</f>
        <v>0</v>
      </c>
      <c r="H371" s="164"/>
      <c r="I371" s="116" t="s">
        <v>514</v>
      </c>
      <c r="J371" s="116" t="str">
        <f>VLOOKUP(I371,Presupuesto!$B$11:$C$565,2,0)</f>
        <v>AGUINALDO Y DECIMO CUARTO MES</v>
      </c>
      <c r="K371" s="98" t="str">
        <f t="shared" si="7"/>
        <v>Posgrado</v>
      </c>
      <c r="L371" s="98" t="s">
        <v>393</v>
      </c>
    </row>
    <row r="372" spans="3:12" ht="15" thickBot="1" x14ac:dyDescent="0.4">
      <c r="C372" s="172" t="s">
        <v>59</v>
      </c>
      <c r="D372" s="163"/>
      <c r="E372" s="154">
        <v>0</v>
      </c>
      <c r="F372" s="117">
        <f>IF(E370&lt;6,"",((E370-6)/12)*(G370/E370))</f>
        <v>0</v>
      </c>
      <c r="G372" s="97">
        <f>F372</f>
        <v>0</v>
      </c>
      <c r="H372" s="164"/>
      <c r="I372" s="101" t="s">
        <v>517</v>
      </c>
      <c r="J372" s="101" t="str">
        <f>VLOOKUP(I372,Presupuesto!$B$11:$C$565,2,0)</f>
        <v>DECIMOCUARTO MES</v>
      </c>
      <c r="K372" s="98" t="str">
        <f t="shared" si="7"/>
        <v>Posgrado</v>
      </c>
      <c r="L372" s="98" t="s">
        <v>393</v>
      </c>
    </row>
    <row r="373" spans="3:12" ht="15" thickBot="1" x14ac:dyDescent="0.4">
      <c r="C373" s="137" t="s">
        <v>493</v>
      </c>
      <c r="D373" s="199"/>
      <c r="E373" s="152">
        <v>12</v>
      </c>
      <c r="F373" s="297">
        <f>HLOOKUP($C373,$BZ$2:$CM$3,2,0)</f>
        <v>2007.3</v>
      </c>
      <c r="G373" s="113">
        <f>D373*E373*F373</f>
        <v>0</v>
      </c>
      <c r="H373" s="166"/>
      <c r="I373" s="114" t="s">
        <v>494</v>
      </c>
      <c r="J373" s="114" t="str">
        <f>VLOOKUP(I373,Presupuesto!$B$11:$C$565,2,0)</f>
        <v>SUELDOS Y SALARIOS PERMANENTES</v>
      </c>
      <c r="K373" s="98" t="str">
        <f t="shared" si="7"/>
        <v>Posgrado</v>
      </c>
      <c r="L373" s="98" t="s">
        <v>393</v>
      </c>
    </row>
    <row r="374" spans="3:12" x14ac:dyDescent="0.35">
      <c r="C374" s="171" t="s">
        <v>58</v>
      </c>
      <c r="D374" s="163"/>
      <c r="E374" s="154">
        <v>0</v>
      </c>
      <c r="F374" s="100">
        <f>IF(E373=0,"",(G373/E373)/12*E373)</f>
        <v>0</v>
      </c>
      <c r="G374" s="97">
        <f>F374</f>
        <v>0</v>
      </c>
      <c r="H374" s="164"/>
      <c r="I374" s="116" t="s">
        <v>514</v>
      </c>
      <c r="J374" s="116" t="str">
        <f>VLOOKUP(I374,Presupuesto!$B$11:$C$565,2,0)</f>
        <v>AGUINALDO Y DECIMO CUARTO MES</v>
      </c>
      <c r="K374" s="98" t="str">
        <f t="shared" si="7"/>
        <v>Posgrado</v>
      </c>
      <c r="L374" s="98" t="s">
        <v>393</v>
      </c>
    </row>
    <row r="375" spans="3:12" ht="15" thickBot="1" x14ac:dyDescent="0.4">
      <c r="C375" s="172" t="s">
        <v>59</v>
      </c>
      <c r="D375" s="163"/>
      <c r="E375" s="154">
        <v>0</v>
      </c>
      <c r="F375" s="117">
        <f>IF(E373&lt;6,"",((E373-6)/12)*(G373/E373))</f>
        <v>0</v>
      </c>
      <c r="G375" s="97">
        <f>F375</f>
        <v>0</v>
      </c>
      <c r="H375" s="164"/>
      <c r="I375" s="101" t="s">
        <v>517</v>
      </c>
      <c r="J375" s="101" t="str">
        <f>VLOOKUP(I375,Presupuesto!$B$11:$C$565,2,0)</f>
        <v>DECIMOCUARTO MES</v>
      </c>
      <c r="K375" s="98" t="str">
        <f t="shared" si="7"/>
        <v>Posgrado</v>
      </c>
      <c r="L375" s="98" t="s">
        <v>393</v>
      </c>
    </row>
    <row r="376" spans="3:12" ht="15" thickBot="1" x14ac:dyDescent="0.4">
      <c r="C376" s="140" t="s">
        <v>83</v>
      </c>
      <c r="D376" s="199"/>
      <c r="E376" s="152">
        <v>12</v>
      </c>
      <c r="F376" s="139">
        <v>30000</v>
      </c>
      <c r="G376" s="113">
        <f>D376*E376*F376</f>
        <v>0</v>
      </c>
      <c r="H376" s="166"/>
      <c r="I376" s="114" t="s">
        <v>562</v>
      </c>
      <c r="J376" s="114" t="str">
        <f>VLOOKUP(I376,Presupuesto!$B$11:$C$565,2,0)</f>
        <v>CONTRATOS ESPECIALES</v>
      </c>
      <c r="K376" s="98" t="str">
        <f t="shared" si="7"/>
        <v>Posgrado</v>
      </c>
      <c r="L376" s="98" t="s">
        <v>393</v>
      </c>
    </row>
    <row r="377" spans="3:12" x14ac:dyDescent="0.35">
      <c r="C377" s="171" t="s">
        <v>58</v>
      </c>
      <c r="D377" s="163"/>
      <c r="E377" s="154">
        <v>0</v>
      </c>
      <c r="F377" s="117">
        <f>IF(E376=0,"",(G376/E376)/12*E376)</f>
        <v>0</v>
      </c>
      <c r="G377" s="97">
        <f>F377</f>
        <v>0</v>
      </c>
      <c r="H377" s="164"/>
      <c r="I377" s="101" t="s">
        <v>562</v>
      </c>
      <c r="J377" s="101" t="str">
        <f>VLOOKUP(I377,Presupuesto!$B$11:$C$565,2,0)</f>
        <v>CONTRATOS ESPECIALES</v>
      </c>
      <c r="K377" s="98" t="str">
        <f t="shared" si="7"/>
        <v>Posgrado</v>
      </c>
      <c r="L377" s="98" t="s">
        <v>392</v>
      </c>
    </row>
    <row r="378" spans="3:12" ht="15" thickBot="1" x14ac:dyDescent="0.4">
      <c r="C378" s="172" t="s">
        <v>59</v>
      </c>
      <c r="D378" s="163"/>
      <c r="E378" s="154">
        <v>0</v>
      </c>
      <c r="F378" s="100">
        <f>IF(E376&lt;6,"",((E376-6)/12)*(G376/E376))</f>
        <v>0</v>
      </c>
      <c r="G378" s="97">
        <f>F378</f>
        <v>0</v>
      </c>
      <c r="H378" s="164"/>
      <c r="I378" s="101" t="s">
        <v>562</v>
      </c>
      <c r="J378" s="101" t="str">
        <f>VLOOKUP(I378,Presupuesto!$B$11:$C$565,2,0)</f>
        <v>CONTRATOS ESPECIALES</v>
      </c>
      <c r="K378" s="98" t="str">
        <f t="shared" si="7"/>
        <v>Posgrado</v>
      </c>
      <c r="L378" s="98" t="s">
        <v>397</v>
      </c>
    </row>
    <row r="379" spans="3:12" ht="15" thickBot="1" x14ac:dyDescent="0.4">
      <c r="C379" s="140" t="s">
        <v>60</v>
      </c>
      <c r="D379" s="199"/>
      <c r="E379" s="152">
        <v>12</v>
      </c>
      <c r="F379" s="118">
        <v>30000</v>
      </c>
      <c r="G379" s="113">
        <f>D379*E379*F379</f>
        <v>0</v>
      </c>
      <c r="H379" s="166"/>
      <c r="I379" s="114" t="s">
        <v>703</v>
      </c>
      <c r="J379" s="114" t="str">
        <f>VLOOKUP(I379,Presupuesto!$B$11:$C$565,2,0)</f>
        <v>OTROS SERVICIOS TECNICOS Y PROFESIONALES</v>
      </c>
      <c r="K379" s="98" t="str">
        <f t="shared" si="7"/>
        <v>Posgrado</v>
      </c>
      <c r="L379" s="98" t="s">
        <v>392</v>
      </c>
    </row>
    <row r="380" spans="3:12" x14ac:dyDescent="0.35">
      <c r="C380" s="171" t="s">
        <v>58</v>
      </c>
      <c r="D380" s="163"/>
      <c r="E380" s="154">
        <v>0</v>
      </c>
      <c r="F380" s="100">
        <v>0</v>
      </c>
      <c r="G380" s="97">
        <f>F380</f>
        <v>0</v>
      </c>
      <c r="H380" s="164"/>
      <c r="I380" s="101" t="s">
        <v>703</v>
      </c>
      <c r="J380" s="101" t="str">
        <f>VLOOKUP(I380,Presupuesto!$B$11:$C$565,2,0)</f>
        <v>OTROS SERVICIOS TECNICOS Y PROFESIONALES</v>
      </c>
      <c r="K380" s="98" t="str">
        <f t="shared" si="7"/>
        <v>Posgrado</v>
      </c>
      <c r="L380" s="98" t="s">
        <v>392</v>
      </c>
    </row>
    <row r="381" spans="3:12" ht="15" thickBot="1" x14ac:dyDescent="0.4">
      <c r="C381" s="172" t="s">
        <v>59</v>
      </c>
      <c r="D381" s="163"/>
      <c r="E381" s="154">
        <v>0</v>
      </c>
      <c r="F381" s="100">
        <v>0</v>
      </c>
      <c r="G381" s="97">
        <f>F381</f>
        <v>0</v>
      </c>
      <c r="H381" s="164"/>
      <c r="I381" s="101" t="s">
        <v>703</v>
      </c>
      <c r="J381" s="101" t="str">
        <f>VLOOKUP(I381,Presupuesto!$B$11:$C$565,2,0)</f>
        <v>OTROS SERVICIOS TECNICOS Y PROFESIONALES</v>
      </c>
      <c r="K381" s="98" t="str">
        <f t="shared" si="7"/>
        <v>Posgrado</v>
      </c>
      <c r="L381" s="98" t="s">
        <v>392</v>
      </c>
    </row>
    <row r="382" spans="3:12" ht="15" thickBot="1" x14ac:dyDescent="0.4">
      <c r="C382" s="140" t="s">
        <v>61</v>
      </c>
      <c r="D382" s="199"/>
      <c r="E382" s="152">
        <v>12</v>
      </c>
      <c r="F382" s="118">
        <v>30000</v>
      </c>
      <c r="G382" s="113">
        <f>D382*E382*F382</f>
        <v>0</v>
      </c>
      <c r="H382" s="166"/>
      <c r="I382" s="114" t="s">
        <v>494</v>
      </c>
      <c r="J382" s="114" t="str">
        <f>VLOOKUP(I382,Presupuesto!$B$11:$C$565,2,0)</f>
        <v>SUELDOS Y SALARIOS PERMANENTES</v>
      </c>
      <c r="K382" s="98" t="str">
        <f t="shared" si="7"/>
        <v>Posgrado</v>
      </c>
      <c r="L382" s="98" t="s">
        <v>392</v>
      </c>
    </row>
    <row r="383" spans="3:12" x14ac:dyDescent="0.35">
      <c r="C383" s="171" t="s">
        <v>58</v>
      </c>
      <c r="D383" s="169"/>
      <c r="E383" s="131">
        <v>0</v>
      </c>
      <c r="F383" s="119">
        <f>IF(E382=0,"",(G382/E382)/12*E382)</f>
        <v>0</v>
      </c>
      <c r="G383" s="120">
        <f>F383</f>
        <v>0</v>
      </c>
      <c r="H383" s="164"/>
      <c r="I383" s="101" t="s">
        <v>514</v>
      </c>
      <c r="J383" s="101" t="str">
        <f>VLOOKUP(I383,Presupuesto!$B$11:$C$565,2,0)</f>
        <v>AGUINALDO Y DECIMO CUARTO MES</v>
      </c>
      <c r="K383" s="98" t="str">
        <f t="shared" si="7"/>
        <v>Posgrado</v>
      </c>
      <c r="L383" s="98" t="s">
        <v>392</v>
      </c>
    </row>
    <row r="384" spans="3:12" ht="15" thickBot="1" x14ac:dyDescent="0.4">
      <c r="C384" s="173" t="s">
        <v>59</v>
      </c>
      <c r="D384" s="162"/>
      <c r="E384" s="132">
        <v>0</v>
      </c>
      <c r="F384" s="105">
        <f>IF(E382&lt;6,"",((E382-6)/12)*(G382/E382))</f>
        <v>0</v>
      </c>
      <c r="G384" s="105">
        <f>F384</f>
        <v>0</v>
      </c>
      <c r="H384" s="162"/>
      <c r="I384" s="106" t="s">
        <v>517</v>
      </c>
      <c r="J384" s="124" t="str">
        <f>VLOOKUP(I384,Presupuesto!$B$11:$C$565,2,0)</f>
        <v>DECIMOCUARTO MES</v>
      </c>
      <c r="K384" s="106" t="str">
        <f t="shared" si="7"/>
        <v>Posgrado</v>
      </c>
      <c r="L384" s="124" t="s">
        <v>392</v>
      </c>
    </row>
    <row r="386" spans="3:12" ht="15" thickBot="1" x14ac:dyDescent="0.4"/>
    <row r="387" spans="3:12" ht="15" thickBot="1" x14ac:dyDescent="0.4">
      <c r="C387" s="69" t="s">
        <v>43</v>
      </c>
      <c r="D387" s="30">
        <f>SUM(G394:G444)</f>
        <v>0</v>
      </c>
      <c r="E387" s="93"/>
      <c r="F387" s="93"/>
      <c r="G387" s="93"/>
      <c r="H387" s="76"/>
      <c r="I387" s="76"/>
      <c r="J387" s="76"/>
    </row>
    <row r="388" spans="3:12" x14ac:dyDescent="0.35">
      <c r="D388" s="31"/>
      <c r="E388" s="93"/>
      <c r="F388" s="93"/>
      <c r="G388" s="93"/>
      <c r="H388" s="76"/>
      <c r="I388" s="76"/>
      <c r="J388" s="76"/>
    </row>
    <row r="389" spans="3:12" x14ac:dyDescent="0.35">
      <c r="D389" s="31"/>
      <c r="E389" s="93"/>
      <c r="F389" s="93"/>
      <c r="G389" s="93"/>
      <c r="H389" s="76"/>
      <c r="I389" s="76"/>
      <c r="J389" s="76"/>
    </row>
    <row r="390" spans="3:12" ht="15.5" x14ac:dyDescent="0.35">
      <c r="C390" s="202" t="s">
        <v>390</v>
      </c>
      <c r="D390" s="351"/>
      <c r="E390" s="93"/>
      <c r="F390" s="93"/>
      <c r="G390" s="93"/>
      <c r="H390" s="76"/>
      <c r="I390" s="76"/>
      <c r="J390" s="76"/>
    </row>
    <row r="391" spans="3:12" ht="18.5" x14ac:dyDescent="0.35">
      <c r="C391" s="207" t="e">
        <f>IFERROR(VLOOKUP(D390,'1. Desarrollo e Innov. Curricu.'!$F:$G,2,FALSE),IFERROR(VLOOKUP(D390,'2. Investigación Científica'!$F:$G,2,FALSE),IFERROR(VLOOKUP(D390,'3. Vinculación Univ. Sociedad'!$F:$G,2,FALSE),IFERROR(VLOOKUP(D390,'4. Docencia y Profesorado Univ.'!$F:$G,2,FALSE),IFERROR(VLOOKUP(D390,'5. Estudiantes y Graduados'!$F:$G,2,FALSE),IFERROR(VLOOKUP(D390,'11. Gestion Administrativa'!$F:$G,2,FALSE),IFERROR(VLOOKUP(D390,'13. Gestión Académica'!$F:$G,2,FALSE),IFERROR(VLOOKUP(D390,'9. Asegura. de la Calid. y M'!$F:$G,2,FALSE),IFERROR(VLOOKUP(D390,'6. Gestión del Conocimiento'!$F:$G,2,FALSE),IFERROR(VLOOKUP(D390,'15. Gobernabilidad y Proceso...'!$F:$G,2,FALSE),IFERROR(VLOOKUP(D390,'12. Gestión del Talento Humano'!$F:$G,2,FALSE),IFERROR(VLOOKUP(D390,'14. Internacional... de la E.S.'!$F:$G,2,FALSE),IFERROR(VLOOKUP(D390,'10. Posgrado'!$F:$G,2,FALSE),IFERROR(VLOOKUP(D390,'16. Gestión TIC'!$F:$G,2,FALSE),IFERROR(VLOOKUP(D390,'16. Desa. del Sistema Educ.Sup.'!$F:$G,2,FALSE),IFERROR(VLOOKUP(D390,'8. Cultura de Inno. Insti...'!$F:$G,2,FALSE),VLOOKUP(D390,'7. Lo Esencial de la Reforma U.'!$F:$G,2,0)))))))))))))))))</f>
        <v>#N/A</v>
      </c>
      <c r="D391" s="31"/>
      <c r="E391" s="93"/>
      <c r="F391" s="93"/>
      <c r="G391" s="93"/>
      <c r="H391" s="76"/>
      <c r="I391" s="76"/>
      <c r="J391" s="76"/>
    </row>
    <row r="392" spans="3:12" ht="15" thickBot="1" x14ac:dyDescent="0.4">
      <c r="C392" s="177"/>
      <c r="D392" s="31"/>
      <c r="E392" s="93"/>
      <c r="F392" s="93"/>
      <c r="G392" s="93"/>
      <c r="H392" s="76"/>
      <c r="I392" s="76"/>
      <c r="J392" s="76"/>
      <c r="K392" s="153"/>
    </row>
    <row r="393" spans="3:12" ht="29.5" thickBot="1" x14ac:dyDescent="0.4">
      <c r="C393" s="134" t="s">
        <v>44</v>
      </c>
      <c r="D393" s="138" t="s">
        <v>55</v>
      </c>
      <c r="E393" s="170" t="s">
        <v>56</v>
      </c>
      <c r="F393" s="138" t="s">
        <v>57</v>
      </c>
      <c r="G393" s="135" t="s">
        <v>27</v>
      </c>
      <c r="H393" s="133" t="s">
        <v>129</v>
      </c>
      <c r="I393" s="136" t="s">
        <v>46</v>
      </c>
      <c r="J393" s="136" t="s">
        <v>130</v>
      </c>
      <c r="K393" s="136" t="s">
        <v>408</v>
      </c>
      <c r="L393" s="136" t="s">
        <v>409</v>
      </c>
    </row>
    <row r="394" spans="3:12" ht="15" thickBot="1" x14ac:dyDescent="0.4">
      <c r="C394" s="137" t="s">
        <v>480</v>
      </c>
      <c r="D394" s="199"/>
      <c r="E394" s="152">
        <v>12</v>
      </c>
      <c r="F394" s="297">
        <f>HLOOKUP($C394,$BZ$2:$CM$3,2,0)</f>
        <v>43674.39</v>
      </c>
      <c r="G394" s="113">
        <f>D394*E394*F394</f>
        <v>0</v>
      </c>
      <c r="H394" s="166"/>
      <c r="I394" s="114" t="s">
        <v>494</v>
      </c>
      <c r="J394" s="114" t="str">
        <f>VLOOKUP(I394,Presupuesto!$B$11:$C$565,2,0)</f>
        <v>SUELDOS Y SALARIOS PERMANENTES</v>
      </c>
      <c r="K394" s="215" t="s">
        <v>1457</v>
      </c>
      <c r="L394" s="98" t="s">
        <v>392</v>
      </c>
    </row>
    <row r="395" spans="3:12" x14ac:dyDescent="0.35">
      <c r="C395" s="171" t="s">
        <v>58</v>
      </c>
      <c r="D395" s="163"/>
      <c r="E395" s="154">
        <v>0</v>
      </c>
      <c r="F395" s="100">
        <f>IF(E394=0,"",(G394/E394)/12*E394)</f>
        <v>0</v>
      </c>
      <c r="G395" s="97">
        <f>F395</f>
        <v>0</v>
      </c>
      <c r="H395" s="164"/>
      <c r="I395" s="116" t="s">
        <v>514</v>
      </c>
      <c r="J395" s="116" t="str">
        <f>VLOOKUP(I395,Presupuesto!$B$11:$C$565,2,0)</f>
        <v>AGUINALDO Y DECIMO CUARTO MES</v>
      </c>
      <c r="K395" s="98" t="str">
        <f t="shared" ref="K395:K426" si="8">$K$394</f>
        <v>Desarrollo del Sistema de Educación Superior</v>
      </c>
      <c r="L395" s="98" t="s">
        <v>410</v>
      </c>
    </row>
    <row r="396" spans="3:12" ht="15" thickBot="1" x14ac:dyDescent="0.4">
      <c r="C396" s="172" t="s">
        <v>59</v>
      </c>
      <c r="D396" s="163"/>
      <c r="E396" s="154">
        <v>0</v>
      </c>
      <c r="F396" s="117">
        <f>IF(E394&lt;6,"",((E394-6)/12)*(G394/E394))</f>
        <v>0</v>
      </c>
      <c r="G396" s="97">
        <f>F396</f>
        <v>0</v>
      </c>
      <c r="H396" s="164"/>
      <c r="I396" s="101" t="s">
        <v>517</v>
      </c>
      <c r="J396" s="101" t="str">
        <f>VLOOKUP(I396,Presupuesto!$B$11:$C$565,2,0)</f>
        <v>DECIMOCUARTO MES</v>
      </c>
      <c r="K396" s="98" t="str">
        <f t="shared" si="8"/>
        <v>Desarrollo del Sistema de Educación Superior</v>
      </c>
      <c r="L396" s="98" t="s">
        <v>393</v>
      </c>
    </row>
    <row r="397" spans="3:12" ht="15" thickBot="1" x14ac:dyDescent="0.4">
      <c r="C397" s="137" t="s">
        <v>481</v>
      </c>
      <c r="D397" s="199"/>
      <c r="E397" s="152">
        <v>12</v>
      </c>
      <c r="F397" s="297">
        <f>HLOOKUP($C397,$BZ$2:$CM$3,2,0)</f>
        <v>39703.99</v>
      </c>
      <c r="G397" s="113">
        <f>D397*E397*F397</f>
        <v>0</v>
      </c>
      <c r="H397" s="166"/>
      <c r="I397" s="114" t="s">
        <v>494</v>
      </c>
      <c r="J397" s="114" t="str">
        <f>VLOOKUP(I397,Presupuesto!$B$11:$C$565,2,0)</f>
        <v>SUELDOS Y SALARIOS PERMANENTES</v>
      </c>
      <c r="K397" s="98" t="str">
        <f t="shared" si="8"/>
        <v>Desarrollo del Sistema de Educación Superior</v>
      </c>
      <c r="L397" s="98" t="s">
        <v>393</v>
      </c>
    </row>
    <row r="398" spans="3:12" x14ac:dyDescent="0.35">
      <c r="C398" s="171" t="s">
        <v>58</v>
      </c>
      <c r="D398" s="163"/>
      <c r="E398" s="154">
        <v>0</v>
      </c>
      <c r="F398" s="100">
        <f>IF(E397=0,"",(G397/E397)/12*E397)</f>
        <v>0</v>
      </c>
      <c r="G398" s="97">
        <f>F398</f>
        <v>0</v>
      </c>
      <c r="H398" s="164"/>
      <c r="I398" s="116" t="s">
        <v>514</v>
      </c>
      <c r="J398" s="116" t="str">
        <f>VLOOKUP(I398,Presupuesto!$B$11:$C$565,2,0)</f>
        <v>AGUINALDO Y DECIMO CUARTO MES</v>
      </c>
      <c r="K398" s="98" t="str">
        <f t="shared" si="8"/>
        <v>Desarrollo del Sistema de Educación Superior</v>
      </c>
      <c r="L398" s="98" t="s">
        <v>393</v>
      </c>
    </row>
    <row r="399" spans="3:12" ht="15" thickBot="1" x14ac:dyDescent="0.4">
      <c r="C399" s="172" t="s">
        <v>59</v>
      </c>
      <c r="D399" s="163"/>
      <c r="E399" s="154">
        <v>0</v>
      </c>
      <c r="F399" s="117">
        <f>IF(E397&lt;6,"",((E397-6)/12)*(G397/E397))</f>
        <v>0</v>
      </c>
      <c r="G399" s="97">
        <f>F399</f>
        <v>0</v>
      </c>
      <c r="H399" s="164"/>
      <c r="I399" s="101" t="s">
        <v>517</v>
      </c>
      <c r="J399" s="101" t="str">
        <f>VLOOKUP(I399,Presupuesto!$B$11:$C$565,2,0)</f>
        <v>DECIMOCUARTO MES</v>
      </c>
      <c r="K399" s="98" t="str">
        <f t="shared" si="8"/>
        <v>Desarrollo del Sistema de Educación Superior</v>
      </c>
      <c r="L399" s="98" t="s">
        <v>393</v>
      </c>
    </row>
    <row r="400" spans="3:12" ht="15" thickBot="1" x14ac:dyDescent="0.4">
      <c r="C400" s="137" t="s">
        <v>482</v>
      </c>
      <c r="D400" s="199"/>
      <c r="E400" s="152">
        <v>12</v>
      </c>
      <c r="F400" s="297">
        <f>HLOOKUP($C400,$BZ$2:$CM$3,2,0)</f>
        <v>35733.589999999997</v>
      </c>
      <c r="G400" s="113">
        <f>D400*E400*F400</f>
        <v>0</v>
      </c>
      <c r="H400" s="166"/>
      <c r="I400" s="114" t="s">
        <v>494</v>
      </c>
      <c r="J400" s="114" t="str">
        <f>VLOOKUP(I400,Presupuesto!$B$11:$C$565,2,0)</f>
        <v>SUELDOS Y SALARIOS PERMANENTES</v>
      </c>
      <c r="K400" s="98" t="str">
        <f t="shared" si="8"/>
        <v>Desarrollo del Sistema de Educación Superior</v>
      </c>
      <c r="L400" s="98" t="s">
        <v>393</v>
      </c>
    </row>
    <row r="401" spans="3:12" x14ac:dyDescent="0.35">
      <c r="C401" s="171" t="s">
        <v>58</v>
      </c>
      <c r="D401" s="163"/>
      <c r="E401" s="154">
        <v>0</v>
      </c>
      <c r="F401" s="100">
        <f>IF(E400=0,"",(G400/E400)/12*E400)</f>
        <v>0</v>
      </c>
      <c r="G401" s="97">
        <f>F401</f>
        <v>0</v>
      </c>
      <c r="H401" s="164"/>
      <c r="I401" s="116" t="s">
        <v>514</v>
      </c>
      <c r="J401" s="116" t="str">
        <f>VLOOKUP(I401,Presupuesto!$B$11:$C$565,2,0)</f>
        <v>AGUINALDO Y DECIMO CUARTO MES</v>
      </c>
      <c r="K401" s="98" t="str">
        <f t="shared" si="8"/>
        <v>Desarrollo del Sistema de Educación Superior</v>
      </c>
      <c r="L401" s="98" t="s">
        <v>393</v>
      </c>
    </row>
    <row r="402" spans="3:12" ht="15" thickBot="1" x14ac:dyDescent="0.4">
      <c r="C402" s="172" t="s">
        <v>59</v>
      </c>
      <c r="D402" s="163"/>
      <c r="E402" s="154">
        <v>0</v>
      </c>
      <c r="F402" s="117">
        <f>IF(E400&lt;6,"",((E400-6)/12)*(G400/E400))</f>
        <v>0</v>
      </c>
      <c r="G402" s="97">
        <f>F402</f>
        <v>0</v>
      </c>
      <c r="H402" s="164"/>
      <c r="I402" s="101" t="s">
        <v>517</v>
      </c>
      <c r="J402" s="101" t="str">
        <f>VLOOKUP(I402,Presupuesto!$B$11:$C$565,2,0)</f>
        <v>DECIMOCUARTO MES</v>
      </c>
      <c r="K402" s="98" t="str">
        <f t="shared" si="8"/>
        <v>Desarrollo del Sistema de Educación Superior</v>
      </c>
      <c r="L402" s="98" t="s">
        <v>393</v>
      </c>
    </row>
    <row r="403" spans="3:12" ht="15" thickBot="1" x14ac:dyDescent="0.4">
      <c r="C403" s="137" t="s">
        <v>483</v>
      </c>
      <c r="D403" s="199"/>
      <c r="E403" s="152">
        <v>12</v>
      </c>
      <c r="F403" s="297">
        <f>HLOOKUP($C403,$BZ$2:$CM$3,2,0)</f>
        <v>31763.19</v>
      </c>
      <c r="G403" s="113">
        <f>D403*E403*F403</f>
        <v>0</v>
      </c>
      <c r="H403" s="166"/>
      <c r="I403" s="114" t="s">
        <v>494</v>
      </c>
      <c r="J403" s="114" t="str">
        <f>VLOOKUP(I403,Presupuesto!$B$11:$C$565,2,0)</f>
        <v>SUELDOS Y SALARIOS PERMANENTES</v>
      </c>
      <c r="K403" s="98" t="str">
        <f t="shared" si="8"/>
        <v>Desarrollo del Sistema de Educación Superior</v>
      </c>
      <c r="L403" s="98" t="s">
        <v>393</v>
      </c>
    </row>
    <row r="404" spans="3:12" x14ac:dyDescent="0.35">
      <c r="C404" s="171" t="s">
        <v>58</v>
      </c>
      <c r="D404" s="163"/>
      <c r="E404" s="154">
        <v>0</v>
      </c>
      <c r="F404" s="100">
        <f>IF(E403=0,"",(G403/E403)/12*E403)</f>
        <v>0</v>
      </c>
      <c r="G404" s="97">
        <f>F404</f>
        <v>0</v>
      </c>
      <c r="H404" s="164"/>
      <c r="I404" s="116" t="s">
        <v>514</v>
      </c>
      <c r="J404" s="116" t="str">
        <f>VLOOKUP(I404,Presupuesto!$B$11:$C$565,2,0)</f>
        <v>AGUINALDO Y DECIMO CUARTO MES</v>
      </c>
      <c r="K404" s="98" t="str">
        <f t="shared" si="8"/>
        <v>Desarrollo del Sistema de Educación Superior</v>
      </c>
      <c r="L404" s="98" t="s">
        <v>393</v>
      </c>
    </row>
    <row r="405" spans="3:12" ht="15" thickBot="1" x14ac:dyDescent="0.4">
      <c r="C405" s="172" t="s">
        <v>59</v>
      </c>
      <c r="D405" s="163"/>
      <c r="E405" s="154">
        <v>0</v>
      </c>
      <c r="F405" s="117">
        <f>IF(E403&lt;6,"",((E403-6)/12)*(G403/E403))</f>
        <v>0</v>
      </c>
      <c r="G405" s="97">
        <f>F405</f>
        <v>0</v>
      </c>
      <c r="H405" s="164"/>
      <c r="I405" s="101" t="s">
        <v>517</v>
      </c>
      <c r="J405" s="101" t="str">
        <f>VLOOKUP(I405,Presupuesto!$B$11:$C$565,2,0)</f>
        <v>DECIMOCUARTO MES</v>
      </c>
      <c r="K405" s="98" t="str">
        <f t="shared" si="8"/>
        <v>Desarrollo del Sistema de Educación Superior</v>
      </c>
      <c r="L405" s="98" t="s">
        <v>393</v>
      </c>
    </row>
    <row r="406" spans="3:12" ht="15" thickBot="1" x14ac:dyDescent="0.4">
      <c r="C406" s="137" t="s">
        <v>484</v>
      </c>
      <c r="D406" s="199"/>
      <c r="E406" s="152">
        <v>12</v>
      </c>
      <c r="F406" s="297">
        <f>HLOOKUP($C406,$BZ$2:$CM$3,2,0)</f>
        <v>29777.99</v>
      </c>
      <c r="G406" s="113">
        <f>D406*E406*F406</f>
        <v>0</v>
      </c>
      <c r="H406" s="166"/>
      <c r="I406" s="114" t="s">
        <v>494</v>
      </c>
      <c r="J406" s="114" t="str">
        <f>VLOOKUP(I406,Presupuesto!$B$11:$C$565,2,0)</f>
        <v>SUELDOS Y SALARIOS PERMANENTES</v>
      </c>
      <c r="K406" s="98" t="str">
        <f t="shared" si="8"/>
        <v>Desarrollo del Sistema de Educación Superior</v>
      </c>
      <c r="L406" s="98" t="s">
        <v>393</v>
      </c>
    </row>
    <row r="407" spans="3:12" x14ac:dyDescent="0.35">
      <c r="C407" s="171" t="s">
        <v>58</v>
      </c>
      <c r="D407" s="163"/>
      <c r="E407" s="154">
        <v>0</v>
      </c>
      <c r="F407" s="100">
        <f>IF(E406=0,"",(G406/E406)/12*E406)</f>
        <v>0</v>
      </c>
      <c r="G407" s="97">
        <f>F407</f>
        <v>0</v>
      </c>
      <c r="H407" s="164"/>
      <c r="I407" s="116" t="s">
        <v>514</v>
      </c>
      <c r="J407" s="116" t="str">
        <f>VLOOKUP(I407,Presupuesto!$B$11:$C$565,2,0)</f>
        <v>AGUINALDO Y DECIMO CUARTO MES</v>
      </c>
      <c r="K407" s="98" t="str">
        <f t="shared" si="8"/>
        <v>Desarrollo del Sistema de Educación Superior</v>
      </c>
      <c r="L407" s="98" t="s">
        <v>393</v>
      </c>
    </row>
    <row r="408" spans="3:12" ht="15" thickBot="1" x14ac:dyDescent="0.4">
      <c r="C408" s="172" t="s">
        <v>59</v>
      </c>
      <c r="D408" s="163"/>
      <c r="E408" s="154">
        <v>0</v>
      </c>
      <c r="F408" s="117">
        <f>IF(E406&lt;6,"",((E406-6)/12)*(G406/E406))</f>
        <v>0</v>
      </c>
      <c r="G408" s="97">
        <f>F408</f>
        <v>0</v>
      </c>
      <c r="H408" s="164"/>
      <c r="I408" s="101" t="s">
        <v>517</v>
      </c>
      <c r="J408" s="101" t="str">
        <f>VLOOKUP(I408,Presupuesto!$B$11:$C$565,2,0)</f>
        <v>DECIMOCUARTO MES</v>
      </c>
      <c r="K408" s="98" t="str">
        <f t="shared" si="8"/>
        <v>Desarrollo del Sistema de Educación Superior</v>
      </c>
      <c r="L408" s="98" t="s">
        <v>393</v>
      </c>
    </row>
    <row r="409" spans="3:12" ht="15" thickBot="1" x14ac:dyDescent="0.4">
      <c r="C409" s="137" t="s">
        <v>485</v>
      </c>
      <c r="D409" s="199"/>
      <c r="E409" s="152">
        <v>12</v>
      </c>
      <c r="F409" s="297">
        <f>HLOOKUP($C409,$BZ$2:$CM$3,2,0)</f>
        <v>27792.79</v>
      </c>
      <c r="G409" s="113">
        <f>D409*E409*F409</f>
        <v>0</v>
      </c>
      <c r="H409" s="166"/>
      <c r="I409" s="114" t="s">
        <v>494</v>
      </c>
      <c r="J409" s="114" t="str">
        <f>VLOOKUP(I409,Presupuesto!$B$11:$C$565,2,0)</f>
        <v>SUELDOS Y SALARIOS PERMANENTES</v>
      </c>
      <c r="K409" s="98" t="str">
        <f t="shared" si="8"/>
        <v>Desarrollo del Sistema de Educación Superior</v>
      </c>
      <c r="L409" s="98" t="s">
        <v>393</v>
      </c>
    </row>
    <row r="410" spans="3:12" x14ac:dyDescent="0.35">
      <c r="C410" s="171" t="s">
        <v>58</v>
      </c>
      <c r="D410" s="163"/>
      <c r="E410" s="154">
        <v>0</v>
      </c>
      <c r="F410" s="100">
        <f>IF(E409=0,"",(G409/E409)/12*E409)</f>
        <v>0</v>
      </c>
      <c r="G410" s="97">
        <f>F410</f>
        <v>0</v>
      </c>
      <c r="H410" s="164"/>
      <c r="I410" s="116" t="s">
        <v>514</v>
      </c>
      <c r="J410" s="116" t="str">
        <f>VLOOKUP(I410,Presupuesto!$B$11:$C$565,2,0)</f>
        <v>AGUINALDO Y DECIMO CUARTO MES</v>
      </c>
      <c r="K410" s="98" t="str">
        <f t="shared" si="8"/>
        <v>Desarrollo del Sistema de Educación Superior</v>
      </c>
      <c r="L410" s="98" t="s">
        <v>393</v>
      </c>
    </row>
    <row r="411" spans="3:12" ht="15" thickBot="1" x14ac:dyDescent="0.4">
      <c r="C411" s="172" t="s">
        <v>59</v>
      </c>
      <c r="D411" s="163"/>
      <c r="E411" s="154">
        <v>0</v>
      </c>
      <c r="F411" s="117">
        <f>IF(E409&lt;6,"",((E409-6)/12)*(G409/E409))</f>
        <v>0</v>
      </c>
      <c r="G411" s="97">
        <f>F411</f>
        <v>0</v>
      </c>
      <c r="H411" s="164"/>
      <c r="I411" s="101" t="s">
        <v>517</v>
      </c>
      <c r="J411" s="101" t="str">
        <f>VLOOKUP(I411,Presupuesto!$B$11:$C$565,2,0)</f>
        <v>DECIMOCUARTO MES</v>
      </c>
      <c r="K411" s="98" t="str">
        <f t="shared" si="8"/>
        <v>Desarrollo del Sistema de Educación Superior</v>
      </c>
      <c r="L411" s="98" t="s">
        <v>393</v>
      </c>
    </row>
    <row r="412" spans="3:12" ht="15" thickBot="1" x14ac:dyDescent="0.4">
      <c r="C412" s="137" t="s">
        <v>486</v>
      </c>
      <c r="D412" s="199"/>
      <c r="E412" s="152">
        <v>12</v>
      </c>
      <c r="F412" s="297">
        <f>HLOOKUP($C412,$BZ$2:$CM$3,2,0)</f>
        <v>18859.39</v>
      </c>
      <c r="G412" s="113">
        <f>D412*E412*F412</f>
        <v>0</v>
      </c>
      <c r="H412" s="166"/>
      <c r="I412" s="114" t="s">
        <v>494</v>
      </c>
      <c r="J412" s="114" t="str">
        <f>VLOOKUP(I412,Presupuesto!$B$11:$C$565,2,0)</f>
        <v>SUELDOS Y SALARIOS PERMANENTES</v>
      </c>
      <c r="K412" s="98" t="str">
        <f t="shared" si="8"/>
        <v>Desarrollo del Sistema de Educación Superior</v>
      </c>
      <c r="L412" s="98" t="s">
        <v>393</v>
      </c>
    </row>
    <row r="413" spans="3:12" x14ac:dyDescent="0.35">
      <c r="C413" s="171" t="s">
        <v>58</v>
      </c>
      <c r="D413" s="163"/>
      <c r="E413" s="154">
        <v>0</v>
      </c>
      <c r="F413" s="100">
        <f>IF(E412=0,"",(G412/E412)/12*E412)</f>
        <v>0</v>
      </c>
      <c r="G413" s="97">
        <f>F413</f>
        <v>0</v>
      </c>
      <c r="H413" s="164"/>
      <c r="I413" s="116" t="s">
        <v>514</v>
      </c>
      <c r="J413" s="116" t="str">
        <f>VLOOKUP(I413,Presupuesto!$B$11:$C$565,2,0)</f>
        <v>AGUINALDO Y DECIMO CUARTO MES</v>
      </c>
      <c r="K413" s="98" t="str">
        <f t="shared" si="8"/>
        <v>Desarrollo del Sistema de Educación Superior</v>
      </c>
      <c r="L413" s="98" t="s">
        <v>393</v>
      </c>
    </row>
    <row r="414" spans="3:12" ht="15" thickBot="1" x14ac:dyDescent="0.4">
      <c r="C414" s="172" t="s">
        <v>59</v>
      </c>
      <c r="D414" s="163"/>
      <c r="E414" s="154">
        <v>0</v>
      </c>
      <c r="F414" s="117">
        <f>IF(E412&lt;6,"",((E412-6)/12)*(G412/E412))</f>
        <v>0</v>
      </c>
      <c r="G414" s="97">
        <f>F414</f>
        <v>0</v>
      </c>
      <c r="H414" s="164"/>
      <c r="I414" s="101" t="s">
        <v>517</v>
      </c>
      <c r="J414" s="101" t="str">
        <f>VLOOKUP(I414,Presupuesto!$B$11:$C$565,2,0)</f>
        <v>DECIMOCUARTO MES</v>
      </c>
      <c r="K414" s="98" t="str">
        <f t="shared" si="8"/>
        <v>Desarrollo del Sistema de Educación Superior</v>
      </c>
      <c r="L414" s="98" t="s">
        <v>393</v>
      </c>
    </row>
    <row r="415" spans="3:12" ht="15" thickBot="1" x14ac:dyDescent="0.4">
      <c r="C415" s="137" t="s">
        <v>487</v>
      </c>
      <c r="D415" s="199"/>
      <c r="E415" s="152">
        <v>12</v>
      </c>
      <c r="F415" s="297">
        <f>HLOOKUP($C415,$BZ$2:$CM$3,2,0)</f>
        <v>17866.8</v>
      </c>
      <c r="G415" s="113">
        <f>D415*E415*F415</f>
        <v>0</v>
      </c>
      <c r="H415" s="166"/>
      <c r="I415" s="114" t="s">
        <v>494</v>
      </c>
      <c r="J415" s="114" t="str">
        <f>VLOOKUP(I415,Presupuesto!$B$11:$C$565,2,0)</f>
        <v>SUELDOS Y SALARIOS PERMANENTES</v>
      </c>
      <c r="K415" s="98" t="str">
        <f t="shared" si="8"/>
        <v>Desarrollo del Sistema de Educación Superior</v>
      </c>
      <c r="L415" s="98" t="s">
        <v>393</v>
      </c>
    </row>
    <row r="416" spans="3:12" x14ac:dyDescent="0.35">
      <c r="C416" s="171" t="s">
        <v>58</v>
      </c>
      <c r="D416" s="163"/>
      <c r="E416" s="154">
        <v>0</v>
      </c>
      <c r="F416" s="100">
        <f>IF(E415=0,"",(G415/E415)/12*E415)</f>
        <v>0</v>
      </c>
      <c r="G416" s="97">
        <f>F416</f>
        <v>0</v>
      </c>
      <c r="H416" s="164"/>
      <c r="I416" s="116" t="s">
        <v>514</v>
      </c>
      <c r="J416" s="116" t="str">
        <f>VLOOKUP(I416,Presupuesto!$B$11:$C$565,2,0)</f>
        <v>AGUINALDO Y DECIMO CUARTO MES</v>
      </c>
      <c r="K416" s="98" t="str">
        <f t="shared" si="8"/>
        <v>Desarrollo del Sistema de Educación Superior</v>
      </c>
      <c r="L416" s="98" t="s">
        <v>393</v>
      </c>
    </row>
    <row r="417" spans="3:12" ht="15" thickBot="1" x14ac:dyDescent="0.4">
      <c r="C417" s="172" t="s">
        <v>59</v>
      </c>
      <c r="D417" s="163"/>
      <c r="E417" s="154">
        <v>0</v>
      </c>
      <c r="F417" s="117">
        <f>IF(E415&lt;6,"",((E415-6)/12)*(G415/E415))</f>
        <v>0</v>
      </c>
      <c r="G417" s="97">
        <f>F417</f>
        <v>0</v>
      </c>
      <c r="H417" s="164"/>
      <c r="I417" s="101" t="s">
        <v>517</v>
      </c>
      <c r="J417" s="101" t="str">
        <f>VLOOKUP(I417,Presupuesto!$B$11:$C$565,2,0)</f>
        <v>DECIMOCUARTO MES</v>
      </c>
      <c r="K417" s="98" t="str">
        <f t="shared" si="8"/>
        <v>Desarrollo del Sistema de Educación Superior</v>
      </c>
      <c r="L417" s="98" t="s">
        <v>393</v>
      </c>
    </row>
    <row r="418" spans="3:12" ht="15" thickBot="1" x14ac:dyDescent="0.4">
      <c r="C418" s="137" t="s">
        <v>488</v>
      </c>
      <c r="D418" s="199"/>
      <c r="E418" s="152">
        <v>12</v>
      </c>
      <c r="F418" s="297">
        <f>HLOOKUP($C418,$BZ$2:$CM$3,2,0)</f>
        <v>13896.4</v>
      </c>
      <c r="G418" s="113">
        <f>D418*E418*F418</f>
        <v>0</v>
      </c>
      <c r="H418" s="166"/>
      <c r="I418" s="114" t="s">
        <v>494</v>
      </c>
      <c r="J418" s="114" t="str">
        <f>VLOOKUP(I418,Presupuesto!$B$11:$C$565,2,0)</f>
        <v>SUELDOS Y SALARIOS PERMANENTES</v>
      </c>
      <c r="K418" s="98" t="str">
        <f t="shared" si="8"/>
        <v>Desarrollo del Sistema de Educación Superior</v>
      </c>
      <c r="L418" s="98" t="s">
        <v>393</v>
      </c>
    </row>
    <row r="419" spans="3:12" x14ac:dyDescent="0.35">
      <c r="C419" s="171" t="s">
        <v>58</v>
      </c>
      <c r="D419" s="163"/>
      <c r="E419" s="154">
        <v>0</v>
      </c>
      <c r="F419" s="100">
        <f>IF(E418=0,"",(G418/E418)/12*E418)</f>
        <v>0</v>
      </c>
      <c r="G419" s="97">
        <f>F419</f>
        <v>0</v>
      </c>
      <c r="H419" s="164"/>
      <c r="I419" s="116" t="s">
        <v>514</v>
      </c>
      <c r="J419" s="116" t="str">
        <f>VLOOKUP(I419,Presupuesto!$B$11:$C$565,2,0)</f>
        <v>AGUINALDO Y DECIMO CUARTO MES</v>
      </c>
      <c r="K419" s="98" t="str">
        <f t="shared" si="8"/>
        <v>Desarrollo del Sistema de Educación Superior</v>
      </c>
      <c r="L419" s="98" t="s">
        <v>393</v>
      </c>
    </row>
    <row r="420" spans="3:12" ht="15" thickBot="1" x14ac:dyDescent="0.4">
      <c r="C420" s="172" t="s">
        <v>59</v>
      </c>
      <c r="D420" s="163"/>
      <c r="E420" s="154">
        <v>0</v>
      </c>
      <c r="F420" s="117">
        <f>IF(E418&lt;6,"",((E418-6)/12)*(G418/E418))</f>
        <v>0</v>
      </c>
      <c r="G420" s="97">
        <f>F420</f>
        <v>0</v>
      </c>
      <c r="H420" s="164"/>
      <c r="I420" s="101" t="s">
        <v>517</v>
      </c>
      <c r="J420" s="101" t="str">
        <f>VLOOKUP(I420,Presupuesto!$B$11:$C$565,2,0)</f>
        <v>DECIMOCUARTO MES</v>
      </c>
      <c r="K420" s="98" t="str">
        <f t="shared" si="8"/>
        <v>Desarrollo del Sistema de Educación Superior</v>
      </c>
      <c r="L420" s="98" t="s">
        <v>393</v>
      </c>
    </row>
    <row r="421" spans="3:12" ht="15" thickBot="1" x14ac:dyDescent="0.4">
      <c r="C421" s="137" t="s">
        <v>489</v>
      </c>
      <c r="D421" s="199"/>
      <c r="E421" s="152">
        <v>12</v>
      </c>
      <c r="F421" s="297">
        <f>HLOOKUP($C421,$BZ$2:$CM$3,2,0)</f>
        <v>15004.09</v>
      </c>
      <c r="G421" s="113">
        <f>D421*E421*F421</f>
        <v>0</v>
      </c>
      <c r="H421" s="166"/>
      <c r="I421" s="114" t="s">
        <v>494</v>
      </c>
      <c r="J421" s="114" t="str">
        <f>VLOOKUP(I421,Presupuesto!$B$11:$C$565,2,0)</f>
        <v>SUELDOS Y SALARIOS PERMANENTES</v>
      </c>
      <c r="K421" s="98" t="str">
        <f t="shared" si="8"/>
        <v>Desarrollo del Sistema de Educación Superior</v>
      </c>
      <c r="L421" s="98" t="s">
        <v>393</v>
      </c>
    </row>
    <row r="422" spans="3:12" x14ac:dyDescent="0.35">
      <c r="C422" s="171" t="s">
        <v>58</v>
      </c>
      <c r="D422" s="163"/>
      <c r="E422" s="154">
        <v>0</v>
      </c>
      <c r="F422" s="100">
        <f>IF(E421=0,"",(G421/E421)/12*E421)</f>
        <v>0</v>
      </c>
      <c r="G422" s="97">
        <f>F422</f>
        <v>0</v>
      </c>
      <c r="H422" s="164"/>
      <c r="I422" s="116" t="s">
        <v>514</v>
      </c>
      <c r="J422" s="116" t="str">
        <f>VLOOKUP(I422,Presupuesto!$B$11:$C$565,2,0)</f>
        <v>AGUINALDO Y DECIMO CUARTO MES</v>
      </c>
      <c r="K422" s="98" t="str">
        <f t="shared" si="8"/>
        <v>Desarrollo del Sistema de Educación Superior</v>
      </c>
      <c r="L422" s="98" t="s">
        <v>393</v>
      </c>
    </row>
    <row r="423" spans="3:12" ht="15" thickBot="1" x14ac:dyDescent="0.4">
      <c r="C423" s="172" t="s">
        <v>59</v>
      </c>
      <c r="D423" s="163"/>
      <c r="E423" s="154">
        <v>0</v>
      </c>
      <c r="F423" s="117">
        <f>IF(E421&lt;6,"",((E421-6)/12)*(G421/E421))</f>
        <v>0</v>
      </c>
      <c r="G423" s="97">
        <f>F423</f>
        <v>0</v>
      </c>
      <c r="H423" s="164"/>
      <c r="I423" s="101" t="s">
        <v>517</v>
      </c>
      <c r="J423" s="101" t="str">
        <f>VLOOKUP(I423,Presupuesto!$B$11:$C$565,2,0)</f>
        <v>DECIMOCUARTO MES</v>
      </c>
      <c r="K423" s="98" t="str">
        <f t="shared" si="8"/>
        <v>Desarrollo del Sistema de Educación Superior</v>
      </c>
      <c r="L423" s="98" t="s">
        <v>393</v>
      </c>
    </row>
    <row r="424" spans="3:12" ht="15" thickBot="1" x14ac:dyDescent="0.4">
      <c r="C424" s="137" t="s">
        <v>490</v>
      </c>
      <c r="D424" s="199"/>
      <c r="E424" s="152">
        <v>12</v>
      </c>
      <c r="F424" s="297">
        <f>HLOOKUP($C424,$BZ$2:$CM$3,2,0)</f>
        <v>13238.9</v>
      </c>
      <c r="G424" s="113">
        <f>D424*E424*F424</f>
        <v>0</v>
      </c>
      <c r="H424" s="166"/>
      <c r="I424" s="114" t="s">
        <v>494</v>
      </c>
      <c r="J424" s="114" t="str">
        <f>VLOOKUP(I424,Presupuesto!$B$11:$C$565,2,0)</f>
        <v>SUELDOS Y SALARIOS PERMANENTES</v>
      </c>
      <c r="K424" s="98" t="str">
        <f t="shared" si="8"/>
        <v>Desarrollo del Sistema de Educación Superior</v>
      </c>
      <c r="L424" s="98" t="s">
        <v>393</v>
      </c>
    </row>
    <row r="425" spans="3:12" x14ac:dyDescent="0.35">
      <c r="C425" s="171" t="s">
        <v>58</v>
      </c>
      <c r="D425" s="163"/>
      <c r="E425" s="154">
        <v>0</v>
      </c>
      <c r="F425" s="100">
        <f>IF(E424=0,"",(G424/E424)/12*E424)</f>
        <v>0</v>
      </c>
      <c r="G425" s="97">
        <f>F425</f>
        <v>0</v>
      </c>
      <c r="H425" s="164"/>
      <c r="I425" s="116" t="s">
        <v>514</v>
      </c>
      <c r="J425" s="116" t="str">
        <f>VLOOKUP(I425,Presupuesto!$B$11:$C$565,2,0)</f>
        <v>AGUINALDO Y DECIMO CUARTO MES</v>
      </c>
      <c r="K425" s="98" t="str">
        <f t="shared" si="8"/>
        <v>Desarrollo del Sistema de Educación Superior</v>
      </c>
      <c r="L425" s="98" t="s">
        <v>393</v>
      </c>
    </row>
    <row r="426" spans="3:12" ht="15" thickBot="1" x14ac:dyDescent="0.4">
      <c r="C426" s="172" t="s">
        <v>59</v>
      </c>
      <c r="D426" s="163"/>
      <c r="E426" s="154">
        <v>0</v>
      </c>
      <c r="F426" s="117">
        <f>IF(E424&lt;6,"",((E424-6)/12)*(G424/E424))</f>
        <v>0</v>
      </c>
      <c r="G426" s="97">
        <f>F426</f>
        <v>0</v>
      </c>
      <c r="H426" s="164"/>
      <c r="I426" s="101" t="s">
        <v>517</v>
      </c>
      <c r="J426" s="101" t="str">
        <f>VLOOKUP(I426,Presupuesto!$B$11:$C$565,2,0)</f>
        <v>DECIMOCUARTO MES</v>
      </c>
      <c r="K426" s="98" t="str">
        <f t="shared" si="8"/>
        <v>Desarrollo del Sistema de Educación Superior</v>
      </c>
      <c r="L426" s="98" t="s">
        <v>393</v>
      </c>
    </row>
    <row r="427" spans="3:12" ht="15" thickBot="1" x14ac:dyDescent="0.4">
      <c r="C427" s="137" t="s">
        <v>491</v>
      </c>
      <c r="D427" s="199"/>
      <c r="E427" s="152">
        <v>12</v>
      </c>
      <c r="F427" s="297">
        <f>HLOOKUP($C427,$BZ$2:$CM$3,2,0)</f>
        <v>12356.31</v>
      </c>
      <c r="G427" s="113">
        <f>D427*E427*F427</f>
        <v>0</v>
      </c>
      <c r="H427" s="166"/>
      <c r="I427" s="114" t="s">
        <v>494</v>
      </c>
      <c r="J427" s="114" t="str">
        <f>VLOOKUP(I427,Presupuesto!$B$11:$C$565,2,0)</f>
        <v>SUELDOS Y SALARIOS PERMANENTES</v>
      </c>
      <c r="K427" s="98" t="str">
        <f t="shared" ref="K427:K444" si="9">$K$394</f>
        <v>Desarrollo del Sistema de Educación Superior</v>
      </c>
      <c r="L427" s="98" t="s">
        <v>393</v>
      </c>
    </row>
    <row r="428" spans="3:12" x14ac:dyDescent="0.35">
      <c r="C428" s="171" t="s">
        <v>58</v>
      </c>
      <c r="D428" s="163"/>
      <c r="E428" s="154">
        <v>0</v>
      </c>
      <c r="F428" s="100">
        <f>IF(E427=0,"",(G427/E427)/12*E427)</f>
        <v>0</v>
      </c>
      <c r="G428" s="97">
        <f>F428</f>
        <v>0</v>
      </c>
      <c r="H428" s="164"/>
      <c r="I428" s="116" t="s">
        <v>514</v>
      </c>
      <c r="J428" s="116" t="str">
        <f>VLOOKUP(I428,Presupuesto!$B$11:$C$565,2,0)</f>
        <v>AGUINALDO Y DECIMO CUARTO MES</v>
      </c>
      <c r="K428" s="98" t="str">
        <f t="shared" si="9"/>
        <v>Desarrollo del Sistema de Educación Superior</v>
      </c>
      <c r="L428" s="98" t="s">
        <v>393</v>
      </c>
    </row>
    <row r="429" spans="3:12" ht="15" thickBot="1" x14ac:dyDescent="0.4">
      <c r="C429" s="172" t="s">
        <v>59</v>
      </c>
      <c r="D429" s="163"/>
      <c r="E429" s="154">
        <v>0</v>
      </c>
      <c r="F429" s="117">
        <f>IF(E427&lt;6,"",((E427-6)/12)*(G427/E427))</f>
        <v>0</v>
      </c>
      <c r="G429" s="97">
        <f>F429</f>
        <v>0</v>
      </c>
      <c r="H429" s="164"/>
      <c r="I429" s="101" t="s">
        <v>517</v>
      </c>
      <c r="J429" s="101" t="str">
        <f>VLOOKUP(I429,Presupuesto!$B$11:$C$565,2,0)</f>
        <v>DECIMOCUARTO MES</v>
      </c>
      <c r="K429" s="98" t="str">
        <f t="shared" si="9"/>
        <v>Desarrollo del Sistema de Educación Superior</v>
      </c>
      <c r="L429" s="98" t="s">
        <v>393</v>
      </c>
    </row>
    <row r="430" spans="3:12" ht="15" thickBot="1" x14ac:dyDescent="0.4">
      <c r="C430" s="137" t="s">
        <v>492</v>
      </c>
      <c r="D430" s="199"/>
      <c r="E430" s="152">
        <v>12</v>
      </c>
      <c r="F430" s="297">
        <f>HLOOKUP($C430,$BZ$2:$CM$3,2,0)</f>
        <v>463.22</v>
      </c>
      <c r="G430" s="113">
        <f>D430*E430*F430</f>
        <v>0</v>
      </c>
      <c r="H430" s="166"/>
      <c r="I430" s="114" t="s">
        <v>494</v>
      </c>
      <c r="J430" s="114" t="str">
        <f>VLOOKUP(I430,Presupuesto!$B$11:$C$565,2,0)</f>
        <v>SUELDOS Y SALARIOS PERMANENTES</v>
      </c>
      <c r="K430" s="98" t="str">
        <f t="shared" si="9"/>
        <v>Desarrollo del Sistema de Educación Superior</v>
      </c>
      <c r="L430" s="98" t="s">
        <v>393</v>
      </c>
    </row>
    <row r="431" spans="3:12" x14ac:dyDescent="0.35">
      <c r="C431" s="171" t="s">
        <v>58</v>
      </c>
      <c r="D431" s="163"/>
      <c r="E431" s="154">
        <v>0</v>
      </c>
      <c r="F431" s="100">
        <f>IF(E430=0,"",(G430/E430)/12*E430)</f>
        <v>0</v>
      </c>
      <c r="G431" s="97">
        <f>F431</f>
        <v>0</v>
      </c>
      <c r="H431" s="164"/>
      <c r="I431" s="116" t="s">
        <v>514</v>
      </c>
      <c r="J431" s="116" t="str">
        <f>VLOOKUP(I431,Presupuesto!$B$11:$C$565,2,0)</f>
        <v>AGUINALDO Y DECIMO CUARTO MES</v>
      </c>
      <c r="K431" s="98" t="str">
        <f t="shared" si="9"/>
        <v>Desarrollo del Sistema de Educación Superior</v>
      </c>
      <c r="L431" s="98" t="s">
        <v>393</v>
      </c>
    </row>
    <row r="432" spans="3:12" ht="15" thickBot="1" x14ac:dyDescent="0.4">
      <c r="C432" s="172" t="s">
        <v>59</v>
      </c>
      <c r="D432" s="163"/>
      <c r="E432" s="154">
        <v>0</v>
      </c>
      <c r="F432" s="117">
        <f>IF(E430&lt;6,"",((E430-6)/12)*(G430/E430))</f>
        <v>0</v>
      </c>
      <c r="G432" s="97">
        <f>F432</f>
        <v>0</v>
      </c>
      <c r="H432" s="164"/>
      <c r="I432" s="101" t="s">
        <v>517</v>
      </c>
      <c r="J432" s="101" t="str">
        <f>VLOOKUP(I432,Presupuesto!$B$11:$C$565,2,0)</f>
        <v>DECIMOCUARTO MES</v>
      </c>
      <c r="K432" s="98" t="str">
        <f t="shared" si="9"/>
        <v>Desarrollo del Sistema de Educación Superior</v>
      </c>
      <c r="L432" s="98" t="s">
        <v>393</v>
      </c>
    </row>
    <row r="433" spans="3:12" ht="15" thickBot="1" x14ac:dyDescent="0.4">
      <c r="C433" s="137" t="s">
        <v>493</v>
      </c>
      <c r="D433" s="199"/>
      <c r="E433" s="152">
        <v>12</v>
      </c>
      <c r="F433" s="297">
        <f>HLOOKUP($C433,$BZ$2:$CM$3,2,0)</f>
        <v>2007.3</v>
      </c>
      <c r="G433" s="113">
        <f>D433*E433*F433</f>
        <v>0</v>
      </c>
      <c r="H433" s="166"/>
      <c r="I433" s="114" t="s">
        <v>494</v>
      </c>
      <c r="J433" s="114" t="str">
        <f>VLOOKUP(I433,Presupuesto!$B$11:$C$565,2,0)</f>
        <v>SUELDOS Y SALARIOS PERMANENTES</v>
      </c>
      <c r="K433" s="98" t="str">
        <f t="shared" si="9"/>
        <v>Desarrollo del Sistema de Educación Superior</v>
      </c>
      <c r="L433" s="98" t="s">
        <v>393</v>
      </c>
    </row>
    <row r="434" spans="3:12" x14ac:dyDescent="0.35">
      <c r="C434" s="171" t="s">
        <v>58</v>
      </c>
      <c r="D434" s="163"/>
      <c r="E434" s="154">
        <v>0</v>
      </c>
      <c r="F434" s="100">
        <f>IF(E433=0,"",(G433/E433)/12*E433)</f>
        <v>0</v>
      </c>
      <c r="G434" s="97">
        <f>F434</f>
        <v>0</v>
      </c>
      <c r="H434" s="164"/>
      <c r="I434" s="116" t="s">
        <v>514</v>
      </c>
      <c r="J434" s="116" t="str">
        <f>VLOOKUP(I434,Presupuesto!$B$11:$C$565,2,0)</f>
        <v>AGUINALDO Y DECIMO CUARTO MES</v>
      </c>
      <c r="K434" s="98" t="str">
        <f t="shared" si="9"/>
        <v>Desarrollo del Sistema de Educación Superior</v>
      </c>
      <c r="L434" s="98" t="s">
        <v>393</v>
      </c>
    </row>
    <row r="435" spans="3:12" ht="15" thickBot="1" x14ac:dyDescent="0.4">
      <c r="C435" s="172" t="s">
        <v>59</v>
      </c>
      <c r="D435" s="163"/>
      <c r="E435" s="154">
        <v>0</v>
      </c>
      <c r="F435" s="117">
        <f>IF(E433&lt;6,"",((E433-6)/12)*(G433/E433))</f>
        <v>0</v>
      </c>
      <c r="G435" s="97">
        <f>F435</f>
        <v>0</v>
      </c>
      <c r="H435" s="164"/>
      <c r="I435" s="101" t="s">
        <v>517</v>
      </c>
      <c r="J435" s="101" t="str">
        <f>VLOOKUP(I435,Presupuesto!$B$11:$C$565,2,0)</f>
        <v>DECIMOCUARTO MES</v>
      </c>
      <c r="K435" s="98" t="str">
        <f t="shared" si="9"/>
        <v>Desarrollo del Sistema de Educación Superior</v>
      </c>
      <c r="L435" s="98" t="s">
        <v>393</v>
      </c>
    </row>
    <row r="436" spans="3:12" ht="15" thickBot="1" x14ac:dyDescent="0.4">
      <c r="C436" s="140" t="s">
        <v>83</v>
      </c>
      <c r="D436" s="199"/>
      <c r="E436" s="152">
        <v>12</v>
      </c>
      <c r="F436" s="139">
        <v>30000</v>
      </c>
      <c r="G436" s="113">
        <f>D436*E436*F436</f>
        <v>0</v>
      </c>
      <c r="H436" s="166"/>
      <c r="I436" s="114" t="s">
        <v>562</v>
      </c>
      <c r="J436" s="114" t="str">
        <f>VLOOKUP(I436,Presupuesto!$B$11:$C$565,2,0)</f>
        <v>CONTRATOS ESPECIALES</v>
      </c>
      <c r="K436" s="98" t="str">
        <f t="shared" si="9"/>
        <v>Desarrollo del Sistema de Educación Superior</v>
      </c>
      <c r="L436" s="98" t="s">
        <v>393</v>
      </c>
    </row>
    <row r="437" spans="3:12" x14ac:dyDescent="0.35">
      <c r="C437" s="171" t="s">
        <v>58</v>
      </c>
      <c r="D437" s="163"/>
      <c r="E437" s="154">
        <v>0</v>
      </c>
      <c r="F437" s="117">
        <f>IF(E436=0,"",(G436/E436)/12*E436)</f>
        <v>0</v>
      </c>
      <c r="G437" s="97">
        <f>F437</f>
        <v>0</v>
      </c>
      <c r="H437" s="164"/>
      <c r="I437" s="101" t="s">
        <v>562</v>
      </c>
      <c r="J437" s="101" t="str">
        <f>VLOOKUP(I437,Presupuesto!$B$11:$C$565,2,0)</f>
        <v>CONTRATOS ESPECIALES</v>
      </c>
      <c r="K437" s="98" t="str">
        <f t="shared" si="9"/>
        <v>Desarrollo del Sistema de Educación Superior</v>
      </c>
      <c r="L437" s="98" t="s">
        <v>392</v>
      </c>
    </row>
    <row r="438" spans="3:12" ht="15" thickBot="1" x14ac:dyDescent="0.4">
      <c r="C438" s="172" t="s">
        <v>59</v>
      </c>
      <c r="D438" s="163"/>
      <c r="E438" s="154">
        <v>0</v>
      </c>
      <c r="F438" s="100">
        <f>IF(E436&lt;6,"",((E436-6)/12)*(G436/E436))</f>
        <v>0</v>
      </c>
      <c r="G438" s="97">
        <f>F438</f>
        <v>0</v>
      </c>
      <c r="H438" s="164"/>
      <c r="I438" s="101" t="s">
        <v>562</v>
      </c>
      <c r="J438" s="101" t="str">
        <f>VLOOKUP(I438,Presupuesto!$B$11:$C$565,2,0)</f>
        <v>CONTRATOS ESPECIALES</v>
      </c>
      <c r="K438" s="98" t="str">
        <f t="shared" si="9"/>
        <v>Desarrollo del Sistema de Educación Superior</v>
      </c>
      <c r="L438" s="98" t="s">
        <v>397</v>
      </c>
    </row>
    <row r="439" spans="3:12" ht="15" thickBot="1" x14ac:dyDescent="0.4">
      <c r="C439" s="140" t="s">
        <v>60</v>
      </c>
      <c r="D439" s="199"/>
      <c r="E439" s="152">
        <v>12</v>
      </c>
      <c r="F439" s="118">
        <v>30000</v>
      </c>
      <c r="G439" s="113">
        <f>D439*E439*F439</f>
        <v>0</v>
      </c>
      <c r="H439" s="166"/>
      <c r="I439" s="114" t="s">
        <v>703</v>
      </c>
      <c r="J439" s="114" t="str">
        <f>VLOOKUP(I439,Presupuesto!$B$11:$C$565,2,0)</f>
        <v>OTROS SERVICIOS TECNICOS Y PROFESIONALES</v>
      </c>
      <c r="K439" s="98" t="str">
        <f t="shared" si="9"/>
        <v>Desarrollo del Sistema de Educación Superior</v>
      </c>
      <c r="L439" s="98" t="s">
        <v>392</v>
      </c>
    </row>
    <row r="440" spans="3:12" x14ac:dyDescent="0.35">
      <c r="C440" s="171" t="s">
        <v>58</v>
      </c>
      <c r="D440" s="163"/>
      <c r="E440" s="154">
        <v>0</v>
      </c>
      <c r="F440" s="100">
        <v>0</v>
      </c>
      <c r="G440" s="97">
        <f>F440</f>
        <v>0</v>
      </c>
      <c r="H440" s="164"/>
      <c r="I440" s="101" t="s">
        <v>703</v>
      </c>
      <c r="J440" s="101" t="str">
        <f>VLOOKUP(I440,Presupuesto!$B$11:$C$565,2,0)</f>
        <v>OTROS SERVICIOS TECNICOS Y PROFESIONALES</v>
      </c>
      <c r="K440" s="98" t="str">
        <f t="shared" si="9"/>
        <v>Desarrollo del Sistema de Educación Superior</v>
      </c>
      <c r="L440" s="98" t="s">
        <v>392</v>
      </c>
    </row>
    <row r="441" spans="3:12" ht="15" thickBot="1" x14ac:dyDescent="0.4">
      <c r="C441" s="172" t="s">
        <v>59</v>
      </c>
      <c r="D441" s="163"/>
      <c r="E441" s="154">
        <v>0</v>
      </c>
      <c r="F441" s="100">
        <v>0</v>
      </c>
      <c r="G441" s="97">
        <f>F441</f>
        <v>0</v>
      </c>
      <c r="H441" s="164"/>
      <c r="I441" s="101" t="s">
        <v>703</v>
      </c>
      <c r="J441" s="101" t="str">
        <f>VLOOKUP(I441,Presupuesto!$B$11:$C$565,2,0)</f>
        <v>OTROS SERVICIOS TECNICOS Y PROFESIONALES</v>
      </c>
      <c r="K441" s="98" t="str">
        <f t="shared" si="9"/>
        <v>Desarrollo del Sistema de Educación Superior</v>
      </c>
      <c r="L441" s="98" t="s">
        <v>392</v>
      </c>
    </row>
    <row r="442" spans="3:12" ht="15" thickBot="1" x14ac:dyDescent="0.4">
      <c r="C442" s="140" t="s">
        <v>61</v>
      </c>
      <c r="D442" s="199"/>
      <c r="E442" s="152">
        <v>12</v>
      </c>
      <c r="F442" s="118">
        <v>30000</v>
      </c>
      <c r="G442" s="113">
        <f>D442*E442*F442</f>
        <v>0</v>
      </c>
      <c r="H442" s="166"/>
      <c r="I442" s="114" t="s">
        <v>494</v>
      </c>
      <c r="J442" s="114" t="str">
        <f>VLOOKUP(I442,Presupuesto!$B$11:$C$565,2,0)</f>
        <v>SUELDOS Y SALARIOS PERMANENTES</v>
      </c>
      <c r="K442" s="98" t="str">
        <f t="shared" si="9"/>
        <v>Desarrollo del Sistema de Educación Superior</v>
      </c>
      <c r="L442" s="98" t="s">
        <v>392</v>
      </c>
    </row>
    <row r="443" spans="3:12" x14ac:dyDescent="0.35">
      <c r="C443" s="171" t="s">
        <v>58</v>
      </c>
      <c r="D443" s="169"/>
      <c r="E443" s="131">
        <v>0</v>
      </c>
      <c r="F443" s="119">
        <f>IF(E442=0,"",(G442/E442)/12*E442)</f>
        <v>0</v>
      </c>
      <c r="G443" s="120">
        <f>F443</f>
        <v>0</v>
      </c>
      <c r="H443" s="164"/>
      <c r="I443" s="101" t="s">
        <v>514</v>
      </c>
      <c r="J443" s="101" t="str">
        <f>VLOOKUP(I443,Presupuesto!$B$11:$C$565,2,0)</f>
        <v>AGUINALDO Y DECIMO CUARTO MES</v>
      </c>
      <c r="K443" s="98" t="str">
        <f t="shared" si="9"/>
        <v>Desarrollo del Sistema de Educación Superior</v>
      </c>
      <c r="L443" s="98" t="s">
        <v>392</v>
      </c>
    </row>
    <row r="444" spans="3:12" ht="15" thickBot="1" x14ac:dyDescent="0.4">
      <c r="C444" s="173" t="s">
        <v>59</v>
      </c>
      <c r="D444" s="162"/>
      <c r="E444" s="132">
        <v>0</v>
      </c>
      <c r="F444" s="105">
        <f>IF(E442&lt;6,"",((E442-6)/12)*(G442/E442))</f>
        <v>0</v>
      </c>
      <c r="G444" s="105">
        <f>F444</f>
        <v>0</v>
      </c>
      <c r="H444" s="162"/>
      <c r="I444" s="106" t="s">
        <v>517</v>
      </c>
      <c r="J444" s="124" t="str">
        <f>VLOOKUP(I444,Presupuesto!$B$11:$C$565,2,0)</f>
        <v>DECIMOCUARTO MES</v>
      </c>
      <c r="K444" s="106" t="str">
        <f t="shared" si="9"/>
        <v>Desarrollo del Sistema de Educación Superior</v>
      </c>
      <c r="L444" s="124" t="s">
        <v>392</v>
      </c>
    </row>
    <row r="450" spans="3:17" ht="15" thickBot="1" x14ac:dyDescent="0.4">
      <c r="C450" s="437"/>
      <c r="D450" s="424"/>
      <c r="E450" s="437"/>
      <c r="F450" s="437"/>
      <c r="G450" s="437"/>
      <c r="H450" s="424"/>
      <c r="I450" s="437"/>
      <c r="J450" s="437"/>
      <c r="K450" s="437"/>
      <c r="L450" s="437"/>
      <c r="M450" s="437"/>
      <c r="N450" s="437"/>
      <c r="O450" s="437"/>
      <c r="P450" s="437"/>
      <c r="Q450" s="437"/>
    </row>
    <row r="451" spans="3:17" ht="15" thickBot="1" x14ac:dyDescent="0.4">
      <c r="C451" s="69" t="s">
        <v>43</v>
      </c>
      <c r="D451" s="30">
        <f>SUM(G458:G508)</f>
        <v>0</v>
      </c>
      <c r="E451" s="93"/>
      <c r="F451" s="93"/>
      <c r="G451" s="93"/>
      <c r="H451" s="76"/>
      <c r="I451" s="76"/>
      <c r="J451" s="76"/>
      <c r="K451" s="437"/>
      <c r="L451" s="437"/>
      <c r="M451" s="437"/>
      <c r="N451" s="437"/>
      <c r="O451" s="437"/>
      <c r="P451" s="437"/>
      <c r="Q451" s="437"/>
    </row>
    <row r="452" spans="3:17" x14ac:dyDescent="0.35">
      <c r="C452" s="437"/>
      <c r="D452" s="31"/>
      <c r="E452" s="93"/>
      <c r="F452" s="93"/>
      <c r="G452" s="93"/>
      <c r="H452" s="76"/>
      <c r="I452" s="76"/>
      <c r="J452" s="76"/>
      <c r="K452" s="437"/>
      <c r="L452" s="437"/>
      <c r="M452" s="437"/>
      <c r="N452" s="437"/>
      <c r="O452" s="437"/>
      <c r="P452" s="437"/>
      <c r="Q452" s="437"/>
    </row>
    <row r="453" spans="3:17" x14ac:dyDescent="0.35">
      <c r="C453" s="437"/>
      <c r="D453" s="31"/>
      <c r="E453" s="93"/>
      <c r="F453" s="93"/>
      <c r="G453" s="93"/>
      <c r="H453" s="76"/>
      <c r="I453" s="76"/>
      <c r="J453" s="76"/>
      <c r="K453" s="437"/>
      <c r="L453" s="437"/>
      <c r="M453" s="437"/>
      <c r="N453" s="437"/>
      <c r="O453" s="437"/>
      <c r="P453" s="437"/>
      <c r="Q453" s="437"/>
    </row>
    <row r="454" spans="3:17" ht="15.5" x14ac:dyDescent="0.35">
      <c r="C454" s="202" t="s">
        <v>390</v>
      </c>
      <c r="D454" s="351"/>
      <c r="E454" s="93"/>
      <c r="F454" s="93"/>
      <c r="G454" s="93"/>
      <c r="H454" s="76"/>
      <c r="I454" s="76"/>
      <c r="J454" s="76"/>
      <c r="K454" s="437"/>
      <c r="L454" s="437"/>
      <c r="M454" s="437"/>
      <c r="N454" s="437"/>
      <c r="O454" s="437"/>
      <c r="P454" s="437"/>
      <c r="Q454" s="437"/>
    </row>
    <row r="455" spans="3:17" ht="18.5" x14ac:dyDescent="0.35">
      <c r="C455" s="207" t="e">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Posgrado'!$F:$G,2,FALSE),IFERROR(VLOOKUP(D454,'16. Gestión TIC'!$F:$G,2,FALSE),IFERROR(VLOOKUP(D454,'16. Desa. del Sistema Educ.Sup.'!$F:$G,2,FALSE),IFERROR(VLOOKUP(D454,'8. Cultura de Inno. Insti...'!$F:$G,2,FALSE),VLOOKUP(D454,'7. Lo Esencial de la Reforma U.'!$F:$G,2,0)))))))))))))))))</f>
        <v>#N/A</v>
      </c>
      <c r="D455" s="31"/>
      <c r="E455" s="93"/>
      <c r="F455" s="93"/>
      <c r="G455" s="93"/>
      <c r="H455" s="76"/>
      <c r="I455" s="76"/>
      <c r="J455" s="76"/>
      <c r="K455" s="437"/>
      <c r="L455" s="437"/>
      <c r="M455" s="437"/>
      <c r="N455" s="437"/>
      <c r="O455" s="437"/>
      <c r="P455" s="437"/>
      <c r="Q455" s="437"/>
    </row>
    <row r="456" spans="3:17" ht="15" thickBot="1" x14ac:dyDescent="0.4">
      <c r="C456" s="177"/>
      <c r="D456" s="31"/>
      <c r="E456" s="93"/>
      <c r="F456" s="93"/>
      <c r="G456" s="93"/>
      <c r="H456" s="76"/>
      <c r="I456" s="76"/>
      <c r="J456" s="76"/>
      <c r="K456" s="153"/>
      <c r="L456" s="437"/>
      <c r="M456" s="437"/>
      <c r="N456" s="437"/>
      <c r="O456" s="437"/>
      <c r="P456" s="437"/>
      <c r="Q456" s="437"/>
    </row>
    <row r="457" spans="3:17" ht="29.5" thickBot="1" x14ac:dyDescent="0.4">
      <c r="C457" s="134" t="s">
        <v>44</v>
      </c>
      <c r="D457" s="138" t="s">
        <v>55</v>
      </c>
      <c r="E457" s="170" t="s">
        <v>56</v>
      </c>
      <c r="F457" s="138" t="s">
        <v>57</v>
      </c>
      <c r="G457" s="135" t="s">
        <v>27</v>
      </c>
      <c r="H457" s="133" t="s">
        <v>129</v>
      </c>
      <c r="I457" s="136" t="s">
        <v>46</v>
      </c>
      <c r="J457" s="136" t="s">
        <v>130</v>
      </c>
      <c r="K457" s="136" t="s">
        <v>408</v>
      </c>
      <c r="L457" s="136" t="s">
        <v>409</v>
      </c>
      <c r="M457" s="437"/>
      <c r="N457" s="437"/>
      <c r="O457" s="437"/>
      <c r="P457" s="437"/>
      <c r="Q457" s="437"/>
    </row>
    <row r="458" spans="3:17" ht="15" thickBot="1" x14ac:dyDescent="0.4">
      <c r="C458" s="137" t="s">
        <v>480</v>
      </c>
      <c r="D458" s="199"/>
      <c r="E458" s="152">
        <v>12</v>
      </c>
      <c r="F458" s="297">
        <f>HLOOKUP($C458,$BZ$2:$CM$3,2,0)</f>
        <v>43674.39</v>
      </c>
      <c r="G458" s="113">
        <f>D458*E458*F458</f>
        <v>0</v>
      </c>
      <c r="H458" s="166"/>
      <c r="I458" s="114" t="s">
        <v>494</v>
      </c>
      <c r="J458" s="114" t="str">
        <f>VLOOKUP(I458,Presupuesto!$B$11:$C$565,2,0)</f>
        <v>SUELDOS Y SALARIOS PERMANENTES</v>
      </c>
      <c r="K458" s="215" t="s">
        <v>1457</v>
      </c>
      <c r="L458" s="98" t="s">
        <v>392</v>
      </c>
      <c r="M458" s="437"/>
      <c r="N458" s="437"/>
      <c r="O458" s="437"/>
      <c r="P458" s="437"/>
      <c r="Q458" s="437"/>
    </row>
    <row r="459" spans="3:17" x14ac:dyDescent="0.35">
      <c r="C459" s="171" t="s">
        <v>58</v>
      </c>
      <c r="D459" s="163"/>
      <c r="E459" s="154">
        <v>0</v>
      </c>
      <c r="F459" s="100">
        <f>IF(E458=0,"",(G458/E458)/12*E458)</f>
        <v>0</v>
      </c>
      <c r="G459" s="97">
        <f>F459</f>
        <v>0</v>
      </c>
      <c r="H459" s="164"/>
      <c r="I459" s="116" t="s">
        <v>514</v>
      </c>
      <c r="J459" s="116" t="str">
        <f>VLOOKUP(I459,Presupuesto!$B$11:$C$565,2,0)</f>
        <v>AGUINALDO Y DECIMO CUARTO MES</v>
      </c>
      <c r="K459" s="98" t="str">
        <f t="shared" ref="K459:K508" si="10">$K$394</f>
        <v>Desarrollo del Sistema de Educación Superior</v>
      </c>
      <c r="L459" s="98" t="s">
        <v>410</v>
      </c>
      <c r="M459" s="437"/>
      <c r="N459" s="437"/>
      <c r="O459" s="437"/>
      <c r="P459" s="437"/>
      <c r="Q459" s="437"/>
    </row>
    <row r="460" spans="3:17" ht="15" thickBot="1" x14ac:dyDescent="0.4">
      <c r="C460" s="172" t="s">
        <v>59</v>
      </c>
      <c r="D460" s="163"/>
      <c r="E460" s="154">
        <v>0</v>
      </c>
      <c r="F460" s="117">
        <f>IF(E458&lt;6,"",((E458-6)/12)*(G458/E458))</f>
        <v>0</v>
      </c>
      <c r="G460" s="97">
        <f>F460</f>
        <v>0</v>
      </c>
      <c r="H460" s="164"/>
      <c r="I460" s="101" t="s">
        <v>517</v>
      </c>
      <c r="J460" s="101" t="str">
        <f>VLOOKUP(I460,Presupuesto!$B$11:$C$565,2,0)</f>
        <v>DECIMOCUARTO MES</v>
      </c>
      <c r="K460" s="98" t="str">
        <f t="shared" si="10"/>
        <v>Desarrollo del Sistema de Educación Superior</v>
      </c>
      <c r="L460" s="98" t="s">
        <v>393</v>
      </c>
      <c r="M460" s="437"/>
      <c r="N460" s="437"/>
      <c r="O460" s="437"/>
      <c r="P460" s="437"/>
      <c r="Q460" s="437"/>
    </row>
    <row r="461" spans="3:17" ht="15" thickBot="1" x14ac:dyDescent="0.4">
      <c r="C461" s="137" t="s">
        <v>481</v>
      </c>
      <c r="D461" s="199"/>
      <c r="E461" s="152">
        <v>12</v>
      </c>
      <c r="F461" s="297">
        <f>HLOOKUP($C461,$BZ$2:$CM$3,2,0)</f>
        <v>39703.99</v>
      </c>
      <c r="G461" s="113">
        <f>D461*E461*F461</f>
        <v>0</v>
      </c>
      <c r="H461" s="166"/>
      <c r="I461" s="114" t="s">
        <v>494</v>
      </c>
      <c r="J461" s="114" t="str">
        <f>VLOOKUP(I461,Presupuesto!$B$11:$C$565,2,0)</f>
        <v>SUELDOS Y SALARIOS PERMANENTES</v>
      </c>
      <c r="K461" s="98" t="str">
        <f t="shared" si="10"/>
        <v>Desarrollo del Sistema de Educación Superior</v>
      </c>
      <c r="L461" s="98" t="s">
        <v>393</v>
      </c>
      <c r="M461" s="437"/>
      <c r="N461" s="437"/>
      <c r="O461" s="437"/>
      <c r="P461" s="437"/>
      <c r="Q461" s="437"/>
    </row>
    <row r="462" spans="3:17" x14ac:dyDescent="0.35">
      <c r="C462" s="171" t="s">
        <v>58</v>
      </c>
      <c r="D462" s="163"/>
      <c r="E462" s="154">
        <v>0</v>
      </c>
      <c r="F462" s="100">
        <f>IF(E461=0,"",(G461/E461)/12*E461)</f>
        <v>0</v>
      </c>
      <c r="G462" s="97">
        <f>F462</f>
        <v>0</v>
      </c>
      <c r="H462" s="164"/>
      <c r="I462" s="116" t="s">
        <v>514</v>
      </c>
      <c r="J462" s="116" t="str">
        <f>VLOOKUP(I462,Presupuesto!$B$11:$C$565,2,0)</f>
        <v>AGUINALDO Y DECIMO CUARTO MES</v>
      </c>
      <c r="K462" s="98" t="str">
        <f t="shared" si="10"/>
        <v>Desarrollo del Sistema de Educación Superior</v>
      </c>
      <c r="L462" s="98" t="s">
        <v>393</v>
      </c>
      <c r="M462" s="437"/>
      <c r="N462" s="437"/>
      <c r="O462" s="437"/>
      <c r="P462" s="437"/>
      <c r="Q462" s="437"/>
    </row>
    <row r="463" spans="3:17" ht="15" thickBot="1" x14ac:dyDescent="0.4">
      <c r="C463" s="172" t="s">
        <v>59</v>
      </c>
      <c r="D463" s="163"/>
      <c r="E463" s="154">
        <v>0</v>
      </c>
      <c r="F463" s="117">
        <f>IF(E461&lt;6,"",((E461-6)/12)*(G461/E461))</f>
        <v>0</v>
      </c>
      <c r="G463" s="97">
        <f>F463</f>
        <v>0</v>
      </c>
      <c r="H463" s="164"/>
      <c r="I463" s="101" t="s">
        <v>517</v>
      </c>
      <c r="J463" s="101" t="str">
        <f>VLOOKUP(I463,Presupuesto!$B$11:$C$565,2,0)</f>
        <v>DECIMOCUARTO MES</v>
      </c>
      <c r="K463" s="98" t="str">
        <f t="shared" si="10"/>
        <v>Desarrollo del Sistema de Educación Superior</v>
      </c>
      <c r="L463" s="98" t="s">
        <v>393</v>
      </c>
      <c r="M463" s="437"/>
      <c r="N463" s="437"/>
      <c r="O463" s="437"/>
      <c r="P463" s="437"/>
      <c r="Q463" s="437"/>
    </row>
    <row r="464" spans="3:17" ht="15" thickBot="1" x14ac:dyDescent="0.4">
      <c r="C464" s="137" t="s">
        <v>482</v>
      </c>
      <c r="D464" s="199"/>
      <c r="E464" s="152">
        <v>12</v>
      </c>
      <c r="F464" s="297">
        <f>HLOOKUP($C464,$BZ$2:$CM$3,2,0)</f>
        <v>35733.589999999997</v>
      </c>
      <c r="G464" s="113">
        <f>D464*E464*F464</f>
        <v>0</v>
      </c>
      <c r="H464" s="166"/>
      <c r="I464" s="114" t="s">
        <v>494</v>
      </c>
      <c r="J464" s="114" t="str">
        <f>VLOOKUP(I464,Presupuesto!$B$11:$C$565,2,0)</f>
        <v>SUELDOS Y SALARIOS PERMANENTES</v>
      </c>
      <c r="K464" s="98" t="str">
        <f t="shared" si="10"/>
        <v>Desarrollo del Sistema de Educación Superior</v>
      </c>
      <c r="L464" s="98" t="s">
        <v>393</v>
      </c>
      <c r="M464" s="437"/>
      <c r="N464" s="437"/>
      <c r="O464" s="437"/>
      <c r="P464" s="437"/>
      <c r="Q464" s="437"/>
    </row>
    <row r="465" spans="3:17" x14ac:dyDescent="0.35">
      <c r="C465" s="171" t="s">
        <v>58</v>
      </c>
      <c r="D465" s="163"/>
      <c r="E465" s="154">
        <v>0</v>
      </c>
      <c r="F465" s="100">
        <f>IF(E464=0,"",(G464/E464)/12*E464)</f>
        <v>0</v>
      </c>
      <c r="G465" s="97">
        <f>F465</f>
        <v>0</v>
      </c>
      <c r="H465" s="164"/>
      <c r="I465" s="116" t="s">
        <v>514</v>
      </c>
      <c r="J465" s="116" t="str">
        <f>VLOOKUP(I465,Presupuesto!$B$11:$C$565,2,0)</f>
        <v>AGUINALDO Y DECIMO CUARTO MES</v>
      </c>
      <c r="K465" s="98" t="str">
        <f t="shared" si="10"/>
        <v>Desarrollo del Sistema de Educación Superior</v>
      </c>
      <c r="L465" s="98" t="s">
        <v>393</v>
      </c>
      <c r="M465" s="437"/>
      <c r="N465" s="437"/>
      <c r="O465" s="437"/>
      <c r="P465" s="437"/>
      <c r="Q465" s="437"/>
    </row>
    <row r="466" spans="3:17" ht="15" thickBot="1" x14ac:dyDescent="0.4">
      <c r="C466" s="172" t="s">
        <v>59</v>
      </c>
      <c r="D466" s="163"/>
      <c r="E466" s="154">
        <v>0</v>
      </c>
      <c r="F466" s="117">
        <f>IF(E464&lt;6,"",((E464-6)/12)*(G464/E464))</f>
        <v>0</v>
      </c>
      <c r="G466" s="97">
        <f>F466</f>
        <v>0</v>
      </c>
      <c r="H466" s="164"/>
      <c r="I466" s="101" t="s">
        <v>517</v>
      </c>
      <c r="J466" s="101" t="str">
        <f>VLOOKUP(I466,Presupuesto!$B$11:$C$565,2,0)</f>
        <v>DECIMOCUARTO MES</v>
      </c>
      <c r="K466" s="98" t="str">
        <f t="shared" si="10"/>
        <v>Desarrollo del Sistema de Educación Superior</v>
      </c>
      <c r="L466" s="98" t="s">
        <v>393</v>
      </c>
      <c r="M466" s="437"/>
      <c r="N466" s="437"/>
      <c r="O466" s="437"/>
      <c r="P466" s="437"/>
      <c r="Q466" s="437"/>
    </row>
    <row r="467" spans="3:17" ht="15" thickBot="1" x14ac:dyDescent="0.4">
      <c r="C467" s="137" t="s">
        <v>483</v>
      </c>
      <c r="D467" s="199"/>
      <c r="E467" s="152">
        <v>12</v>
      </c>
      <c r="F467" s="297">
        <f>HLOOKUP($C467,$BZ$2:$CM$3,2,0)</f>
        <v>31763.19</v>
      </c>
      <c r="G467" s="113">
        <f>D467*E467*F467</f>
        <v>0</v>
      </c>
      <c r="H467" s="166"/>
      <c r="I467" s="114" t="s">
        <v>494</v>
      </c>
      <c r="J467" s="114" t="str">
        <f>VLOOKUP(I467,Presupuesto!$B$11:$C$565,2,0)</f>
        <v>SUELDOS Y SALARIOS PERMANENTES</v>
      </c>
      <c r="K467" s="98" t="str">
        <f t="shared" si="10"/>
        <v>Desarrollo del Sistema de Educación Superior</v>
      </c>
      <c r="L467" s="98" t="s">
        <v>393</v>
      </c>
      <c r="M467" s="437"/>
      <c r="N467" s="437"/>
      <c r="O467" s="437"/>
      <c r="P467" s="437"/>
      <c r="Q467" s="437"/>
    </row>
    <row r="468" spans="3:17" x14ac:dyDescent="0.35">
      <c r="C468" s="171" t="s">
        <v>58</v>
      </c>
      <c r="D468" s="163"/>
      <c r="E468" s="154">
        <v>0</v>
      </c>
      <c r="F468" s="100">
        <f>IF(E467=0,"",(G467/E467)/12*E467)</f>
        <v>0</v>
      </c>
      <c r="G468" s="97">
        <f>F468</f>
        <v>0</v>
      </c>
      <c r="H468" s="164"/>
      <c r="I468" s="116" t="s">
        <v>514</v>
      </c>
      <c r="J468" s="116" t="str">
        <f>VLOOKUP(I468,Presupuesto!$B$11:$C$565,2,0)</f>
        <v>AGUINALDO Y DECIMO CUARTO MES</v>
      </c>
      <c r="K468" s="98" t="str">
        <f t="shared" si="10"/>
        <v>Desarrollo del Sistema de Educación Superior</v>
      </c>
      <c r="L468" s="98" t="s">
        <v>393</v>
      </c>
      <c r="M468" s="437"/>
      <c r="N468" s="437"/>
      <c r="O468" s="437"/>
      <c r="P468" s="437"/>
      <c r="Q468" s="437"/>
    </row>
    <row r="469" spans="3:17" ht="15" thickBot="1" x14ac:dyDescent="0.4">
      <c r="C469" s="172" t="s">
        <v>59</v>
      </c>
      <c r="D469" s="163"/>
      <c r="E469" s="154">
        <v>0</v>
      </c>
      <c r="F469" s="117">
        <f>IF(E467&lt;6,"",((E467-6)/12)*(G467/E467))</f>
        <v>0</v>
      </c>
      <c r="G469" s="97">
        <f>F469</f>
        <v>0</v>
      </c>
      <c r="H469" s="164"/>
      <c r="I469" s="101" t="s">
        <v>517</v>
      </c>
      <c r="J469" s="101" t="str">
        <f>VLOOKUP(I469,Presupuesto!$B$11:$C$565,2,0)</f>
        <v>DECIMOCUARTO MES</v>
      </c>
      <c r="K469" s="98" t="str">
        <f t="shared" si="10"/>
        <v>Desarrollo del Sistema de Educación Superior</v>
      </c>
      <c r="L469" s="98" t="s">
        <v>393</v>
      </c>
      <c r="M469" s="437"/>
      <c r="N469" s="437"/>
      <c r="O469" s="437"/>
      <c r="P469" s="437"/>
      <c r="Q469" s="437"/>
    </row>
    <row r="470" spans="3:17" ht="15" thickBot="1" x14ac:dyDescent="0.4">
      <c r="C470" s="137" t="s">
        <v>484</v>
      </c>
      <c r="D470" s="199"/>
      <c r="E470" s="152">
        <v>12</v>
      </c>
      <c r="F470" s="297">
        <f>HLOOKUP($C470,$BZ$2:$CM$3,2,0)</f>
        <v>29777.99</v>
      </c>
      <c r="G470" s="113">
        <f>D470*E470*F470</f>
        <v>0</v>
      </c>
      <c r="H470" s="166"/>
      <c r="I470" s="114" t="s">
        <v>494</v>
      </c>
      <c r="J470" s="114" t="str">
        <f>VLOOKUP(I470,Presupuesto!$B$11:$C$565,2,0)</f>
        <v>SUELDOS Y SALARIOS PERMANENTES</v>
      </c>
      <c r="K470" s="98" t="str">
        <f t="shared" si="10"/>
        <v>Desarrollo del Sistema de Educación Superior</v>
      </c>
      <c r="L470" s="98" t="s">
        <v>393</v>
      </c>
      <c r="M470" s="437"/>
      <c r="N470" s="437"/>
      <c r="O470" s="437"/>
      <c r="P470" s="437"/>
      <c r="Q470" s="437"/>
    </row>
    <row r="471" spans="3:17" x14ac:dyDescent="0.35">
      <c r="C471" s="171" t="s">
        <v>58</v>
      </c>
      <c r="D471" s="163"/>
      <c r="E471" s="154">
        <v>0</v>
      </c>
      <c r="F471" s="100">
        <f>IF(E470=0,"",(G470/E470)/12*E470)</f>
        <v>0</v>
      </c>
      <c r="G471" s="97">
        <f>F471</f>
        <v>0</v>
      </c>
      <c r="H471" s="164"/>
      <c r="I471" s="116" t="s">
        <v>514</v>
      </c>
      <c r="J471" s="116" t="str">
        <f>VLOOKUP(I471,Presupuesto!$B$11:$C$565,2,0)</f>
        <v>AGUINALDO Y DECIMO CUARTO MES</v>
      </c>
      <c r="K471" s="98" t="str">
        <f t="shared" si="10"/>
        <v>Desarrollo del Sistema de Educación Superior</v>
      </c>
      <c r="L471" s="98" t="s">
        <v>393</v>
      </c>
      <c r="M471" s="437"/>
      <c r="N471" s="437"/>
      <c r="O471" s="437"/>
      <c r="P471" s="437"/>
      <c r="Q471" s="437"/>
    </row>
    <row r="472" spans="3:17" ht="15" thickBot="1" x14ac:dyDescent="0.4">
      <c r="C472" s="172" t="s">
        <v>59</v>
      </c>
      <c r="D472" s="163"/>
      <c r="E472" s="154">
        <v>0</v>
      </c>
      <c r="F472" s="117">
        <f>IF(E470&lt;6,"",((E470-6)/12)*(G470/E470))</f>
        <v>0</v>
      </c>
      <c r="G472" s="97">
        <f>F472</f>
        <v>0</v>
      </c>
      <c r="H472" s="164"/>
      <c r="I472" s="101" t="s">
        <v>517</v>
      </c>
      <c r="J472" s="101" t="str">
        <f>VLOOKUP(I472,Presupuesto!$B$11:$C$565,2,0)</f>
        <v>DECIMOCUARTO MES</v>
      </c>
      <c r="K472" s="98" t="str">
        <f t="shared" si="10"/>
        <v>Desarrollo del Sistema de Educación Superior</v>
      </c>
      <c r="L472" s="98" t="s">
        <v>393</v>
      </c>
      <c r="M472" s="437"/>
      <c r="N472" s="437"/>
      <c r="O472" s="437"/>
      <c r="P472" s="437"/>
      <c r="Q472" s="437"/>
    </row>
    <row r="473" spans="3:17" ht="15" thickBot="1" x14ac:dyDescent="0.4">
      <c r="C473" s="137" t="s">
        <v>485</v>
      </c>
      <c r="D473" s="199"/>
      <c r="E473" s="152">
        <v>12</v>
      </c>
      <c r="F473" s="297">
        <f>HLOOKUP($C473,$BZ$2:$CM$3,2,0)</f>
        <v>27792.79</v>
      </c>
      <c r="G473" s="113">
        <f>D473*E473*F473</f>
        <v>0</v>
      </c>
      <c r="H473" s="166"/>
      <c r="I473" s="114" t="s">
        <v>494</v>
      </c>
      <c r="J473" s="114" t="str">
        <f>VLOOKUP(I473,Presupuesto!$B$11:$C$565,2,0)</f>
        <v>SUELDOS Y SALARIOS PERMANENTES</v>
      </c>
      <c r="K473" s="98" t="str">
        <f t="shared" si="10"/>
        <v>Desarrollo del Sistema de Educación Superior</v>
      </c>
      <c r="L473" s="98" t="s">
        <v>393</v>
      </c>
      <c r="M473" s="437"/>
      <c r="N473" s="437"/>
      <c r="O473" s="437"/>
      <c r="P473" s="437"/>
      <c r="Q473" s="437"/>
    </row>
    <row r="474" spans="3:17" x14ac:dyDescent="0.35">
      <c r="C474" s="171" t="s">
        <v>58</v>
      </c>
      <c r="D474" s="163"/>
      <c r="E474" s="154">
        <v>0</v>
      </c>
      <c r="F474" s="100">
        <f>IF(E473=0,"",(G473/E473)/12*E473)</f>
        <v>0</v>
      </c>
      <c r="G474" s="97">
        <f>F474</f>
        <v>0</v>
      </c>
      <c r="H474" s="164"/>
      <c r="I474" s="116" t="s">
        <v>514</v>
      </c>
      <c r="J474" s="116" t="str">
        <f>VLOOKUP(I474,Presupuesto!$B$11:$C$565,2,0)</f>
        <v>AGUINALDO Y DECIMO CUARTO MES</v>
      </c>
      <c r="K474" s="98" t="str">
        <f t="shared" si="10"/>
        <v>Desarrollo del Sistema de Educación Superior</v>
      </c>
      <c r="L474" s="98" t="s">
        <v>393</v>
      </c>
      <c r="M474" s="437"/>
      <c r="N474" s="437"/>
      <c r="O474" s="437"/>
      <c r="P474" s="437"/>
      <c r="Q474" s="437"/>
    </row>
    <row r="475" spans="3:17" ht="15" thickBot="1" x14ac:dyDescent="0.4">
      <c r="C475" s="172" t="s">
        <v>59</v>
      </c>
      <c r="D475" s="163"/>
      <c r="E475" s="154">
        <v>0</v>
      </c>
      <c r="F475" s="117">
        <f>IF(E473&lt;6,"",((E473-6)/12)*(G473/E473))</f>
        <v>0</v>
      </c>
      <c r="G475" s="97">
        <f>F475</f>
        <v>0</v>
      </c>
      <c r="H475" s="164"/>
      <c r="I475" s="101" t="s">
        <v>517</v>
      </c>
      <c r="J475" s="101" t="str">
        <f>VLOOKUP(I475,Presupuesto!$B$11:$C$565,2,0)</f>
        <v>DECIMOCUARTO MES</v>
      </c>
      <c r="K475" s="98" t="str">
        <f t="shared" si="10"/>
        <v>Desarrollo del Sistema de Educación Superior</v>
      </c>
      <c r="L475" s="98" t="s">
        <v>393</v>
      </c>
      <c r="M475" s="437"/>
      <c r="N475" s="437"/>
      <c r="O475" s="437"/>
      <c r="P475" s="437"/>
      <c r="Q475" s="437"/>
    </row>
    <row r="476" spans="3:17" ht="15" thickBot="1" x14ac:dyDescent="0.4">
      <c r="C476" s="137" t="s">
        <v>486</v>
      </c>
      <c r="D476" s="199"/>
      <c r="E476" s="152">
        <v>12</v>
      </c>
      <c r="F476" s="297">
        <f>HLOOKUP($C476,$BZ$2:$CM$3,2,0)</f>
        <v>18859.39</v>
      </c>
      <c r="G476" s="113">
        <f>D476*E476*F476</f>
        <v>0</v>
      </c>
      <c r="H476" s="166"/>
      <c r="I476" s="114" t="s">
        <v>494</v>
      </c>
      <c r="J476" s="114" t="str">
        <f>VLOOKUP(I476,Presupuesto!$B$11:$C$565,2,0)</f>
        <v>SUELDOS Y SALARIOS PERMANENTES</v>
      </c>
      <c r="K476" s="98" t="str">
        <f t="shared" si="10"/>
        <v>Desarrollo del Sistema de Educación Superior</v>
      </c>
      <c r="L476" s="98" t="s">
        <v>393</v>
      </c>
      <c r="M476" s="437"/>
      <c r="N476" s="437"/>
      <c r="O476" s="437"/>
      <c r="P476" s="437"/>
      <c r="Q476" s="437"/>
    </row>
    <row r="477" spans="3:17" x14ac:dyDescent="0.35">
      <c r="C477" s="171" t="s">
        <v>58</v>
      </c>
      <c r="D477" s="163"/>
      <c r="E477" s="154">
        <v>0</v>
      </c>
      <c r="F477" s="100">
        <f>IF(E476=0,"",(G476/E476)/12*E476)</f>
        <v>0</v>
      </c>
      <c r="G477" s="97">
        <f>F477</f>
        <v>0</v>
      </c>
      <c r="H477" s="164"/>
      <c r="I477" s="116" t="s">
        <v>514</v>
      </c>
      <c r="J477" s="116" t="str">
        <f>VLOOKUP(I477,Presupuesto!$B$11:$C$565,2,0)</f>
        <v>AGUINALDO Y DECIMO CUARTO MES</v>
      </c>
      <c r="K477" s="98" t="str">
        <f t="shared" si="10"/>
        <v>Desarrollo del Sistema de Educación Superior</v>
      </c>
      <c r="L477" s="98" t="s">
        <v>393</v>
      </c>
      <c r="M477" s="437"/>
      <c r="N477" s="437"/>
      <c r="O477" s="437"/>
      <c r="P477" s="437"/>
      <c r="Q477" s="437"/>
    </row>
    <row r="478" spans="3:17" ht="15" thickBot="1" x14ac:dyDescent="0.4">
      <c r="C478" s="172" t="s">
        <v>59</v>
      </c>
      <c r="D478" s="163"/>
      <c r="E478" s="154">
        <v>0</v>
      </c>
      <c r="F478" s="117">
        <f>IF(E476&lt;6,"",((E476-6)/12)*(G476/E476))</f>
        <v>0</v>
      </c>
      <c r="G478" s="97">
        <f>F478</f>
        <v>0</v>
      </c>
      <c r="H478" s="164"/>
      <c r="I478" s="101" t="s">
        <v>517</v>
      </c>
      <c r="J478" s="101" t="str">
        <f>VLOOKUP(I478,Presupuesto!$B$11:$C$565,2,0)</f>
        <v>DECIMOCUARTO MES</v>
      </c>
      <c r="K478" s="98" t="str">
        <f t="shared" si="10"/>
        <v>Desarrollo del Sistema de Educación Superior</v>
      </c>
      <c r="L478" s="98" t="s">
        <v>393</v>
      </c>
      <c r="M478" s="437"/>
      <c r="N478" s="437"/>
      <c r="O478" s="437"/>
      <c r="P478" s="437"/>
      <c r="Q478" s="437"/>
    </row>
    <row r="479" spans="3:17" ht="15" thickBot="1" x14ac:dyDescent="0.4">
      <c r="C479" s="137" t="s">
        <v>487</v>
      </c>
      <c r="D479" s="199"/>
      <c r="E479" s="152">
        <v>12</v>
      </c>
      <c r="F479" s="297">
        <f>HLOOKUP($C479,$BZ$2:$CM$3,2,0)</f>
        <v>17866.8</v>
      </c>
      <c r="G479" s="113">
        <f>D479*E479*F479</f>
        <v>0</v>
      </c>
      <c r="H479" s="166"/>
      <c r="I479" s="114" t="s">
        <v>494</v>
      </c>
      <c r="J479" s="114" t="str">
        <f>VLOOKUP(I479,Presupuesto!$B$11:$C$565,2,0)</f>
        <v>SUELDOS Y SALARIOS PERMANENTES</v>
      </c>
      <c r="K479" s="98" t="str">
        <f t="shared" si="10"/>
        <v>Desarrollo del Sistema de Educación Superior</v>
      </c>
      <c r="L479" s="98" t="s">
        <v>393</v>
      </c>
      <c r="M479" s="437"/>
      <c r="N479" s="437"/>
      <c r="O479" s="437"/>
      <c r="P479" s="437"/>
      <c r="Q479" s="437"/>
    </row>
    <row r="480" spans="3:17" x14ac:dyDescent="0.35">
      <c r="C480" s="171" t="s">
        <v>58</v>
      </c>
      <c r="D480" s="163"/>
      <c r="E480" s="154">
        <v>0</v>
      </c>
      <c r="F480" s="100">
        <f>IF(E479=0,"",(G479/E479)/12*E479)</f>
        <v>0</v>
      </c>
      <c r="G480" s="97">
        <f>F480</f>
        <v>0</v>
      </c>
      <c r="H480" s="164"/>
      <c r="I480" s="116" t="s">
        <v>514</v>
      </c>
      <c r="J480" s="116" t="str">
        <f>VLOOKUP(I480,Presupuesto!$B$11:$C$565,2,0)</f>
        <v>AGUINALDO Y DECIMO CUARTO MES</v>
      </c>
      <c r="K480" s="98" t="str">
        <f t="shared" si="10"/>
        <v>Desarrollo del Sistema de Educación Superior</v>
      </c>
      <c r="L480" s="98" t="s">
        <v>393</v>
      </c>
      <c r="M480" s="437"/>
      <c r="N480" s="437"/>
      <c r="O480" s="437"/>
      <c r="P480" s="437"/>
      <c r="Q480" s="437"/>
    </row>
    <row r="481" spans="3:17" ht="15" thickBot="1" x14ac:dyDescent="0.4">
      <c r="C481" s="172" t="s">
        <v>59</v>
      </c>
      <c r="D481" s="163"/>
      <c r="E481" s="154">
        <v>0</v>
      </c>
      <c r="F481" s="117">
        <f>IF(E479&lt;6,"",((E479-6)/12)*(G479/E479))</f>
        <v>0</v>
      </c>
      <c r="G481" s="97">
        <f>F481</f>
        <v>0</v>
      </c>
      <c r="H481" s="164"/>
      <c r="I481" s="101" t="s">
        <v>517</v>
      </c>
      <c r="J481" s="101" t="str">
        <f>VLOOKUP(I481,Presupuesto!$B$11:$C$565,2,0)</f>
        <v>DECIMOCUARTO MES</v>
      </c>
      <c r="K481" s="98" t="str">
        <f t="shared" si="10"/>
        <v>Desarrollo del Sistema de Educación Superior</v>
      </c>
      <c r="L481" s="98" t="s">
        <v>393</v>
      </c>
      <c r="M481" s="437"/>
      <c r="N481" s="437"/>
      <c r="O481" s="437"/>
      <c r="P481" s="437"/>
      <c r="Q481" s="437"/>
    </row>
    <row r="482" spans="3:17" ht="15" thickBot="1" x14ac:dyDescent="0.4">
      <c r="C482" s="137" t="s">
        <v>488</v>
      </c>
      <c r="D482" s="199"/>
      <c r="E482" s="152">
        <v>12</v>
      </c>
      <c r="F482" s="297">
        <f>HLOOKUP($C482,$BZ$2:$CM$3,2,0)</f>
        <v>13896.4</v>
      </c>
      <c r="G482" s="113">
        <f>D482*E482*F482</f>
        <v>0</v>
      </c>
      <c r="H482" s="166"/>
      <c r="I482" s="114" t="s">
        <v>494</v>
      </c>
      <c r="J482" s="114" t="str">
        <f>VLOOKUP(I482,Presupuesto!$B$11:$C$565,2,0)</f>
        <v>SUELDOS Y SALARIOS PERMANENTES</v>
      </c>
      <c r="K482" s="98" t="str">
        <f t="shared" si="10"/>
        <v>Desarrollo del Sistema de Educación Superior</v>
      </c>
      <c r="L482" s="98" t="s">
        <v>393</v>
      </c>
      <c r="M482" s="437"/>
      <c r="N482" s="437"/>
      <c r="O482" s="437"/>
      <c r="P482" s="437"/>
      <c r="Q482" s="437"/>
    </row>
    <row r="483" spans="3:17" x14ac:dyDescent="0.35">
      <c r="C483" s="171" t="s">
        <v>58</v>
      </c>
      <c r="D483" s="163"/>
      <c r="E483" s="154">
        <v>0</v>
      </c>
      <c r="F483" s="100">
        <f>IF(E482=0,"",(G482/E482)/12*E482)</f>
        <v>0</v>
      </c>
      <c r="G483" s="97">
        <f>F483</f>
        <v>0</v>
      </c>
      <c r="H483" s="164"/>
      <c r="I483" s="116" t="s">
        <v>514</v>
      </c>
      <c r="J483" s="116" t="str">
        <f>VLOOKUP(I483,Presupuesto!$B$11:$C$565,2,0)</f>
        <v>AGUINALDO Y DECIMO CUARTO MES</v>
      </c>
      <c r="K483" s="98" t="str">
        <f t="shared" si="10"/>
        <v>Desarrollo del Sistema de Educación Superior</v>
      </c>
      <c r="L483" s="98" t="s">
        <v>393</v>
      </c>
      <c r="M483" s="437"/>
      <c r="N483" s="437"/>
      <c r="O483" s="437"/>
      <c r="P483" s="437"/>
      <c r="Q483" s="437"/>
    </row>
    <row r="484" spans="3:17" ht="15" thickBot="1" x14ac:dyDescent="0.4">
      <c r="C484" s="172" t="s">
        <v>59</v>
      </c>
      <c r="D484" s="163"/>
      <c r="E484" s="154">
        <v>0</v>
      </c>
      <c r="F484" s="117">
        <f>IF(E482&lt;6,"",((E482-6)/12)*(G482/E482))</f>
        <v>0</v>
      </c>
      <c r="G484" s="97">
        <f>F484</f>
        <v>0</v>
      </c>
      <c r="H484" s="164"/>
      <c r="I484" s="101" t="s">
        <v>517</v>
      </c>
      <c r="J484" s="101" t="str">
        <f>VLOOKUP(I484,Presupuesto!$B$11:$C$565,2,0)</f>
        <v>DECIMOCUARTO MES</v>
      </c>
      <c r="K484" s="98" t="str">
        <f t="shared" si="10"/>
        <v>Desarrollo del Sistema de Educación Superior</v>
      </c>
      <c r="L484" s="98" t="s">
        <v>393</v>
      </c>
      <c r="M484" s="437"/>
      <c r="N484" s="437"/>
      <c r="O484" s="437"/>
      <c r="P484" s="437"/>
      <c r="Q484" s="437"/>
    </row>
    <row r="485" spans="3:17" ht="15" thickBot="1" x14ac:dyDescent="0.4">
      <c r="C485" s="137" t="s">
        <v>489</v>
      </c>
      <c r="D485" s="199"/>
      <c r="E485" s="152">
        <v>12</v>
      </c>
      <c r="F485" s="297">
        <f>HLOOKUP($C485,$BZ$2:$CM$3,2,0)</f>
        <v>15004.09</v>
      </c>
      <c r="G485" s="113">
        <f>D485*E485*F485</f>
        <v>0</v>
      </c>
      <c r="H485" s="166"/>
      <c r="I485" s="114" t="s">
        <v>494</v>
      </c>
      <c r="J485" s="114" t="str">
        <f>VLOOKUP(I485,Presupuesto!$B$11:$C$565,2,0)</f>
        <v>SUELDOS Y SALARIOS PERMANENTES</v>
      </c>
      <c r="K485" s="98" t="str">
        <f t="shared" si="10"/>
        <v>Desarrollo del Sistema de Educación Superior</v>
      </c>
      <c r="L485" s="98" t="s">
        <v>393</v>
      </c>
      <c r="M485" s="437"/>
      <c r="N485" s="437"/>
      <c r="O485" s="437"/>
      <c r="P485" s="437"/>
      <c r="Q485" s="437"/>
    </row>
    <row r="486" spans="3:17" x14ac:dyDescent="0.35">
      <c r="C486" s="171" t="s">
        <v>58</v>
      </c>
      <c r="D486" s="163"/>
      <c r="E486" s="154">
        <v>0</v>
      </c>
      <c r="F486" s="100">
        <f>IF(E485=0,"",(G485/E485)/12*E485)</f>
        <v>0</v>
      </c>
      <c r="G486" s="97">
        <f>F486</f>
        <v>0</v>
      </c>
      <c r="H486" s="164"/>
      <c r="I486" s="116" t="s">
        <v>514</v>
      </c>
      <c r="J486" s="116" t="str">
        <f>VLOOKUP(I486,Presupuesto!$B$11:$C$565,2,0)</f>
        <v>AGUINALDO Y DECIMO CUARTO MES</v>
      </c>
      <c r="K486" s="98" t="str">
        <f t="shared" si="10"/>
        <v>Desarrollo del Sistema de Educación Superior</v>
      </c>
      <c r="L486" s="98" t="s">
        <v>393</v>
      </c>
      <c r="M486" s="437"/>
      <c r="N486" s="437"/>
      <c r="O486" s="437"/>
      <c r="P486" s="437"/>
      <c r="Q486" s="437"/>
    </row>
    <row r="487" spans="3:17" ht="15" thickBot="1" x14ac:dyDescent="0.4">
      <c r="C487" s="172" t="s">
        <v>59</v>
      </c>
      <c r="D487" s="163"/>
      <c r="E487" s="154">
        <v>0</v>
      </c>
      <c r="F487" s="117">
        <f>IF(E485&lt;6,"",((E485-6)/12)*(G485/E485))</f>
        <v>0</v>
      </c>
      <c r="G487" s="97">
        <f>F487</f>
        <v>0</v>
      </c>
      <c r="H487" s="164"/>
      <c r="I487" s="101" t="s">
        <v>517</v>
      </c>
      <c r="J487" s="101" t="str">
        <f>VLOOKUP(I487,Presupuesto!$B$11:$C$565,2,0)</f>
        <v>DECIMOCUARTO MES</v>
      </c>
      <c r="K487" s="98" t="str">
        <f t="shared" si="10"/>
        <v>Desarrollo del Sistema de Educación Superior</v>
      </c>
      <c r="L487" s="98" t="s">
        <v>393</v>
      </c>
      <c r="M487" s="437"/>
      <c r="N487" s="437"/>
      <c r="O487" s="437"/>
      <c r="P487" s="437"/>
      <c r="Q487" s="437"/>
    </row>
    <row r="488" spans="3:17" ht="15" thickBot="1" x14ac:dyDescent="0.4">
      <c r="C488" s="137" t="s">
        <v>490</v>
      </c>
      <c r="D488" s="199"/>
      <c r="E488" s="152">
        <v>12</v>
      </c>
      <c r="F488" s="297">
        <f>HLOOKUP($C488,$BZ$2:$CM$3,2,0)</f>
        <v>13238.9</v>
      </c>
      <c r="G488" s="113">
        <f>D488*E488*F488</f>
        <v>0</v>
      </c>
      <c r="H488" s="166"/>
      <c r="I488" s="114" t="s">
        <v>494</v>
      </c>
      <c r="J488" s="114" t="str">
        <f>VLOOKUP(I488,Presupuesto!$B$11:$C$565,2,0)</f>
        <v>SUELDOS Y SALARIOS PERMANENTES</v>
      </c>
      <c r="K488" s="98" t="str">
        <f t="shared" si="10"/>
        <v>Desarrollo del Sistema de Educación Superior</v>
      </c>
      <c r="L488" s="98" t="s">
        <v>393</v>
      </c>
      <c r="M488" s="437"/>
      <c r="N488" s="437"/>
      <c r="O488" s="437"/>
      <c r="P488" s="437"/>
      <c r="Q488" s="437"/>
    </row>
    <row r="489" spans="3:17" x14ac:dyDescent="0.35">
      <c r="C489" s="171" t="s">
        <v>58</v>
      </c>
      <c r="D489" s="163"/>
      <c r="E489" s="154">
        <v>0</v>
      </c>
      <c r="F489" s="100">
        <f>IF(E488=0,"",(G488/E488)/12*E488)</f>
        <v>0</v>
      </c>
      <c r="G489" s="97">
        <f>F489</f>
        <v>0</v>
      </c>
      <c r="H489" s="164"/>
      <c r="I489" s="116" t="s">
        <v>514</v>
      </c>
      <c r="J489" s="116" t="str">
        <f>VLOOKUP(I489,Presupuesto!$B$11:$C$565,2,0)</f>
        <v>AGUINALDO Y DECIMO CUARTO MES</v>
      </c>
      <c r="K489" s="98" t="str">
        <f t="shared" si="10"/>
        <v>Desarrollo del Sistema de Educación Superior</v>
      </c>
      <c r="L489" s="98" t="s">
        <v>393</v>
      </c>
      <c r="M489" s="437"/>
      <c r="N489" s="437"/>
      <c r="O489" s="437"/>
      <c r="P489" s="437"/>
      <c r="Q489" s="437"/>
    </row>
    <row r="490" spans="3:17" ht="15" thickBot="1" x14ac:dyDescent="0.4">
      <c r="C490" s="172" t="s">
        <v>59</v>
      </c>
      <c r="D490" s="163"/>
      <c r="E490" s="154">
        <v>0</v>
      </c>
      <c r="F490" s="117">
        <f>IF(E488&lt;6,"",((E488-6)/12)*(G488/E488))</f>
        <v>0</v>
      </c>
      <c r="G490" s="97">
        <f>F490</f>
        <v>0</v>
      </c>
      <c r="H490" s="164"/>
      <c r="I490" s="101" t="s">
        <v>517</v>
      </c>
      <c r="J490" s="101" t="str">
        <f>VLOOKUP(I490,Presupuesto!$B$11:$C$565,2,0)</f>
        <v>DECIMOCUARTO MES</v>
      </c>
      <c r="K490" s="98" t="str">
        <f t="shared" si="10"/>
        <v>Desarrollo del Sistema de Educación Superior</v>
      </c>
      <c r="L490" s="98" t="s">
        <v>393</v>
      </c>
      <c r="M490" s="437"/>
      <c r="N490" s="437"/>
      <c r="O490" s="437"/>
      <c r="P490" s="437"/>
      <c r="Q490" s="437"/>
    </row>
    <row r="491" spans="3:17" ht="15" thickBot="1" x14ac:dyDescent="0.4">
      <c r="C491" s="137" t="s">
        <v>491</v>
      </c>
      <c r="D491" s="199"/>
      <c r="E491" s="152">
        <v>12</v>
      </c>
      <c r="F491" s="297">
        <f>HLOOKUP($C491,$BZ$2:$CM$3,2,0)</f>
        <v>12356.31</v>
      </c>
      <c r="G491" s="113">
        <f>D491*E491*F491</f>
        <v>0</v>
      </c>
      <c r="H491" s="166"/>
      <c r="I491" s="114" t="s">
        <v>494</v>
      </c>
      <c r="J491" s="114" t="str">
        <f>VLOOKUP(I491,Presupuesto!$B$11:$C$565,2,0)</f>
        <v>SUELDOS Y SALARIOS PERMANENTES</v>
      </c>
      <c r="K491" s="98" t="str">
        <f t="shared" si="10"/>
        <v>Desarrollo del Sistema de Educación Superior</v>
      </c>
      <c r="L491" s="98" t="s">
        <v>393</v>
      </c>
      <c r="M491" s="437"/>
      <c r="N491" s="437"/>
      <c r="O491" s="437"/>
      <c r="P491" s="437"/>
      <c r="Q491" s="437"/>
    </row>
    <row r="492" spans="3:17" x14ac:dyDescent="0.35">
      <c r="C492" s="171" t="s">
        <v>58</v>
      </c>
      <c r="D492" s="163"/>
      <c r="E492" s="154">
        <v>0</v>
      </c>
      <c r="F492" s="100">
        <f>IF(E491=0,"",(G491/E491)/12*E491)</f>
        <v>0</v>
      </c>
      <c r="G492" s="97">
        <f>F492</f>
        <v>0</v>
      </c>
      <c r="H492" s="164"/>
      <c r="I492" s="116" t="s">
        <v>514</v>
      </c>
      <c r="J492" s="116" t="str">
        <f>VLOOKUP(I492,Presupuesto!$B$11:$C$565,2,0)</f>
        <v>AGUINALDO Y DECIMO CUARTO MES</v>
      </c>
      <c r="K492" s="98" t="str">
        <f t="shared" si="10"/>
        <v>Desarrollo del Sistema de Educación Superior</v>
      </c>
      <c r="L492" s="98" t="s">
        <v>393</v>
      </c>
      <c r="M492" s="437"/>
      <c r="N492" s="437"/>
      <c r="O492" s="437"/>
      <c r="P492" s="437"/>
      <c r="Q492" s="437"/>
    </row>
    <row r="493" spans="3:17" ht="15" thickBot="1" x14ac:dyDescent="0.4">
      <c r="C493" s="172" t="s">
        <v>59</v>
      </c>
      <c r="D493" s="163"/>
      <c r="E493" s="154">
        <v>0</v>
      </c>
      <c r="F493" s="117">
        <f>IF(E491&lt;6,"",((E491-6)/12)*(G491/E491))</f>
        <v>0</v>
      </c>
      <c r="G493" s="97">
        <f>F493</f>
        <v>0</v>
      </c>
      <c r="H493" s="164"/>
      <c r="I493" s="101" t="s">
        <v>517</v>
      </c>
      <c r="J493" s="101" t="str">
        <f>VLOOKUP(I493,Presupuesto!$B$11:$C$565,2,0)</f>
        <v>DECIMOCUARTO MES</v>
      </c>
      <c r="K493" s="98" t="str">
        <f t="shared" si="10"/>
        <v>Desarrollo del Sistema de Educación Superior</v>
      </c>
      <c r="L493" s="98" t="s">
        <v>393</v>
      </c>
      <c r="M493" s="437"/>
      <c r="N493" s="437"/>
      <c r="O493" s="437"/>
      <c r="P493" s="437"/>
      <c r="Q493" s="437"/>
    </row>
    <row r="494" spans="3:17" ht="15" thickBot="1" x14ac:dyDescent="0.4">
      <c r="C494" s="137" t="s">
        <v>492</v>
      </c>
      <c r="D494" s="199"/>
      <c r="E494" s="152">
        <v>12</v>
      </c>
      <c r="F494" s="297">
        <f>HLOOKUP($C494,$BZ$2:$CM$3,2,0)</f>
        <v>463.22</v>
      </c>
      <c r="G494" s="113">
        <f>D494*E494*F494</f>
        <v>0</v>
      </c>
      <c r="H494" s="166"/>
      <c r="I494" s="114" t="s">
        <v>494</v>
      </c>
      <c r="J494" s="114" t="str">
        <f>VLOOKUP(I494,Presupuesto!$B$11:$C$565,2,0)</f>
        <v>SUELDOS Y SALARIOS PERMANENTES</v>
      </c>
      <c r="K494" s="98" t="str">
        <f t="shared" si="10"/>
        <v>Desarrollo del Sistema de Educación Superior</v>
      </c>
      <c r="L494" s="98" t="s">
        <v>393</v>
      </c>
      <c r="M494" s="437"/>
      <c r="N494" s="437"/>
      <c r="O494" s="437"/>
      <c r="P494" s="437"/>
      <c r="Q494" s="437"/>
    </row>
    <row r="495" spans="3:17" x14ac:dyDescent="0.35">
      <c r="C495" s="171" t="s">
        <v>58</v>
      </c>
      <c r="D495" s="163"/>
      <c r="E495" s="154">
        <v>0</v>
      </c>
      <c r="F495" s="100">
        <f>IF(E494=0,"",(G494/E494)/12*E494)</f>
        <v>0</v>
      </c>
      <c r="G495" s="97">
        <f>F495</f>
        <v>0</v>
      </c>
      <c r="H495" s="164"/>
      <c r="I495" s="116" t="s">
        <v>514</v>
      </c>
      <c r="J495" s="116" t="str">
        <f>VLOOKUP(I495,Presupuesto!$B$11:$C$565,2,0)</f>
        <v>AGUINALDO Y DECIMO CUARTO MES</v>
      </c>
      <c r="K495" s="98" t="str">
        <f t="shared" si="10"/>
        <v>Desarrollo del Sistema de Educación Superior</v>
      </c>
      <c r="L495" s="98" t="s">
        <v>393</v>
      </c>
      <c r="M495" s="437"/>
      <c r="N495" s="437"/>
      <c r="O495" s="437"/>
      <c r="P495" s="437"/>
      <c r="Q495" s="437"/>
    </row>
    <row r="496" spans="3:17" ht="15" thickBot="1" x14ac:dyDescent="0.4">
      <c r="C496" s="172" t="s">
        <v>59</v>
      </c>
      <c r="D496" s="163"/>
      <c r="E496" s="154">
        <v>0</v>
      </c>
      <c r="F496" s="117">
        <f>IF(E494&lt;6,"",((E494-6)/12)*(G494/E494))</f>
        <v>0</v>
      </c>
      <c r="G496" s="97">
        <f>F496</f>
        <v>0</v>
      </c>
      <c r="H496" s="164"/>
      <c r="I496" s="101" t="s">
        <v>517</v>
      </c>
      <c r="J496" s="101" t="str">
        <f>VLOOKUP(I496,Presupuesto!$B$11:$C$565,2,0)</f>
        <v>DECIMOCUARTO MES</v>
      </c>
      <c r="K496" s="98" t="str">
        <f t="shared" si="10"/>
        <v>Desarrollo del Sistema de Educación Superior</v>
      </c>
      <c r="L496" s="98" t="s">
        <v>393</v>
      </c>
      <c r="M496" s="437"/>
      <c r="N496" s="437"/>
      <c r="O496" s="437"/>
      <c r="P496" s="437"/>
      <c r="Q496" s="437"/>
    </row>
    <row r="497" spans="3:17" ht="15" thickBot="1" x14ac:dyDescent="0.4">
      <c r="C497" s="137" t="s">
        <v>493</v>
      </c>
      <c r="D497" s="199"/>
      <c r="E497" s="152">
        <v>12</v>
      </c>
      <c r="F497" s="297">
        <f>HLOOKUP($C497,$BZ$2:$CM$3,2,0)</f>
        <v>2007.3</v>
      </c>
      <c r="G497" s="113">
        <f>D497*E497*F497</f>
        <v>0</v>
      </c>
      <c r="H497" s="166"/>
      <c r="I497" s="114" t="s">
        <v>494</v>
      </c>
      <c r="J497" s="114" t="str">
        <f>VLOOKUP(I497,Presupuesto!$B$11:$C$565,2,0)</f>
        <v>SUELDOS Y SALARIOS PERMANENTES</v>
      </c>
      <c r="K497" s="98" t="str">
        <f t="shared" si="10"/>
        <v>Desarrollo del Sistema de Educación Superior</v>
      </c>
      <c r="L497" s="98" t="s">
        <v>393</v>
      </c>
      <c r="M497" s="437"/>
      <c r="N497" s="437"/>
      <c r="O497" s="437"/>
      <c r="P497" s="437"/>
      <c r="Q497" s="437"/>
    </row>
    <row r="498" spans="3:17" x14ac:dyDescent="0.35">
      <c r="C498" s="171" t="s">
        <v>58</v>
      </c>
      <c r="D498" s="163"/>
      <c r="E498" s="154">
        <v>0</v>
      </c>
      <c r="F498" s="100">
        <f>IF(E497=0,"",(G497/E497)/12*E497)</f>
        <v>0</v>
      </c>
      <c r="G498" s="97">
        <f>F498</f>
        <v>0</v>
      </c>
      <c r="H498" s="164"/>
      <c r="I498" s="116" t="s">
        <v>514</v>
      </c>
      <c r="J498" s="116" t="str">
        <f>VLOOKUP(I498,Presupuesto!$B$11:$C$565,2,0)</f>
        <v>AGUINALDO Y DECIMO CUARTO MES</v>
      </c>
      <c r="K498" s="98" t="str">
        <f t="shared" si="10"/>
        <v>Desarrollo del Sistema de Educación Superior</v>
      </c>
      <c r="L498" s="98" t="s">
        <v>393</v>
      </c>
      <c r="M498" s="437"/>
      <c r="N498" s="437"/>
      <c r="O498" s="437"/>
      <c r="P498" s="437"/>
      <c r="Q498" s="437"/>
    </row>
    <row r="499" spans="3:17" ht="15" thickBot="1" x14ac:dyDescent="0.4">
      <c r="C499" s="172" t="s">
        <v>59</v>
      </c>
      <c r="D499" s="163"/>
      <c r="E499" s="154">
        <v>0</v>
      </c>
      <c r="F499" s="117">
        <f>IF(E497&lt;6,"",((E497-6)/12)*(G497/E497))</f>
        <v>0</v>
      </c>
      <c r="G499" s="97">
        <f>F499</f>
        <v>0</v>
      </c>
      <c r="H499" s="164"/>
      <c r="I499" s="101" t="s">
        <v>517</v>
      </c>
      <c r="J499" s="101" t="str">
        <f>VLOOKUP(I499,Presupuesto!$B$11:$C$565,2,0)</f>
        <v>DECIMOCUARTO MES</v>
      </c>
      <c r="K499" s="98" t="str">
        <f t="shared" si="10"/>
        <v>Desarrollo del Sistema de Educación Superior</v>
      </c>
      <c r="L499" s="98" t="s">
        <v>393</v>
      </c>
      <c r="M499" s="437"/>
      <c r="N499" s="437"/>
      <c r="O499" s="437"/>
      <c r="P499" s="437"/>
      <c r="Q499" s="437"/>
    </row>
    <row r="500" spans="3:17" ht="15" thickBot="1" x14ac:dyDescent="0.4">
      <c r="C500" s="140" t="s">
        <v>83</v>
      </c>
      <c r="D500" s="199"/>
      <c r="E500" s="152">
        <v>12</v>
      </c>
      <c r="F500" s="139">
        <v>30000</v>
      </c>
      <c r="G500" s="113">
        <f>D500*E500*F500</f>
        <v>0</v>
      </c>
      <c r="H500" s="166"/>
      <c r="I500" s="114" t="s">
        <v>562</v>
      </c>
      <c r="J500" s="114" t="str">
        <f>VLOOKUP(I500,Presupuesto!$B$11:$C$565,2,0)</f>
        <v>CONTRATOS ESPECIALES</v>
      </c>
      <c r="K500" s="98" t="str">
        <f t="shared" si="10"/>
        <v>Desarrollo del Sistema de Educación Superior</v>
      </c>
      <c r="L500" s="98" t="s">
        <v>393</v>
      </c>
      <c r="M500" s="437"/>
      <c r="N500" s="437"/>
      <c r="O500" s="437"/>
      <c r="P500" s="437"/>
      <c r="Q500" s="437"/>
    </row>
    <row r="501" spans="3:17" x14ac:dyDescent="0.35">
      <c r="C501" s="171" t="s">
        <v>58</v>
      </c>
      <c r="D501" s="163"/>
      <c r="E501" s="154">
        <v>0</v>
      </c>
      <c r="F501" s="117">
        <f>IF(E500=0,"",(G500/E500)/12*E500)</f>
        <v>0</v>
      </c>
      <c r="G501" s="97">
        <f>F501</f>
        <v>0</v>
      </c>
      <c r="H501" s="164"/>
      <c r="I501" s="101" t="s">
        <v>562</v>
      </c>
      <c r="J501" s="101" t="str">
        <f>VLOOKUP(I501,Presupuesto!$B$11:$C$565,2,0)</f>
        <v>CONTRATOS ESPECIALES</v>
      </c>
      <c r="K501" s="98" t="str">
        <f t="shared" si="10"/>
        <v>Desarrollo del Sistema de Educación Superior</v>
      </c>
      <c r="L501" s="98" t="s">
        <v>392</v>
      </c>
      <c r="M501" s="437"/>
      <c r="N501" s="437"/>
      <c r="O501" s="437"/>
      <c r="P501" s="437"/>
      <c r="Q501" s="437"/>
    </row>
    <row r="502" spans="3:17" ht="15" thickBot="1" x14ac:dyDescent="0.4">
      <c r="C502" s="172" t="s">
        <v>59</v>
      </c>
      <c r="D502" s="163"/>
      <c r="E502" s="154">
        <v>0</v>
      </c>
      <c r="F502" s="100">
        <f>IF(E500&lt;6,"",((E500-6)/12)*(G500/E500))</f>
        <v>0</v>
      </c>
      <c r="G502" s="97">
        <f>F502</f>
        <v>0</v>
      </c>
      <c r="H502" s="164"/>
      <c r="I502" s="101" t="s">
        <v>562</v>
      </c>
      <c r="J502" s="101" t="str">
        <f>VLOOKUP(I502,Presupuesto!$B$11:$C$565,2,0)</f>
        <v>CONTRATOS ESPECIALES</v>
      </c>
      <c r="K502" s="98" t="str">
        <f t="shared" si="10"/>
        <v>Desarrollo del Sistema de Educación Superior</v>
      </c>
      <c r="L502" s="98" t="s">
        <v>397</v>
      </c>
      <c r="M502" s="437"/>
      <c r="N502" s="437"/>
      <c r="O502" s="437"/>
      <c r="P502" s="437"/>
      <c r="Q502" s="437"/>
    </row>
    <row r="503" spans="3:17" ht="15" thickBot="1" x14ac:dyDescent="0.4">
      <c r="C503" s="140" t="s">
        <v>60</v>
      </c>
      <c r="D503" s="199"/>
      <c r="E503" s="152">
        <v>12</v>
      </c>
      <c r="F503" s="118">
        <v>30000</v>
      </c>
      <c r="G503" s="113">
        <f>D503*E503*F503</f>
        <v>0</v>
      </c>
      <c r="H503" s="166"/>
      <c r="I503" s="114" t="s">
        <v>703</v>
      </c>
      <c r="J503" s="114" t="str">
        <f>VLOOKUP(I503,Presupuesto!$B$11:$C$565,2,0)</f>
        <v>OTROS SERVICIOS TECNICOS Y PROFESIONALES</v>
      </c>
      <c r="K503" s="98" t="str">
        <f t="shared" si="10"/>
        <v>Desarrollo del Sistema de Educación Superior</v>
      </c>
      <c r="L503" s="98" t="s">
        <v>392</v>
      </c>
      <c r="M503" s="437"/>
      <c r="N503" s="437"/>
      <c r="O503" s="437"/>
      <c r="P503" s="437"/>
      <c r="Q503" s="437"/>
    </row>
    <row r="504" spans="3:17" x14ac:dyDescent="0.35">
      <c r="C504" s="171" t="s">
        <v>58</v>
      </c>
      <c r="D504" s="163"/>
      <c r="E504" s="154">
        <v>0</v>
      </c>
      <c r="F504" s="100">
        <v>0</v>
      </c>
      <c r="G504" s="97">
        <f>F504</f>
        <v>0</v>
      </c>
      <c r="H504" s="164"/>
      <c r="I504" s="101" t="s">
        <v>703</v>
      </c>
      <c r="J504" s="101" t="str">
        <f>VLOOKUP(I504,Presupuesto!$B$11:$C$565,2,0)</f>
        <v>OTROS SERVICIOS TECNICOS Y PROFESIONALES</v>
      </c>
      <c r="K504" s="98" t="str">
        <f t="shared" si="10"/>
        <v>Desarrollo del Sistema de Educación Superior</v>
      </c>
      <c r="L504" s="98" t="s">
        <v>392</v>
      </c>
      <c r="M504" s="437"/>
      <c r="N504" s="437"/>
      <c r="O504" s="437"/>
      <c r="P504" s="437"/>
      <c r="Q504" s="437"/>
    </row>
    <row r="505" spans="3:17" ht="15" thickBot="1" x14ac:dyDescent="0.4">
      <c r="C505" s="172" t="s">
        <v>59</v>
      </c>
      <c r="D505" s="163"/>
      <c r="E505" s="154">
        <v>0</v>
      </c>
      <c r="F505" s="100">
        <v>0</v>
      </c>
      <c r="G505" s="97">
        <f>F505</f>
        <v>0</v>
      </c>
      <c r="H505" s="164"/>
      <c r="I505" s="101" t="s">
        <v>703</v>
      </c>
      <c r="J505" s="101" t="str">
        <f>VLOOKUP(I505,Presupuesto!$B$11:$C$565,2,0)</f>
        <v>OTROS SERVICIOS TECNICOS Y PROFESIONALES</v>
      </c>
      <c r="K505" s="98" t="str">
        <f t="shared" si="10"/>
        <v>Desarrollo del Sistema de Educación Superior</v>
      </c>
      <c r="L505" s="98" t="s">
        <v>392</v>
      </c>
      <c r="M505" s="437"/>
      <c r="N505" s="437"/>
      <c r="O505" s="437"/>
      <c r="P505" s="437"/>
      <c r="Q505" s="437"/>
    </row>
    <row r="506" spans="3:17" ht="15" thickBot="1" x14ac:dyDescent="0.4">
      <c r="C506" s="140" t="s">
        <v>61</v>
      </c>
      <c r="D506" s="199"/>
      <c r="E506" s="152">
        <v>12</v>
      </c>
      <c r="F506" s="118">
        <v>30000</v>
      </c>
      <c r="G506" s="113">
        <f>D506*E506*F506</f>
        <v>0</v>
      </c>
      <c r="H506" s="166"/>
      <c r="I506" s="114" t="s">
        <v>494</v>
      </c>
      <c r="J506" s="114" t="str">
        <f>VLOOKUP(I506,Presupuesto!$B$11:$C$565,2,0)</f>
        <v>SUELDOS Y SALARIOS PERMANENTES</v>
      </c>
      <c r="K506" s="98" t="str">
        <f t="shared" si="10"/>
        <v>Desarrollo del Sistema de Educación Superior</v>
      </c>
      <c r="L506" s="98" t="s">
        <v>392</v>
      </c>
      <c r="M506" s="437"/>
      <c r="N506" s="437"/>
      <c r="O506" s="437"/>
      <c r="P506" s="437"/>
      <c r="Q506" s="437"/>
    </row>
    <row r="507" spans="3:17" x14ac:dyDescent="0.35">
      <c r="C507" s="171" t="s">
        <v>58</v>
      </c>
      <c r="D507" s="169"/>
      <c r="E507" s="131">
        <v>0</v>
      </c>
      <c r="F507" s="119">
        <f>IF(E506=0,"",(G506/E506)/12*E506)</f>
        <v>0</v>
      </c>
      <c r="G507" s="120">
        <f>F507</f>
        <v>0</v>
      </c>
      <c r="H507" s="164"/>
      <c r="I507" s="101" t="s">
        <v>514</v>
      </c>
      <c r="J507" s="101" t="str">
        <f>VLOOKUP(I507,Presupuesto!$B$11:$C$565,2,0)</f>
        <v>AGUINALDO Y DECIMO CUARTO MES</v>
      </c>
      <c r="K507" s="98" t="str">
        <f t="shared" si="10"/>
        <v>Desarrollo del Sistema de Educación Superior</v>
      </c>
      <c r="L507" s="98" t="s">
        <v>392</v>
      </c>
      <c r="M507" s="437"/>
      <c r="N507" s="437"/>
      <c r="O507" s="437"/>
      <c r="P507" s="437"/>
      <c r="Q507" s="437"/>
    </row>
    <row r="508" spans="3:17" ht="15" thickBot="1" x14ac:dyDescent="0.4">
      <c r="C508" s="173" t="s">
        <v>59</v>
      </c>
      <c r="D508" s="162"/>
      <c r="E508" s="132">
        <v>0</v>
      </c>
      <c r="F508" s="105">
        <f>IF(E506&lt;6,"",((E506-6)/12)*(G506/E506))</f>
        <v>0</v>
      </c>
      <c r="G508" s="105">
        <f>F508</f>
        <v>0</v>
      </c>
      <c r="H508" s="162"/>
      <c r="I508" s="106" t="s">
        <v>517</v>
      </c>
      <c r="J508" s="124" t="str">
        <f>VLOOKUP(I508,Presupuesto!$B$11:$C$565,2,0)</f>
        <v>DECIMOCUARTO MES</v>
      </c>
      <c r="K508" s="106" t="str">
        <f t="shared" si="10"/>
        <v>Desarrollo del Sistema de Educación Superior</v>
      </c>
      <c r="L508" s="124" t="s">
        <v>392</v>
      </c>
      <c r="M508" s="437"/>
      <c r="N508" s="437"/>
      <c r="O508" s="437"/>
      <c r="P508" s="437"/>
      <c r="Q508" s="437"/>
    </row>
    <row r="509" spans="3:17" x14ac:dyDescent="0.35">
      <c r="C509" s="437"/>
      <c r="D509" s="424"/>
      <c r="E509" s="437"/>
      <c r="F509" s="437"/>
      <c r="G509" s="437"/>
      <c r="H509" s="424"/>
      <c r="I509" s="437"/>
      <c r="J509" s="437"/>
      <c r="K509" s="437"/>
      <c r="L509" s="437"/>
      <c r="M509" s="437"/>
      <c r="N509" s="437"/>
      <c r="O509" s="437"/>
      <c r="P509" s="437"/>
      <c r="Q509" s="437"/>
    </row>
    <row r="510" spans="3:17" x14ac:dyDescent="0.35">
      <c r="C510" s="437"/>
      <c r="D510" s="424"/>
      <c r="E510" s="437"/>
      <c r="F510" s="437"/>
      <c r="G510" s="437"/>
      <c r="H510" s="424"/>
      <c r="I510" s="437"/>
      <c r="J510" s="437"/>
      <c r="K510" s="437"/>
      <c r="L510" s="437"/>
      <c r="M510" s="437"/>
      <c r="N510" s="437"/>
      <c r="O510" s="437"/>
      <c r="P510" s="437"/>
      <c r="Q510" s="437"/>
    </row>
    <row r="511" spans="3:17" ht="15" thickBot="1" x14ac:dyDescent="0.4">
      <c r="C511" s="437"/>
      <c r="D511" s="424"/>
      <c r="E511" s="437"/>
      <c r="F511" s="437"/>
      <c r="G511" s="437"/>
      <c r="H511" s="424"/>
      <c r="I511" s="437"/>
      <c r="J511" s="437"/>
      <c r="K511" s="153"/>
      <c r="L511" s="437"/>
      <c r="M511" s="437"/>
      <c r="N511" s="437"/>
      <c r="O511" s="437"/>
      <c r="P511" s="437"/>
      <c r="Q511" s="437"/>
    </row>
    <row r="512" spans="3:17" ht="15" thickBot="1" x14ac:dyDescent="0.4">
      <c r="C512" s="69" t="s">
        <v>43</v>
      </c>
      <c r="D512" s="30">
        <f>SUM(G519:G569)</f>
        <v>0</v>
      </c>
      <c r="E512" s="93"/>
      <c r="F512" s="93"/>
      <c r="G512" s="93"/>
      <c r="H512" s="76"/>
      <c r="I512" s="76"/>
      <c r="J512" s="76"/>
      <c r="K512" s="153"/>
      <c r="L512" s="437"/>
      <c r="M512" s="437"/>
      <c r="N512" s="437"/>
      <c r="O512" s="437"/>
      <c r="P512" s="437"/>
      <c r="Q512" s="437"/>
    </row>
    <row r="513" spans="3:17" x14ac:dyDescent="0.35">
      <c r="C513" s="437"/>
      <c r="D513" s="31"/>
      <c r="E513" s="93"/>
      <c r="F513" s="93"/>
      <c r="G513" s="93"/>
      <c r="H513" s="76"/>
      <c r="I513" s="76"/>
      <c r="J513" s="76"/>
      <c r="K513" s="153"/>
      <c r="L513" s="437"/>
      <c r="M513" s="437"/>
      <c r="N513" s="437"/>
      <c r="O513" s="437"/>
      <c r="P513" s="437"/>
      <c r="Q513" s="437"/>
    </row>
    <row r="514" spans="3:17" x14ac:dyDescent="0.35">
      <c r="C514" s="437"/>
      <c r="D514" s="31"/>
      <c r="E514" s="93"/>
      <c r="F514" s="93"/>
      <c r="G514" s="93"/>
      <c r="H514" s="76"/>
      <c r="I514" s="76"/>
      <c r="J514" s="76"/>
      <c r="K514" s="153"/>
      <c r="L514" s="437"/>
      <c r="M514" s="437"/>
      <c r="N514" s="437"/>
      <c r="O514" s="437"/>
      <c r="P514" s="437"/>
      <c r="Q514" s="437"/>
    </row>
    <row r="515" spans="3:17" ht="15.5" x14ac:dyDescent="0.35">
      <c r="C515" s="202" t="s">
        <v>390</v>
      </c>
      <c r="D515" s="351"/>
      <c r="E515" s="93"/>
      <c r="F515" s="93"/>
      <c r="G515" s="93"/>
      <c r="H515" s="76"/>
      <c r="I515" s="76"/>
      <c r="J515" s="76"/>
      <c r="K515" s="153"/>
      <c r="L515" s="437"/>
      <c r="M515" s="437"/>
      <c r="N515" s="437"/>
      <c r="O515" s="437"/>
      <c r="P515" s="437"/>
      <c r="Q515" s="437"/>
    </row>
    <row r="516" spans="3:17" ht="18.5" x14ac:dyDescent="0.35">
      <c r="C516" s="207" t="e">
        <f>IFERROR(VLOOKUP(D515,'1. Desarrollo e Innov. Curricu.'!$F:$G,2,FALSE),IFERROR(VLOOKUP(D515,'2. Investigación Científica'!$F:$G,2,FALSE),IFERROR(VLOOKUP(D515,'3. Vinculación Univ. Sociedad'!$F:$G,2,FALSE),IFERROR(VLOOKUP(D515,'4. Docencia y Profesorado Univ.'!$F:$G,2,FALSE),IFERROR(VLOOKUP(D515,'5. Estudiantes y Graduados'!$F:$G,2,FALSE),IFERROR(VLOOKUP(D515,'11. Gestion Administrativa'!$F:$G,2,FALSE),IFERROR(VLOOKUP(D515,'13. Gestión Académica'!$F:$G,2,FALSE),IFERROR(VLOOKUP(D515,'9. Asegura. de la Calid. y M'!$F:$G,2,FALSE),IFERROR(VLOOKUP(D515,'6. Gestión del Conocimiento'!$F:$G,2,FALSE),IFERROR(VLOOKUP(D515,'15. Gobernabilidad y Proceso...'!$F:$G,2,FALSE),IFERROR(VLOOKUP(D515,'12. Gestión del Talento Humano'!$F:$G,2,FALSE),IFERROR(VLOOKUP(D515,'14. Internacional... de la E.S.'!$F:$G,2,FALSE),IFERROR(VLOOKUP(D515,'10. Posgrado'!$F:$G,2,FALSE),IFERROR(VLOOKUP(D515,'16. Gestión TIC'!$F:$G,2,FALSE),IFERROR(VLOOKUP(D515,'16. Desa. del Sistema Educ.Sup.'!$F:$G,2,FALSE),IFERROR(VLOOKUP(D515,'8. Cultura de Inno. Insti...'!$F:$G,2,FALSE),VLOOKUP(D515,'7. Lo Esencial de la Reforma U.'!$F:$G,2,0)))))))))))))))))</f>
        <v>#N/A</v>
      </c>
      <c r="D516" s="31"/>
      <c r="E516" s="93"/>
      <c r="F516" s="93"/>
      <c r="G516" s="93"/>
      <c r="H516" s="76"/>
      <c r="I516" s="76"/>
      <c r="J516" s="76"/>
      <c r="K516" s="153"/>
      <c r="L516" s="437"/>
      <c r="M516" s="437"/>
      <c r="N516" s="437"/>
      <c r="O516" s="437"/>
      <c r="P516" s="437"/>
      <c r="Q516" s="437"/>
    </row>
    <row r="517" spans="3:17" ht="15" thickBot="1" x14ac:dyDescent="0.4">
      <c r="C517" s="177"/>
      <c r="D517" s="31"/>
      <c r="E517" s="93"/>
      <c r="F517" s="93"/>
      <c r="G517" s="93"/>
      <c r="H517" s="76"/>
      <c r="I517" s="76"/>
      <c r="J517" s="76"/>
      <c r="K517" s="153"/>
      <c r="L517" s="437"/>
      <c r="M517" s="437"/>
      <c r="N517" s="437"/>
      <c r="O517" s="437"/>
      <c r="P517" s="437"/>
      <c r="Q517" s="437"/>
    </row>
    <row r="518" spans="3:17" ht="29.5" thickBot="1" x14ac:dyDescent="0.4">
      <c r="C518" s="134" t="s">
        <v>44</v>
      </c>
      <c r="D518" s="138" t="s">
        <v>55</v>
      </c>
      <c r="E518" s="170" t="s">
        <v>56</v>
      </c>
      <c r="F518" s="138" t="s">
        <v>57</v>
      </c>
      <c r="G518" s="135" t="s">
        <v>27</v>
      </c>
      <c r="H518" s="133" t="s">
        <v>129</v>
      </c>
      <c r="I518" s="136" t="s">
        <v>46</v>
      </c>
      <c r="J518" s="136" t="s">
        <v>130</v>
      </c>
      <c r="K518" s="136" t="s">
        <v>408</v>
      </c>
      <c r="L518" s="136" t="s">
        <v>409</v>
      </c>
      <c r="M518" s="437"/>
      <c r="N518" s="437"/>
      <c r="O518" s="437"/>
      <c r="P518" s="437"/>
      <c r="Q518" s="437"/>
    </row>
    <row r="519" spans="3:17" ht="15" thickBot="1" x14ac:dyDescent="0.4">
      <c r="C519" s="137" t="s">
        <v>480</v>
      </c>
      <c r="D519" s="199"/>
      <c r="E519" s="152">
        <v>12</v>
      </c>
      <c r="F519" s="297">
        <f>HLOOKUP($C519,$BZ$2:$CM$3,2,0)</f>
        <v>43674.39</v>
      </c>
      <c r="G519" s="113">
        <f>D519*E519*F519</f>
        <v>0</v>
      </c>
      <c r="H519" s="166"/>
      <c r="I519" s="114" t="s">
        <v>494</v>
      </c>
      <c r="J519" s="114" t="str">
        <f>VLOOKUP(I519,Presupuesto!$B$11:$C$565,2,0)</f>
        <v>SUELDOS Y SALARIOS PERMANENTES</v>
      </c>
      <c r="K519" s="215" t="s">
        <v>1437</v>
      </c>
      <c r="L519" s="98" t="s">
        <v>392</v>
      </c>
      <c r="M519" s="437"/>
      <c r="N519" s="437"/>
      <c r="O519" s="437"/>
      <c r="P519" s="437"/>
      <c r="Q519" s="437"/>
    </row>
    <row r="520" spans="3:17" x14ac:dyDescent="0.35">
      <c r="C520" s="171" t="s">
        <v>58</v>
      </c>
      <c r="D520" s="163"/>
      <c r="E520" s="154">
        <v>0</v>
      </c>
      <c r="F520" s="100">
        <f>IF(E519=0,"",(G519/E519)/12*E519)</f>
        <v>0</v>
      </c>
      <c r="G520" s="97">
        <f>F520</f>
        <v>0</v>
      </c>
      <c r="H520" s="164"/>
      <c r="I520" s="116" t="s">
        <v>514</v>
      </c>
      <c r="J520" s="116" t="str">
        <f>VLOOKUP(I520,Presupuesto!$B$11:$C$565,2,0)</f>
        <v>AGUINALDO Y DECIMO CUARTO MES</v>
      </c>
      <c r="K520" s="98" t="e">
        <f>#REF!</f>
        <v>#REF!</v>
      </c>
      <c r="L520" s="98" t="s">
        <v>410</v>
      </c>
      <c r="M520" s="437"/>
      <c r="N520" s="437"/>
      <c r="O520" s="437"/>
      <c r="P520" s="437"/>
      <c r="Q520" s="437"/>
    </row>
    <row r="521" spans="3:17" ht="15" thickBot="1" x14ac:dyDescent="0.4">
      <c r="C521" s="172" t="s">
        <v>59</v>
      </c>
      <c r="D521" s="163"/>
      <c r="E521" s="154">
        <v>0</v>
      </c>
      <c r="F521" s="117">
        <f>IF(E519&lt;6,"",((E519-6)/12)*(G519/E519))</f>
        <v>0</v>
      </c>
      <c r="G521" s="97">
        <f>F521</f>
        <v>0</v>
      </c>
      <c r="H521" s="164"/>
      <c r="I521" s="101" t="s">
        <v>517</v>
      </c>
      <c r="J521" s="101" t="str">
        <f>VLOOKUP(I521,Presupuesto!$B$11:$C$565,2,0)</f>
        <v>DECIMOCUARTO MES</v>
      </c>
      <c r="K521" s="98" t="e">
        <f>#REF!</f>
        <v>#REF!</v>
      </c>
      <c r="L521" s="98" t="s">
        <v>393</v>
      </c>
      <c r="M521" s="437"/>
      <c r="N521" s="437"/>
      <c r="O521" s="437"/>
      <c r="P521" s="437"/>
      <c r="Q521" s="437"/>
    </row>
    <row r="522" spans="3:17" ht="15" thickBot="1" x14ac:dyDescent="0.4">
      <c r="C522" s="137" t="s">
        <v>481</v>
      </c>
      <c r="D522" s="199"/>
      <c r="E522" s="152">
        <v>12</v>
      </c>
      <c r="F522" s="297">
        <f>HLOOKUP($C522,$BZ$2:$CM$3,2,0)</f>
        <v>39703.99</v>
      </c>
      <c r="G522" s="113">
        <f>D522*E522*F522</f>
        <v>0</v>
      </c>
      <c r="H522" s="166"/>
      <c r="I522" s="114" t="s">
        <v>494</v>
      </c>
      <c r="J522" s="114" t="str">
        <f>VLOOKUP(I522,Presupuesto!$B$11:$C$565,2,0)</f>
        <v>SUELDOS Y SALARIOS PERMANENTES</v>
      </c>
      <c r="K522" s="98" t="e">
        <f>#REF!</f>
        <v>#REF!</v>
      </c>
      <c r="L522" s="98" t="s">
        <v>393</v>
      </c>
      <c r="M522" s="437"/>
      <c r="N522" s="437"/>
      <c r="O522" s="437"/>
      <c r="P522" s="437"/>
      <c r="Q522" s="437"/>
    </row>
    <row r="523" spans="3:17" x14ac:dyDescent="0.35">
      <c r="C523" s="171" t="s">
        <v>58</v>
      </c>
      <c r="D523" s="163"/>
      <c r="E523" s="154">
        <v>0</v>
      </c>
      <c r="F523" s="100">
        <f>IF(E522=0,"",(G522/E522)/12*E522)</f>
        <v>0</v>
      </c>
      <c r="G523" s="97">
        <f>F523</f>
        <v>0</v>
      </c>
      <c r="H523" s="164"/>
      <c r="I523" s="116" t="s">
        <v>514</v>
      </c>
      <c r="J523" s="116" t="str">
        <f>VLOOKUP(I523,Presupuesto!$B$11:$C$565,2,0)</f>
        <v>AGUINALDO Y DECIMO CUARTO MES</v>
      </c>
      <c r="K523" s="98" t="e">
        <f>#REF!</f>
        <v>#REF!</v>
      </c>
      <c r="L523" s="98" t="s">
        <v>393</v>
      </c>
    </row>
    <row r="524" spans="3:17" ht="15" thickBot="1" x14ac:dyDescent="0.4">
      <c r="C524" s="172" t="s">
        <v>59</v>
      </c>
      <c r="D524" s="163"/>
      <c r="E524" s="154">
        <v>0</v>
      </c>
      <c r="F524" s="117">
        <f>IF(E522&lt;6,"",((E522-6)/12)*(G522/E522))</f>
        <v>0</v>
      </c>
      <c r="G524" s="97">
        <f>F524</f>
        <v>0</v>
      </c>
      <c r="H524" s="164"/>
      <c r="I524" s="101" t="s">
        <v>517</v>
      </c>
      <c r="J524" s="101" t="str">
        <f>VLOOKUP(I524,Presupuesto!$B$11:$C$565,2,0)</f>
        <v>DECIMOCUARTO MES</v>
      </c>
      <c r="K524" s="98" t="e">
        <f>#REF!</f>
        <v>#REF!</v>
      </c>
      <c r="L524" s="98" t="s">
        <v>393</v>
      </c>
    </row>
    <row r="525" spans="3:17" ht="15" thickBot="1" x14ac:dyDescent="0.4">
      <c r="C525" s="137" t="s">
        <v>482</v>
      </c>
      <c r="D525" s="199"/>
      <c r="E525" s="152">
        <v>12</v>
      </c>
      <c r="F525" s="297">
        <f>HLOOKUP($C525,$BZ$2:$CM$3,2,0)</f>
        <v>35733.589999999997</v>
      </c>
      <c r="G525" s="113">
        <f>D525*E525*F525</f>
        <v>0</v>
      </c>
      <c r="H525" s="166"/>
      <c r="I525" s="114" t="s">
        <v>494</v>
      </c>
      <c r="J525" s="114" t="str">
        <f>VLOOKUP(I525,Presupuesto!$B$11:$C$565,2,0)</f>
        <v>SUELDOS Y SALARIOS PERMANENTES</v>
      </c>
      <c r="K525" s="98" t="e">
        <f>#REF!</f>
        <v>#REF!</v>
      </c>
      <c r="L525" s="98" t="s">
        <v>393</v>
      </c>
    </row>
    <row r="526" spans="3:17" x14ac:dyDescent="0.35">
      <c r="C526" s="171" t="s">
        <v>58</v>
      </c>
      <c r="D526" s="163"/>
      <c r="E526" s="154">
        <v>0</v>
      </c>
      <c r="F526" s="100">
        <f>IF(E525=0,"",(G525/E525)/12*E525)</f>
        <v>0</v>
      </c>
      <c r="G526" s="97">
        <f>F526</f>
        <v>0</v>
      </c>
      <c r="H526" s="164"/>
      <c r="I526" s="116" t="s">
        <v>514</v>
      </c>
      <c r="J526" s="116" t="str">
        <f>VLOOKUP(I526,Presupuesto!$B$11:$C$565,2,0)</f>
        <v>AGUINALDO Y DECIMO CUARTO MES</v>
      </c>
      <c r="K526" s="98" t="e">
        <f>#REF!</f>
        <v>#REF!</v>
      </c>
      <c r="L526" s="98" t="s">
        <v>393</v>
      </c>
    </row>
    <row r="527" spans="3:17" ht="15" thickBot="1" x14ac:dyDescent="0.4">
      <c r="C527" s="172" t="s">
        <v>59</v>
      </c>
      <c r="D527" s="163"/>
      <c r="E527" s="154">
        <v>0</v>
      </c>
      <c r="F527" s="117">
        <f>IF(E525&lt;6,"",((E525-6)/12)*(G525/E525))</f>
        <v>0</v>
      </c>
      <c r="G527" s="97">
        <f>F527</f>
        <v>0</v>
      </c>
      <c r="H527" s="164"/>
      <c r="I527" s="101" t="s">
        <v>517</v>
      </c>
      <c r="J527" s="101" t="str">
        <f>VLOOKUP(I527,Presupuesto!$B$11:$C$565,2,0)</f>
        <v>DECIMOCUARTO MES</v>
      </c>
      <c r="K527" s="98" t="e">
        <f>#REF!</f>
        <v>#REF!</v>
      </c>
      <c r="L527" s="98" t="s">
        <v>393</v>
      </c>
    </row>
    <row r="528" spans="3:17" ht="15" thickBot="1" x14ac:dyDescent="0.4">
      <c r="C528" s="137" t="s">
        <v>483</v>
      </c>
      <c r="D528" s="199"/>
      <c r="E528" s="152">
        <v>12</v>
      </c>
      <c r="F528" s="297">
        <f>HLOOKUP($C528,$BZ$2:$CM$3,2,0)</f>
        <v>31763.19</v>
      </c>
      <c r="G528" s="113">
        <f>D528*E528*F528</f>
        <v>0</v>
      </c>
      <c r="H528" s="166"/>
      <c r="I528" s="114" t="s">
        <v>494</v>
      </c>
      <c r="J528" s="114" t="str">
        <f>VLOOKUP(I528,Presupuesto!$B$11:$C$565,2,0)</f>
        <v>SUELDOS Y SALARIOS PERMANENTES</v>
      </c>
      <c r="K528" s="98" t="e">
        <f>#REF!</f>
        <v>#REF!</v>
      </c>
      <c r="L528" s="98" t="s">
        <v>393</v>
      </c>
    </row>
    <row r="529" spans="3:12" x14ac:dyDescent="0.35">
      <c r="C529" s="171" t="s">
        <v>58</v>
      </c>
      <c r="D529" s="163"/>
      <c r="E529" s="154">
        <v>0</v>
      </c>
      <c r="F529" s="100">
        <f>IF(E528=0,"",(G528/E528)/12*E528)</f>
        <v>0</v>
      </c>
      <c r="G529" s="97">
        <f>F529</f>
        <v>0</v>
      </c>
      <c r="H529" s="164"/>
      <c r="I529" s="116" t="s">
        <v>514</v>
      </c>
      <c r="J529" s="116" t="str">
        <f>VLOOKUP(I529,Presupuesto!$B$11:$C$565,2,0)</f>
        <v>AGUINALDO Y DECIMO CUARTO MES</v>
      </c>
      <c r="K529" s="98" t="e">
        <f>#REF!</f>
        <v>#REF!</v>
      </c>
      <c r="L529" s="98" t="s">
        <v>393</v>
      </c>
    </row>
    <row r="530" spans="3:12" ht="15" thickBot="1" x14ac:dyDescent="0.4">
      <c r="C530" s="172" t="s">
        <v>59</v>
      </c>
      <c r="D530" s="163"/>
      <c r="E530" s="154">
        <v>0</v>
      </c>
      <c r="F530" s="117">
        <f>IF(E528&lt;6,"",((E528-6)/12)*(G528/E528))</f>
        <v>0</v>
      </c>
      <c r="G530" s="97">
        <f>F530</f>
        <v>0</v>
      </c>
      <c r="H530" s="164"/>
      <c r="I530" s="101" t="s">
        <v>517</v>
      </c>
      <c r="J530" s="101" t="str">
        <f>VLOOKUP(I530,Presupuesto!$B$11:$C$565,2,0)</f>
        <v>DECIMOCUARTO MES</v>
      </c>
      <c r="K530" s="98" t="e">
        <f>#REF!</f>
        <v>#REF!</v>
      </c>
      <c r="L530" s="98" t="s">
        <v>393</v>
      </c>
    </row>
    <row r="531" spans="3:12" ht="15" thickBot="1" x14ac:dyDescent="0.4">
      <c r="C531" s="137" t="s">
        <v>484</v>
      </c>
      <c r="D531" s="199"/>
      <c r="E531" s="152">
        <v>12</v>
      </c>
      <c r="F531" s="297">
        <f>HLOOKUP($C531,$BZ$2:$CM$3,2,0)</f>
        <v>29777.99</v>
      </c>
      <c r="G531" s="113">
        <f>D531*E531*F531</f>
        <v>0</v>
      </c>
      <c r="H531" s="166"/>
      <c r="I531" s="114" t="s">
        <v>494</v>
      </c>
      <c r="J531" s="114" t="str">
        <f>VLOOKUP(I531,Presupuesto!$B$11:$C$565,2,0)</f>
        <v>SUELDOS Y SALARIOS PERMANENTES</v>
      </c>
      <c r="K531" s="98" t="e">
        <f>#REF!</f>
        <v>#REF!</v>
      </c>
      <c r="L531" s="98" t="s">
        <v>393</v>
      </c>
    </row>
    <row r="532" spans="3:12" x14ac:dyDescent="0.35">
      <c r="C532" s="171" t="s">
        <v>58</v>
      </c>
      <c r="D532" s="163"/>
      <c r="E532" s="154">
        <v>0</v>
      </c>
      <c r="F532" s="100">
        <f>IF(E531=0,"",(G531/E531)/12*E531)</f>
        <v>0</v>
      </c>
      <c r="G532" s="97">
        <f>F532</f>
        <v>0</v>
      </c>
      <c r="H532" s="164"/>
      <c r="I532" s="116" t="s">
        <v>514</v>
      </c>
      <c r="J532" s="116" t="str">
        <f>VLOOKUP(I532,Presupuesto!$B$11:$C$565,2,0)</f>
        <v>AGUINALDO Y DECIMO CUARTO MES</v>
      </c>
      <c r="K532" s="98" t="e">
        <f>#REF!</f>
        <v>#REF!</v>
      </c>
      <c r="L532" s="98" t="s">
        <v>393</v>
      </c>
    </row>
    <row r="533" spans="3:12" ht="15" thickBot="1" x14ac:dyDescent="0.4">
      <c r="C533" s="172" t="s">
        <v>59</v>
      </c>
      <c r="D533" s="163"/>
      <c r="E533" s="154">
        <v>0</v>
      </c>
      <c r="F533" s="117">
        <f>IF(E531&lt;6,"",((E531-6)/12)*(G531/E531))</f>
        <v>0</v>
      </c>
      <c r="G533" s="97">
        <f>F533</f>
        <v>0</v>
      </c>
      <c r="H533" s="164"/>
      <c r="I533" s="101" t="s">
        <v>517</v>
      </c>
      <c r="J533" s="101" t="str">
        <f>VLOOKUP(I533,Presupuesto!$B$11:$C$565,2,0)</f>
        <v>DECIMOCUARTO MES</v>
      </c>
      <c r="K533" s="98" t="e">
        <f>#REF!</f>
        <v>#REF!</v>
      </c>
      <c r="L533" s="98" t="s">
        <v>393</v>
      </c>
    </row>
    <row r="534" spans="3:12" ht="15" thickBot="1" x14ac:dyDescent="0.4">
      <c r="C534" s="137" t="s">
        <v>485</v>
      </c>
      <c r="D534" s="199"/>
      <c r="E534" s="152">
        <v>12</v>
      </c>
      <c r="F534" s="297">
        <f>HLOOKUP($C534,$BZ$2:$CM$3,2,0)</f>
        <v>27792.79</v>
      </c>
      <c r="G534" s="113">
        <f>D534*E534*F534</f>
        <v>0</v>
      </c>
      <c r="H534" s="166"/>
      <c r="I534" s="114" t="s">
        <v>494</v>
      </c>
      <c r="J534" s="114" t="str">
        <f>VLOOKUP(I534,Presupuesto!$B$11:$C$565,2,0)</f>
        <v>SUELDOS Y SALARIOS PERMANENTES</v>
      </c>
      <c r="K534" s="98" t="e">
        <f>#REF!</f>
        <v>#REF!</v>
      </c>
      <c r="L534" s="98" t="s">
        <v>393</v>
      </c>
    </row>
    <row r="535" spans="3:12" x14ac:dyDescent="0.35">
      <c r="C535" s="171" t="s">
        <v>58</v>
      </c>
      <c r="D535" s="163"/>
      <c r="E535" s="154">
        <v>0</v>
      </c>
      <c r="F535" s="100">
        <f>IF(E534=0,"",(G534/E534)/12*E534)</f>
        <v>0</v>
      </c>
      <c r="G535" s="97">
        <f>F535</f>
        <v>0</v>
      </c>
      <c r="H535" s="164"/>
      <c r="I535" s="116" t="s">
        <v>514</v>
      </c>
      <c r="J535" s="116" t="str">
        <f>VLOOKUP(I535,Presupuesto!$B$11:$C$565,2,0)</f>
        <v>AGUINALDO Y DECIMO CUARTO MES</v>
      </c>
      <c r="K535" s="98" t="e">
        <f>#REF!</f>
        <v>#REF!</v>
      </c>
      <c r="L535" s="98" t="s">
        <v>393</v>
      </c>
    </row>
    <row r="536" spans="3:12" ht="15" thickBot="1" x14ac:dyDescent="0.4">
      <c r="C536" s="172" t="s">
        <v>59</v>
      </c>
      <c r="D536" s="163"/>
      <c r="E536" s="154">
        <v>0</v>
      </c>
      <c r="F536" s="117">
        <f>IF(E534&lt;6,"",((E534-6)/12)*(G534/E534))</f>
        <v>0</v>
      </c>
      <c r="G536" s="97">
        <f>F536</f>
        <v>0</v>
      </c>
      <c r="H536" s="164"/>
      <c r="I536" s="101" t="s">
        <v>517</v>
      </c>
      <c r="J536" s="101" t="str">
        <f>VLOOKUP(I536,Presupuesto!$B$11:$C$565,2,0)</f>
        <v>DECIMOCUARTO MES</v>
      </c>
      <c r="K536" s="98" t="e">
        <f>#REF!</f>
        <v>#REF!</v>
      </c>
      <c r="L536" s="98" t="s">
        <v>393</v>
      </c>
    </row>
    <row r="537" spans="3:12" ht="15" thickBot="1" x14ac:dyDescent="0.4">
      <c r="C537" s="137" t="s">
        <v>486</v>
      </c>
      <c r="D537" s="199"/>
      <c r="E537" s="152">
        <v>12</v>
      </c>
      <c r="F537" s="297">
        <f>HLOOKUP($C537,$BZ$2:$CM$3,2,0)</f>
        <v>18859.39</v>
      </c>
      <c r="G537" s="113">
        <f>D537*E537*F537</f>
        <v>0</v>
      </c>
      <c r="H537" s="166"/>
      <c r="I537" s="114" t="s">
        <v>494</v>
      </c>
      <c r="J537" s="114" t="str">
        <f>VLOOKUP(I537,Presupuesto!$B$11:$C$565,2,0)</f>
        <v>SUELDOS Y SALARIOS PERMANENTES</v>
      </c>
      <c r="K537" s="98" t="e">
        <f>#REF!</f>
        <v>#REF!</v>
      </c>
      <c r="L537" s="98" t="s">
        <v>393</v>
      </c>
    </row>
    <row r="538" spans="3:12" x14ac:dyDescent="0.35">
      <c r="C538" s="171" t="s">
        <v>58</v>
      </c>
      <c r="D538" s="163"/>
      <c r="E538" s="154">
        <v>0</v>
      </c>
      <c r="F538" s="100">
        <f>IF(E537=0,"",(G537/E537)/12*E537)</f>
        <v>0</v>
      </c>
      <c r="G538" s="97">
        <f>F538</f>
        <v>0</v>
      </c>
      <c r="H538" s="164"/>
      <c r="I538" s="116" t="s">
        <v>514</v>
      </c>
      <c r="J538" s="116" t="str">
        <f>VLOOKUP(I538,Presupuesto!$B$11:$C$565,2,0)</f>
        <v>AGUINALDO Y DECIMO CUARTO MES</v>
      </c>
      <c r="K538" s="98" t="e">
        <f>#REF!</f>
        <v>#REF!</v>
      </c>
      <c r="L538" s="98" t="s">
        <v>393</v>
      </c>
    </row>
    <row r="539" spans="3:12" ht="15" thickBot="1" x14ac:dyDescent="0.4">
      <c r="C539" s="172" t="s">
        <v>59</v>
      </c>
      <c r="D539" s="163"/>
      <c r="E539" s="154">
        <v>0</v>
      </c>
      <c r="F539" s="117">
        <f>IF(E537&lt;6,"",((E537-6)/12)*(G537/E537))</f>
        <v>0</v>
      </c>
      <c r="G539" s="97">
        <f>F539</f>
        <v>0</v>
      </c>
      <c r="H539" s="164"/>
      <c r="I539" s="101" t="s">
        <v>517</v>
      </c>
      <c r="J539" s="101" t="str">
        <f>VLOOKUP(I539,Presupuesto!$B$11:$C$565,2,0)</f>
        <v>DECIMOCUARTO MES</v>
      </c>
      <c r="K539" s="98" t="e">
        <f>#REF!</f>
        <v>#REF!</v>
      </c>
      <c r="L539" s="98" t="s">
        <v>393</v>
      </c>
    </row>
    <row r="540" spans="3:12" ht="15" thickBot="1" x14ac:dyDescent="0.4">
      <c r="C540" s="137" t="s">
        <v>487</v>
      </c>
      <c r="D540" s="199"/>
      <c r="E540" s="152">
        <v>12</v>
      </c>
      <c r="F540" s="297">
        <f>HLOOKUP($C540,$BZ$2:$CM$3,2,0)</f>
        <v>17866.8</v>
      </c>
      <c r="G540" s="113">
        <f>D540*E540*F540</f>
        <v>0</v>
      </c>
      <c r="H540" s="166"/>
      <c r="I540" s="114" t="s">
        <v>494</v>
      </c>
      <c r="J540" s="114" t="str">
        <f>VLOOKUP(I540,Presupuesto!$B$11:$C$565,2,0)</f>
        <v>SUELDOS Y SALARIOS PERMANENTES</v>
      </c>
      <c r="K540" s="98" t="e">
        <f>#REF!</f>
        <v>#REF!</v>
      </c>
      <c r="L540" s="98" t="s">
        <v>393</v>
      </c>
    </row>
    <row r="541" spans="3:12" x14ac:dyDescent="0.35">
      <c r="C541" s="171" t="s">
        <v>58</v>
      </c>
      <c r="D541" s="163"/>
      <c r="E541" s="154">
        <v>0</v>
      </c>
      <c r="F541" s="100">
        <f>IF(E540=0,"",(G540/E540)/12*E540)</f>
        <v>0</v>
      </c>
      <c r="G541" s="97">
        <f>F541</f>
        <v>0</v>
      </c>
      <c r="H541" s="164"/>
      <c r="I541" s="116" t="s">
        <v>514</v>
      </c>
      <c r="J541" s="116" t="str">
        <f>VLOOKUP(I541,Presupuesto!$B$11:$C$565,2,0)</f>
        <v>AGUINALDO Y DECIMO CUARTO MES</v>
      </c>
      <c r="K541" s="98" t="e">
        <f>#REF!</f>
        <v>#REF!</v>
      </c>
      <c r="L541" s="98" t="s">
        <v>393</v>
      </c>
    </row>
    <row r="542" spans="3:12" ht="15" thickBot="1" x14ac:dyDescent="0.4">
      <c r="C542" s="172" t="s">
        <v>59</v>
      </c>
      <c r="D542" s="163"/>
      <c r="E542" s="154">
        <v>0</v>
      </c>
      <c r="F542" s="117">
        <f>IF(E540&lt;6,"",((E540-6)/12)*(G540/E540))</f>
        <v>0</v>
      </c>
      <c r="G542" s="97">
        <f>F542</f>
        <v>0</v>
      </c>
      <c r="H542" s="164"/>
      <c r="I542" s="101" t="s">
        <v>517</v>
      </c>
      <c r="J542" s="101" t="str">
        <f>VLOOKUP(I542,Presupuesto!$B$11:$C$565,2,0)</f>
        <v>DECIMOCUARTO MES</v>
      </c>
      <c r="K542" s="98" t="e">
        <f>#REF!</f>
        <v>#REF!</v>
      </c>
      <c r="L542" s="98" t="s">
        <v>393</v>
      </c>
    </row>
    <row r="543" spans="3:12" ht="15" thickBot="1" x14ac:dyDescent="0.4">
      <c r="C543" s="137" t="s">
        <v>488</v>
      </c>
      <c r="D543" s="199"/>
      <c r="E543" s="152">
        <v>12</v>
      </c>
      <c r="F543" s="297">
        <f>HLOOKUP($C543,$BZ$2:$CM$3,2,0)</f>
        <v>13896.4</v>
      </c>
      <c r="G543" s="113">
        <f>D543*E543*F543</f>
        <v>0</v>
      </c>
      <c r="H543" s="166"/>
      <c r="I543" s="114" t="s">
        <v>494</v>
      </c>
      <c r="J543" s="114" t="str">
        <f>VLOOKUP(I543,Presupuesto!$B$11:$C$565,2,0)</f>
        <v>SUELDOS Y SALARIOS PERMANENTES</v>
      </c>
      <c r="K543" s="98" t="e">
        <f>#REF!</f>
        <v>#REF!</v>
      </c>
      <c r="L543" s="98" t="s">
        <v>393</v>
      </c>
    </row>
    <row r="544" spans="3:12" x14ac:dyDescent="0.35">
      <c r="C544" s="171" t="s">
        <v>58</v>
      </c>
      <c r="D544" s="163"/>
      <c r="E544" s="154">
        <v>0</v>
      </c>
      <c r="F544" s="100">
        <f>IF(E543=0,"",(G543/E543)/12*E543)</f>
        <v>0</v>
      </c>
      <c r="G544" s="97">
        <f>F544</f>
        <v>0</v>
      </c>
      <c r="H544" s="164"/>
      <c r="I544" s="116" t="s">
        <v>514</v>
      </c>
      <c r="J544" s="116" t="str">
        <f>VLOOKUP(I544,Presupuesto!$B$11:$C$565,2,0)</f>
        <v>AGUINALDO Y DECIMO CUARTO MES</v>
      </c>
      <c r="K544" s="98" t="e">
        <f>#REF!</f>
        <v>#REF!</v>
      </c>
      <c r="L544" s="98" t="s">
        <v>393</v>
      </c>
    </row>
    <row r="545" spans="3:12" ht="15" thickBot="1" x14ac:dyDescent="0.4">
      <c r="C545" s="172" t="s">
        <v>59</v>
      </c>
      <c r="D545" s="163"/>
      <c r="E545" s="154">
        <v>0</v>
      </c>
      <c r="F545" s="117">
        <f>IF(E543&lt;6,"",((E543-6)/12)*(G543/E543))</f>
        <v>0</v>
      </c>
      <c r="G545" s="97">
        <f>F545</f>
        <v>0</v>
      </c>
      <c r="H545" s="164"/>
      <c r="I545" s="101" t="s">
        <v>517</v>
      </c>
      <c r="J545" s="101" t="str">
        <f>VLOOKUP(I545,Presupuesto!$B$11:$C$565,2,0)</f>
        <v>DECIMOCUARTO MES</v>
      </c>
      <c r="K545" s="98" t="e">
        <f>#REF!</f>
        <v>#REF!</v>
      </c>
      <c r="L545" s="98" t="s">
        <v>393</v>
      </c>
    </row>
    <row r="546" spans="3:12" ht="15" thickBot="1" x14ac:dyDescent="0.4">
      <c r="C546" s="137" t="s">
        <v>489</v>
      </c>
      <c r="D546" s="199"/>
      <c r="E546" s="152">
        <v>12</v>
      </c>
      <c r="F546" s="297">
        <f>HLOOKUP($C546,$BZ$2:$CM$3,2,0)</f>
        <v>15004.09</v>
      </c>
      <c r="G546" s="113">
        <f>D546*E546*F546</f>
        <v>0</v>
      </c>
      <c r="H546" s="166"/>
      <c r="I546" s="114" t="s">
        <v>494</v>
      </c>
      <c r="J546" s="114" t="str">
        <f>VLOOKUP(I546,Presupuesto!$B$11:$C$565,2,0)</f>
        <v>SUELDOS Y SALARIOS PERMANENTES</v>
      </c>
      <c r="K546" s="98" t="e">
        <f>#REF!</f>
        <v>#REF!</v>
      </c>
      <c r="L546" s="98" t="s">
        <v>393</v>
      </c>
    </row>
    <row r="547" spans="3:12" x14ac:dyDescent="0.35">
      <c r="C547" s="171" t="s">
        <v>58</v>
      </c>
      <c r="D547" s="163"/>
      <c r="E547" s="154">
        <v>0</v>
      </c>
      <c r="F547" s="100">
        <f>IF(E546=0,"",(G546/E546)/12*E546)</f>
        <v>0</v>
      </c>
      <c r="G547" s="97">
        <f>F547</f>
        <v>0</v>
      </c>
      <c r="H547" s="164"/>
      <c r="I547" s="116" t="s">
        <v>514</v>
      </c>
      <c r="J547" s="116" t="str">
        <f>VLOOKUP(I547,Presupuesto!$B$11:$C$565,2,0)</f>
        <v>AGUINALDO Y DECIMO CUARTO MES</v>
      </c>
      <c r="K547" s="98" t="e">
        <f>#REF!</f>
        <v>#REF!</v>
      </c>
      <c r="L547" s="98" t="s">
        <v>393</v>
      </c>
    </row>
    <row r="548" spans="3:12" ht="15" thickBot="1" x14ac:dyDescent="0.4">
      <c r="C548" s="172" t="s">
        <v>59</v>
      </c>
      <c r="D548" s="163"/>
      <c r="E548" s="154">
        <v>0</v>
      </c>
      <c r="F548" s="117">
        <f>IF(E546&lt;6,"",((E546-6)/12)*(G546/E546))</f>
        <v>0</v>
      </c>
      <c r="G548" s="97">
        <f>F548</f>
        <v>0</v>
      </c>
      <c r="H548" s="164"/>
      <c r="I548" s="101" t="s">
        <v>517</v>
      </c>
      <c r="J548" s="101" t="str">
        <f>VLOOKUP(I548,Presupuesto!$B$11:$C$565,2,0)</f>
        <v>DECIMOCUARTO MES</v>
      </c>
      <c r="K548" s="98" t="e">
        <f>#REF!</f>
        <v>#REF!</v>
      </c>
      <c r="L548" s="98" t="s">
        <v>393</v>
      </c>
    </row>
    <row r="549" spans="3:12" ht="15" thickBot="1" x14ac:dyDescent="0.4">
      <c r="C549" s="137" t="s">
        <v>490</v>
      </c>
      <c r="D549" s="199"/>
      <c r="E549" s="152">
        <v>12</v>
      </c>
      <c r="F549" s="297">
        <f>HLOOKUP($C549,$BZ$2:$CM$3,2,0)</f>
        <v>13238.9</v>
      </c>
      <c r="G549" s="113">
        <f>D549*E549*F549</f>
        <v>0</v>
      </c>
      <c r="H549" s="166"/>
      <c r="I549" s="114" t="s">
        <v>494</v>
      </c>
      <c r="J549" s="114" t="str">
        <f>VLOOKUP(I549,Presupuesto!$B$11:$C$565,2,0)</f>
        <v>SUELDOS Y SALARIOS PERMANENTES</v>
      </c>
      <c r="K549" s="98" t="e">
        <f>#REF!</f>
        <v>#REF!</v>
      </c>
      <c r="L549" s="98" t="s">
        <v>393</v>
      </c>
    </row>
    <row r="550" spans="3:12" x14ac:dyDescent="0.35">
      <c r="C550" s="171" t="s">
        <v>58</v>
      </c>
      <c r="D550" s="163"/>
      <c r="E550" s="154">
        <v>0</v>
      </c>
      <c r="F550" s="100">
        <f>IF(E549=0,"",(G549/E549)/12*E549)</f>
        <v>0</v>
      </c>
      <c r="G550" s="97">
        <f>F550</f>
        <v>0</v>
      </c>
      <c r="H550" s="164"/>
      <c r="I550" s="116" t="s">
        <v>514</v>
      </c>
      <c r="J550" s="116" t="str">
        <f>VLOOKUP(I550,Presupuesto!$B$11:$C$565,2,0)</f>
        <v>AGUINALDO Y DECIMO CUARTO MES</v>
      </c>
      <c r="K550" s="98" t="e">
        <f>#REF!</f>
        <v>#REF!</v>
      </c>
      <c r="L550" s="98" t="s">
        <v>393</v>
      </c>
    </row>
    <row r="551" spans="3:12" ht="15" thickBot="1" x14ac:dyDescent="0.4">
      <c r="C551" s="172" t="s">
        <v>59</v>
      </c>
      <c r="D551" s="163"/>
      <c r="E551" s="154">
        <v>0</v>
      </c>
      <c r="F551" s="117">
        <f>IF(E549&lt;6,"",((E549-6)/12)*(G549/E549))</f>
        <v>0</v>
      </c>
      <c r="G551" s="97">
        <f>F551</f>
        <v>0</v>
      </c>
      <c r="H551" s="164"/>
      <c r="I551" s="101" t="s">
        <v>517</v>
      </c>
      <c r="J551" s="101" t="str">
        <f>VLOOKUP(I551,Presupuesto!$B$11:$C$565,2,0)</f>
        <v>DECIMOCUARTO MES</v>
      </c>
      <c r="K551" s="98" t="e">
        <f>#REF!</f>
        <v>#REF!</v>
      </c>
      <c r="L551" s="98" t="s">
        <v>393</v>
      </c>
    </row>
    <row r="552" spans="3:12" ht="15" thickBot="1" x14ac:dyDescent="0.4">
      <c r="C552" s="137" t="s">
        <v>491</v>
      </c>
      <c r="D552" s="199"/>
      <c r="E552" s="152">
        <v>12</v>
      </c>
      <c r="F552" s="297">
        <f>HLOOKUP($C552,$BZ$2:$CM$3,2,0)</f>
        <v>12356.31</v>
      </c>
      <c r="G552" s="113">
        <f>D552*E552*F552</f>
        <v>0</v>
      </c>
      <c r="H552" s="166"/>
      <c r="I552" s="114" t="s">
        <v>494</v>
      </c>
      <c r="J552" s="114" t="str">
        <f>VLOOKUP(I552,Presupuesto!$B$11:$C$565,2,0)</f>
        <v>SUELDOS Y SALARIOS PERMANENTES</v>
      </c>
      <c r="K552" s="98" t="e">
        <f>#REF!</f>
        <v>#REF!</v>
      </c>
      <c r="L552" s="98" t="s">
        <v>393</v>
      </c>
    </row>
    <row r="553" spans="3:12" x14ac:dyDescent="0.35">
      <c r="C553" s="171" t="s">
        <v>58</v>
      </c>
      <c r="D553" s="163"/>
      <c r="E553" s="154">
        <v>0</v>
      </c>
      <c r="F553" s="100">
        <f>IF(E552=0,"",(G552/E552)/12*E552)</f>
        <v>0</v>
      </c>
      <c r="G553" s="97">
        <f>F553</f>
        <v>0</v>
      </c>
      <c r="H553" s="164"/>
      <c r="I553" s="116" t="s">
        <v>514</v>
      </c>
      <c r="J553" s="116" t="str">
        <f>VLOOKUP(I553,Presupuesto!$B$11:$C$565,2,0)</f>
        <v>AGUINALDO Y DECIMO CUARTO MES</v>
      </c>
      <c r="K553" s="98" t="e">
        <f>#REF!</f>
        <v>#REF!</v>
      </c>
      <c r="L553" s="98" t="s">
        <v>393</v>
      </c>
    </row>
    <row r="554" spans="3:12" ht="15" thickBot="1" x14ac:dyDescent="0.4">
      <c r="C554" s="172" t="s">
        <v>59</v>
      </c>
      <c r="D554" s="163"/>
      <c r="E554" s="154">
        <v>0</v>
      </c>
      <c r="F554" s="117">
        <f>IF(E552&lt;6,"",((E552-6)/12)*(G552/E552))</f>
        <v>0</v>
      </c>
      <c r="G554" s="97">
        <f>F554</f>
        <v>0</v>
      </c>
      <c r="H554" s="164"/>
      <c r="I554" s="101" t="s">
        <v>517</v>
      </c>
      <c r="J554" s="101" t="str">
        <f>VLOOKUP(I554,Presupuesto!$B$11:$C$565,2,0)</f>
        <v>DECIMOCUARTO MES</v>
      </c>
      <c r="K554" s="98" t="e">
        <f>#REF!</f>
        <v>#REF!</v>
      </c>
      <c r="L554" s="98" t="s">
        <v>393</v>
      </c>
    </row>
    <row r="555" spans="3:12" ht="15" thickBot="1" x14ac:dyDescent="0.4">
      <c r="C555" s="137" t="s">
        <v>492</v>
      </c>
      <c r="D555" s="199"/>
      <c r="E555" s="152">
        <v>12</v>
      </c>
      <c r="F555" s="297">
        <f>HLOOKUP($C555,$BZ$2:$CM$3,2,0)</f>
        <v>463.22</v>
      </c>
      <c r="G555" s="113">
        <f>D555*E555*F555</f>
        <v>0</v>
      </c>
      <c r="H555" s="166"/>
      <c r="I555" s="114" t="s">
        <v>494</v>
      </c>
      <c r="J555" s="114" t="str">
        <f>VLOOKUP(I555,Presupuesto!$B$11:$C$565,2,0)</f>
        <v>SUELDOS Y SALARIOS PERMANENTES</v>
      </c>
      <c r="K555" s="98" t="e">
        <f>#REF!</f>
        <v>#REF!</v>
      </c>
      <c r="L555" s="98" t="s">
        <v>393</v>
      </c>
    </row>
    <row r="556" spans="3:12" x14ac:dyDescent="0.35">
      <c r="C556" s="171" t="s">
        <v>58</v>
      </c>
      <c r="D556" s="163"/>
      <c r="E556" s="154">
        <v>0</v>
      </c>
      <c r="F556" s="100">
        <f>IF(E555=0,"",(G555/E555)/12*E555)</f>
        <v>0</v>
      </c>
      <c r="G556" s="97">
        <f>F556</f>
        <v>0</v>
      </c>
      <c r="H556" s="164"/>
      <c r="I556" s="116" t="s">
        <v>514</v>
      </c>
      <c r="J556" s="116" t="str">
        <f>VLOOKUP(I556,Presupuesto!$B$11:$C$565,2,0)</f>
        <v>AGUINALDO Y DECIMO CUARTO MES</v>
      </c>
      <c r="K556" s="98" t="e">
        <f>#REF!</f>
        <v>#REF!</v>
      </c>
      <c r="L556" s="98" t="s">
        <v>393</v>
      </c>
    </row>
    <row r="557" spans="3:12" ht="15" thickBot="1" x14ac:dyDescent="0.4">
      <c r="C557" s="172" t="s">
        <v>59</v>
      </c>
      <c r="D557" s="163"/>
      <c r="E557" s="154">
        <v>0</v>
      </c>
      <c r="F557" s="117">
        <f>IF(E555&lt;6,"",((E555-6)/12)*(G555/E555))</f>
        <v>0</v>
      </c>
      <c r="G557" s="97">
        <f>F557</f>
        <v>0</v>
      </c>
      <c r="H557" s="164"/>
      <c r="I557" s="101" t="s">
        <v>517</v>
      </c>
      <c r="J557" s="101" t="str">
        <f>VLOOKUP(I557,Presupuesto!$B$11:$C$565,2,0)</f>
        <v>DECIMOCUARTO MES</v>
      </c>
      <c r="K557" s="98" t="e">
        <f>#REF!</f>
        <v>#REF!</v>
      </c>
      <c r="L557" s="98" t="s">
        <v>393</v>
      </c>
    </row>
    <row r="558" spans="3:12" ht="15" thickBot="1" x14ac:dyDescent="0.4">
      <c r="C558" s="137" t="s">
        <v>493</v>
      </c>
      <c r="D558" s="199"/>
      <c r="E558" s="152">
        <v>12</v>
      </c>
      <c r="F558" s="297">
        <f>HLOOKUP($C558,$BZ$2:$CM$3,2,0)</f>
        <v>2007.3</v>
      </c>
      <c r="G558" s="113">
        <f>D558*E558*F558</f>
        <v>0</v>
      </c>
      <c r="H558" s="166"/>
      <c r="I558" s="114" t="s">
        <v>494</v>
      </c>
      <c r="J558" s="114" t="str">
        <f>VLOOKUP(I558,Presupuesto!$B$11:$C$565,2,0)</f>
        <v>SUELDOS Y SALARIOS PERMANENTES</v>
      </c>
      <c r="K558" s="98" t="e">
        <f>#REF!</f>
        <v>#REF!</v>
      </c>
      <c r="L558" s="98" t="s">
        <v>393</v>
      </c>
    </row>
    <row r="559" spans="3:12" x14ac:dyDescent="0.35">
      <c r="C559" s="171" t="s">
        <v>58</v>
      </c>
      <c r="D559" s="163"/>
      <c r="E559" s="154">
        <v>0</v>
      </c>
      <c r="F559" s="100">
        <f>IF(E558=0,"",(G558/E558)/12*E558)</f>
        <v>0</v>
      </c>
      <c r="G559" s="97">
        <f>F559</f>
        <v>0</v>
      </c>
      <c r="H559" s="164"/>
      <c r="I559" s="116" t="s">
        <v>514</v>
      </c>
      <c r="J559" s="116" t="str">
        <f>VLOOKUP(I559,Presupuesto!$B$11:$C$565,2,0)</f>
        <v>AGUINALDO Y DECIMO CUARTO MES</v>
      </c>
      <c r="K559" s="98" t="e">
        <f>#REF!</f>
        <v>#REF!</v>
      </c>
      <c r="L559" s="98" t="s">
        <v>393</v>
      </c>
    </row>
    <row r="560" spans="3:12" ht="15" thickBot="1" x14ac:dyDescent="0.4">
      <c r="C560" s="172" t="s">
        <v>59</v>
      </c>
      <c r="D560" s="163"/>
      <c r="E560" s="154">
        <v>0</v>
      </c>
      <c r="F560" s="117">
        <f>IF(E558&lt;6,"",((E558-6)/12)*(G558/E558))</f>
        <v>0</v>
      </c>
      <c r="G560" s="97">
        <f>F560</f>
        <v>0</v>
      </c>
      <c r="H560" s="164"/>
      <c r="I560" s="101" t="s">
        <v>517</v>
      </c>
      <c r="J560" s="101" t="str">
        <f>VLOOKUP(I560,Presupuesto!$B$11:$C$565,2,0)</f>
        <v>DECIMOCUARTO MES</v>
      </c>
      <c r="K560" s="98" t="e">
        <f>#REF!</f>
        <v>#REF!</v>
      </c>
      <c r="L560" s="98" t="s">
        <v>393</v>
      </c>
    </row>
    <row r="561" spans="3:12" ht="15" thickBot="1" x14ac:dyDescent="0.4">
      <c r="C561" s="140" t="s">
        <v>83</v>
      </c>
      <c r="D561" s="199"/>
      <c r="E561" s="152">
        <v>12</v>
      </c>
      <c r="F561" s="139">
        <v>30000</v>
      </c>
      <c r="G561" s="113">
        <f>D561*E561*F561</f>
        <v>0</v>
      </c>
      <c r="H561" s="166"/>
      <c r="I561" s="114" t="s">
        <v>562</v>
      </c>
      <c r="J561" s="114" t="str">
        <f>VLOOKUP(I561,Presupuesto!$B$11:$C$565,2,0)</f>
        <v>CONTRATOS ESPECIALES</v>
      </c>
      <c r="K561" s="98" t="e">
        <f>#REF!</f>
        <v>#REF!</v>
      </c>
      <c r="L561" s="98" t="s">
        <v>393</v>
      </c>
    </row>
    <row r="562" spans="3:12" x14ac:dyDescent="0.35">
      <c r="C562" s="171" t="s">
        <v>58</v>
      </c>
      <c r="D562" s="163"/>
      <c r="E562" s="154">
        <v>0</v>
      </c>
      <c r="F562" s="117">
        <f>IF(E561=0,"",(G561/E561)/12*E561)</f>
        <v>0</v>
      </c>
      <c r="G562" s="97">
        <f>F562</f>
        <v>0</v>
      </c>
      <c r="H562" s="164"/>
      <c r="I562" s="101" t="s">
        <v>562</v>
      </c>
      <c r="J562" s="101" t="str">
        <f>VLOOKUP(I562,Presupuesto!$B$11:$C$565,2,0)</f>
        <v>CONTRATOS ESPECIALES</v>
      </c>
      <c r="K562" s="98" t="e">
        <f>#REF!</f>
        <v>#REF!</v>
      </c>
      <c r="L562" s="98" t="s">
        <v>392</v>
      </c>
    </row>
    <row r="563" spans="3:12" ht="15" thickBot="1" x14ac:dyDescent="0.4">
      <c r="C563" s="172" t="s">
        <v>59</v>
      </c>
      <c r="D563" s="163"/>
      <c r="E563" s="154">
        <v>0</v>
      </c>
      <c r="F563" s="100">
        <f>IF(E561&lt;6,"",((E561-6)/12)*(G561/E561))</f>
        <v>0</v>
      </c>
      <c r="G563" s="97">
        <f>F563</f>
        <v>0</v>
      </c>
      <c r="H563" s="164"/>
      <c r="I563" s="101" t="s">
        <v>562</v>
      </c>
      <c r="J563" s="101" t="str">
        <f>VLOOKUP(I563,Presupuesto!$B$11:$C$565,2,0)</f>
        <v>CONTRATOS ESPECIALES</v>
      </c>
      <c r="K563" s="98" t="e">
        <f>#REF!</f>
        <v>#REF!</v>
      </c>
      <c r="L563" s="98" t="s">
        <v>397</v>
      </c>
    </row>
    <row r="564" spans="3:12" ht="15" thickBot="1" x14ac:dyDescent="0.4">
      <c r="C564" s="140" t="s">
        <v>60</v>
      </c>
      <c r="D564" s="199"/>
      <c r="E564" s="152">
        <v>12</v>
      </c>
      <c r="F564" s="118">
        <v>30000</v>
      </c>
      <c r="G564" s="113">
        <f>D564*E564*F564</f>
        <v>0</v>
      </c>
      <c r="H564" s="166"/>
      <c r="I564" s="114" t="s">
        <v>703</v>
      </c>
      <c r="J564" s="114" t="str">
        <f>VLOOKUP(I564,Presupuesto!$B$11:$C$565,2,0)</f>
        <v>OTROS SERVICIOS TECNICOS Y PROFESIONALES</v>
      </c>
      <c r="K564" s="98" t="e">
        <f>#REF!</f>
        <v>#REF!</v>
      </c>
      <c r="L564" s="98" t="s">
        <v>392</v>
      </c>
    </row>
    <row r="565" spans="3:12" x14ac:dyDescent="0.35">
      <c r="C565" s="171" t="s">
        <v>58</v>
      </c>
      <c r="D565" s="163"/>
      <c r="E565" s="154">
        <v>0</v>
      </c>
      <c r="F565" s="100">
        <v>0</v>
      </c>
      <c r="G565" s="97">
        <f>F565</f>
        <v>0</v>
      </c>
      <c r="H565" s="164"/>
      <c r="I565" s="101" t="s">
        <v>703</v>
      </c>
      <c r="J565" s="101" t="str">
        <f>VLOOKUP(I565,Presupuesto!$B$11:$C$565,2,0)</f>
        <v>OTROS SERVICIOS TECNICOS Y PROFESIONALES</v>
      </c>
      <c r="K565" s="98" t="e">
        <f>#REF!</f>
        <v>#REF!</v>
      </c>
      <c r="L565" s="98" t="s">
        <v>392</v>
      </c>
    </row>
    <row r="566" spans="3:12" ht="15" thickBot="1" x14ac:dyDescent="0.4">
      <c r="C566" s="172" t="s">
        <v>59</v>
      </c>
      <c r="D566" s="163"/>
      <c r="E566" s="154">
        <v>0</v>
      </c>
      <c r="F566" s="100">
        <v>0</v>
      </c>
      <c r="G566" s="97">
        <f>F566</f>
        <v>0</v>
      </c>
      <c r="H566" s="164"/>
      <c r="I566" s="101" t="s">
        <v>703</v>
      </c>
      <c r="J566" s="101" t="str">
        <f>VLOOKUP(I566,Presupuesto!$B$11:$C$565,2,0)</f>
        <v>OTROS SERVICIOS TECNICOS Y PROFESIONALES</v>
      </c>
      <c r="K566" s="98" t="e">
        <f>#REF!</f>
        <v>#REF!</v>
      </c>
      <c r="L566" s="98" t="s">
        <v>392</v>
      </c>
    </row>
    <row r="567" spans="3:12" ht="15" thickBot="1" x14ac:dyDescent="0.4">
      <c r="C567" s="140" t="s">
        <v>61</v>
      </c>
      <c r="D567" s="199"/>
      <c r="E567" s="152">
        <v>12</v>
      </c>
      <c r="F567" s="118">
        <v>30000</v>
      </c>
      <c r="G567" s="113">
        <f>D567*E567*F567</f>
        <v>0</v>
      </c>
      <c r="H567" s="166"/>
      <c r="I567" s="114" t="s">
        <v>494</v>
      </c>
      <c r="J567" s="114" t="str">
        <f>VLOOKUP(I567,Presupuesto!$B$11:$C$565,2,0)</f>
        <v>SUELDOS Y SALARIOS PERMANENTES</v>
      </c>
      <c r="K567" s="98" t="e">
        <f>#REF!</f>
        <v>#REF!</v>
      </c>
      <c r="L567" s="98" t="s">
        <v>392</v>
      </c>
    </row>
    <row r="568" spans="3:12" x14ac:dyDescent="0.35">
      <c r="C568" s="171" t="s">
        <v>58</v>
      </c>
      <c r="D568" s="169"/>
      <c r="E568" s="131">
        <v>0</v>
      </c>
      <c r="F568" s="119">
        <f>IF(E567=0,"",(G567/E567)/12*E567)</f>
        <v>0</v>
      </c>
      <c r="G568" s="120">
        <f>F568</f>
        <v>0</v>
      </c>
      <c r="H568" s="164"/>
      <c r="I568" s="101" t="s">
        <v>514</v>
      </c>
      <c r="J568" s="101" t="str">
        <f>VLOOKUP(I568,Presupuesto!$B$11:$C$565,2,0)</f>
        <v>AGUINALDO Y DECIMO CUARTO MES</v>
      </c>
      <c r="K568" s="98" t="e">
        <f>#REF!</f>
        <v>#REF!</v>
      </c>
      <c r="L568" s="98" t="s">
        <v>392</v>
      </c>
    </row>
    <row r="569" spans="3:12" ht="15" thickBot="1" x14ac:dyDescent="0.4">
      <c r="C569" s="173" t="s">
        <v>59</v>
      </c>
      <c r="D569" s="162"/>
      <c r="E569" s="132">
        <v>0</v>
      </c>
      <c r="F569" s="105">
        <f>IF(E567&lt;6,"",((E567-6)/12)*(G567/E567))</f>
        <v>0</v>
      </c>
      <c r="G569" s="105">
        <f>F569</f>
        <v>0</v>
      </c>
      <c r="H569" s="162"/>
      <c r="I569" s="106" t="s">
        <v>517</v>
      </c>
      <c r="J569" s="124" t="str">
        <f>VLOOKUP(I569,Presupuesto!$B$11:$C$565,2,0)</f>
        <v>DECIMOCUARTO MES</v>
      </c>
      <c r="K569" s="106" t="e">
        <f>#REF!</f>
        <v>#REF!</v>
      </c>
      <c r="L569" s="124" t="s">
        <v>392</v>
      </c>
    </row>
    <row r="570" spans="3:12" x14ac:dyDescent="0.35">
      <c r="C570" s="437"/>
      <c r="D570" s="424"/>
      <c r="E570" s="437"/>
      <c r="F570" s="437"/>
      <c r="G570" s="437"/>
      <c r="H570" s="424"/>
      <c r="I570" s="437"/>
      <c r="J570" s="437"/>
      <c r="K570" s="437"/>
      <c r="L570" s="437"/>
    </row>
    <row r="573" spans="3:12" ht="15" thickBot="1" x14ac:dyDescent="0.4">
      <c r="C573" s="437"/>
      <c r="D573" s="424"/>
      <c r="E573" s="437"/>
      <c r="F573" s="437"/>
      <c r="G573" s="437"/>
      <c r="H573" s="424"/>
      <c r="I573" s="437"/>
      <c r="J573" s="437"/>
      <c r="K573" s="153"/>
      <c r="L573" s="437"/>
    </row>
    <row r="574" spans="3:12" ht="15" thickBot="1" x14ac:dyDescent="0.4">
      <c r="C574" s="69" t="s">
        <v>43</v>
      </c>
      <c r="D574" s="30">
        <f>SUM(G581:G631)</f>
        <v>0</v>
      </c>
      <c r="E574" s="93"/>
      <c r="F574" s="93"/>
      <c r="G574" s="93"/>
      <c r="H574" s="76"/>
      <c r="I574" s="76"/>
      <c r="J574" s="76"/>
      <c r="K574" s="153"/>
      <c r="L574" s="437"/>
    </row>
    <row r="575" spans="3:12" x14ac:dyDescent="0.35">
      <c r="C575" s="437"/>
      <c r="D575" s="31"/>
      <c r="E575" s="93"/>
      <c r="F575" s="93"/>
      <c r="G575" s="93"/>
      <c r="H575" s="76"/>
      <c r="I575" s="76"/>
      <c r="J575" s="76"/>
      <c r="K575" s="153"/>
      <c r="L575" s="437"/>
    </row>
    <row r="576" spans="3:12" x14ac:dyDescent="0.35">
      <c r="C576" s="437"/>
      <c r="D576" s="31"/>
      <c r="E576" s="93"/>
      <c r="F576" s="93"/>
      <c r="G576" s="93"/>
      <c r="H576" s="76"/>
      <c r="I576" s="76"/>
      <c r="J576" s="76"/>
      <c r="K576" s="153"/>
      <c r="L576" s="437"/>
    </row>
    <row r="577" spans="3:12" ht="15.5" x14ac:dyDescent="0.35">
      <c r="C577" s="202" t="s">
        <v>390</v>
      </c>
      <c r="D577" s="351"/>
      <c r="E577" s="93"/>
      <c r="F577" s="93"/>
      <c r="G577" s="93"/>
      <c r="H577" s="76"/>
      <c r="I577" s="76"/>
      <c r="J577" s="76"/>
      <c r="K577" s="153"/>
      <c r="L577" s="437"/>
    </row>
    <row r="578" spans="3:12" ht="18.5" x14ac:dyDescent="0.35">
      <c r="C578" s="207" t="e">
        <f>IFERROR(VLOOKUP(D577,'1. Desarrollo e Innov. Curricu.'!$F:$G,2,FALSE),IFERROR(VLOOKUP(D577,'2. Investigación Científica'!$F:$G,2,FALSE),IFERROR(VLOOKUP(D577,'3. Vinculación Univ. Sociedad'!$F:$G,2,FALSE),IFERROR(VLOOKUP(D577,'4. Docencia y Profesorado Univ.'!$F:$G,2,FALSE),IFERROR(VLOOKUP(D577,'5. Estudiantes y Graduados'!$F:$G,2,FALSE),IFERROR(VLOOKUP(D577,'11. Gestion Administrativa'!$F:$G,2,FALSE),IFERROR(VLOOKUP(D577,'13. Gestión Académica'!$F:$G,2,FALSE),IFERROR(VLOOKUP(D577,'9. Asegura. de la Calid. y M'!$F:$G,2,FALSE),IFERROR(VLOOKUP(D577,'6. Gestión del Conocimiento'!$F:$G,2,FALSE),IFERROR(VLOOKUP(D577,'15. Gobernabilidad y Proceso...'!$F:$G,2,FALSE),IFERROR(VLOOKUP(D577,'12. Gestión del Talento Humano'!$F:$G,2,FALSE),IFERROR(VLOOKUP(D577,'14. Internacional... de la E.S.'!$F:$G,2,FALSE),IFERROR(VLOOKUP(D577,'10. Posgrado'!$F:$G,2,FALSE),IFERROR(VLOOKUP(D577,'16. Gestión TIC'!$F:$G,2,FALSE),IFERROR(VLOOKUP(D577,'16. Desa. del Sistema Educ.Sup.'!$F:$G,2,FALSE),IFERROR(VLOOKUP(D577,'8. Cultura de Inno. Insti...'!$F:$G,2,FALSE),VLOOKUP(D577,'7. Lo Esencial de la Reforma U.'!$F:$G,2,0)))))))))))))))))</f>
        <v>#N/A</v>
      </c>
      <c r="D578" s="31"/>
      <c r="E578" s="93"/>
      <c r="F578" s="93"/>
      <c r="G578" s="93"/>
      <c r="H578" s="76"/>
      <c r="I578" s="76"/>
      <c r="J578" s="76"/>
      <c r="K578" s="153"/>
      <c r="L578" s="437"/>
    </row>
    <row r="579" spans="3:12" ht="15" thickBot="1" x14ac:dyDescent="0.4">
      <c r="C579" s="177"/>
      <c r="D579" s="31"/>
      <c r="E579" s="93"/>
      <c r="F579" s="93"/>
      <c r="G579" s="93"/>
      <c r="H579" s="76"/>
      <c r="I579" s="76"/>
      <c r="J579" s="76"/>
      <c r="K579" s="153"/>
      <c r="L579" s="437"/>
    </row>
    <row r="580" spans="3:12" ht="29.5" thickBot="1" x14ac:dyDescent="0.4">
      <c r="C580" s="134" t="s">
        <v>44</v>
      </c>
      <c r="D580" s="138" t="s">
        <v>55</v>
      </c>
      <c r="E580" s="170" t="s">
        <v>56</v>
      </c>
      <c r="F580" s="138" t="s">
        <v>57</v>
      </c>
      <c r="G580" s="135" t="s">
        <v>27</v>
      </c>
      <c r="H580" s="133" t="s">
        <v>129</v>
      </c>
      <c r="I580" s="136" t="s">
        <v>46</v>
      </c>
      <c r="J580" s="136" t="s">
        <v>130</v>
      </c>
      <c r="K580" s="136" t="s">
        <v>408</v>
      </c>
      <c r="L580" s="136" t="s">
        <v>409</v>
      </c>
    </row>
    <row r="581" spans="3:12" ht="15" thickBot="1" x14ac:dyDescent="0.4">
      <c r="C581" s="137" t="s">
        <v>480</v>
      </c>
      <c r="D581" s="199"/>
      <c r="E581" s="152">
        <v>12</v>
      </c>
      <c r="F581" s="297">
        <f>HLOOKUP($C581,$BZ$2:$CM$3,2,0)</f>
        <v>43674.39</v>
      </c>
      <c r="G581" s="113">
        <f>D581*E581*F581</f>
        <v>0</v>
      </c>
      <c r="H581" s="166"/>
      <c r="I581" s="114" t="s">
        <v>494</v>
      </c>
      <c r="J581" s="114" t="str">
        <f>VLOOKUP(I581,Presupuesto!$B$11:$C$565,2,0)</f>
        <v>SUELDOS Y SALARIOS PERMANENTES</v>
      </c>
      <c r="K581" s="215" t="s">
        <v>1437</v>
      </c>
      <c r="L581" s="98" t="s">
        <v>392</v>
      </c>
    </row>
    <row r="582" spans="3:12" x14ac:dyDescent="0.35">
      <c r="C582" s="171" t="s">
        <v>58</v>
      </c>
      <c r="D582" s="163"/>
      <c r="E582" s="154">
        <v>0</v>
      </c>
      <c r="F582" s="100">
        <f>IF(E581=0,"",(G581/E581)/12*E581)</f>
        <v>0</v>
      </c>
      <c r="G582" s="97">
        <f>F582</f>
        <v>0</v>
      </c>
      <c r="H582" s="164"/>
      <c r="I582" s="116" t="s">
        <v>514</v>
      </c>
      <c r="J582" s="116" t="str">
        <f>VLOOKUP(I582,Presupuesto!$B$11:$C$565,2,0)</f>
        <v>AGUINALDO Y DECIMO CUARTO MES</v>
      </c>
      <c r="K582" s="98" t="e">
        <f>#REF!</f>
        <v>#REF!</v>
      </c>
      <c r="L582" s="98" t="s">
        <v>410</v>
      </c>
    </row>
    <row r="583" spans="3:12" ht="15" thickBot="1" x14ac:dyDescent="0.4">
      <c r="C583" s="172" t="s">
        <v>59</v>
      </c>
      <c r="D583" s="163"/>
      <c r="E583" s="154">
        <v>0</v>
      </c>
      <c r="F583" s="117">
        <f>IF(E581&lt;6,"",((E581-6)/12)*(G581/E581))</f>
        <v>0</v>
      </c>
      <c r="G583" s="97">
        <f>F583</f>
        <v>0</v>
      </c>
      <c r="H583" s="164"/>
      <c r="I583" s="101" t="s">
        <v>517</v>
      </c>
      <c r="J583" s="101" t="str">
        <f>VLOOKUP(I583,Presupuesto!$B$11:$C$565,2,0)</f>
        <v>DECIMOCUARTO MES</v>
      </c>
      <c r="K583" s="98" t="e">
        <f>#REF!</f>
        <v>#REF!</v>
      </c>
      <c r="L583" s="98" t="s">
        <v>393</v>
      </c>
    </row>
    <row r="584" spans="3:12" ht="15" thickBot="1" x14ac:dyDescent="0.4">
      <c r="C584" s="137" t="s">
        <v>481</v>
      </c>
      <c r="D584" s="199"/>
      <c r="E584" s="152">
        <v>12</v>
      </c>
      <c r="F584" s="297">
        <f>HLOOKUP($C584,$BZ$2:$CM$3,2,0)</f>
        <v>39703.99</v>
      </c>
      <c r="G584" s="113">
        <f>D584*E584*F584</f>
        <v>0</v>
      </c>
      <c r="H584" s="166"/>
      <c r="I584" s="114" t="s">
        <v>494</v>
      </c>
      <c r="J584" s="114" t="str">
        <f>VLOOKUP(I584,Presupuesto!$B$11:$C$565,2,0)</f>
        <v>SUELDOS Y SALARIOS PERMANENTES</v>
      </c>
      <c r="K584" s="98" t="e">
        <f>#REF!</f>
        <v>#REF!</v>
      </c>
      <c r="L584" s="98" t="s">
        <v>393</v>
      </c>
    </row>
    <row r="585" spans="3:12" x14ac:dyDescent="0.35">
      <c r="C585" s="171" t="s">
        <v>58</v>
      </c>
      <c r="D585" s="163"/>
      <c r="E585" s="154">
        <v>0</v>
      </c>
      <c r="F585" s="100">
        <f>IF(E584=0,"",(G584/E584)/12*E584)</f>
        <v>0</v>
      </c>
      <c r="G585" s="97">
        <f>F585</f>
        <v>0</v>
      </c>
      <c r="H585" s="164"/>
      <c r="I585" s="116" t="s">
        <v>514</v>
      </c>
      <c r="J585" s="116" t="str">
        <f>VLOOKUP(I585,Presupuesto!$B$11:$C$565,2,0)</f>
        <v>AGUINALDO Y DECIMO CUARTO MES</v>
      </c>
      <c r="K585" s="98" t="e">
        <f>#REF!</f>
        <v>#REF!</v>
      </c>
      <c r="L585" s="98" t="s">
        <v>393</v>
      </c>
    </row>
    <row r="586" spans="3:12" ht="15" thickBot="1" x14ac:dyDescent="0.4">
      <c r="C586" s="172" t="s">
        <v>59</v>
      </c>
      <c r="D586" s="163"/>
      <c r="E586" s="154">
        <v>0</v>
      </c>
      <c r="F586" s="117">
        <f>IF(E584&lt;6,"",((E584-6)/12)*(G584/E584))</f>
        <v>0</v>
      </c>
      <c r="G586" s="97">
        <f>F586</f>
        <v>0</v>
      </c>
      <c r="H586" s="164"/>
      <c r="I586" s="101" t="s">
        <v>517</v>
      </c>
      <c r="J586" s="101" t="str">
        <f>VLOOKUP(I586,Presupuesto!$B$11:$C$565,2,0)</f>
        <v>DECIMOCUARTO MES</v>
      </c>
      <c r="K586" s="98" t="e">
        <f>#REF!</f>
        <v>#REF!</v>
      </c>
      <c r="L586" s="98" t="s">
        <v>393</v>
      </c>
    </row>
    <row r="587" spans="3:12" ht="15" thickBot="1" x14ac:dyDescent="0.4">
      <c r="C587" s="137" t="s">
        <v>482</v>
      </c>
      <c r="D587" s="199"/>
      <c r="E587" s="152">
        <v>12</v>
      </c>
      <c r="F587" s="297">
        <f>HLOOKUP($C587,$BZ$2:$CM$3,2,0)</f>
        <v>35733.589999999997</v>
      </c>
      <c r="G587" s="113">
        <f>D587*E587*F587</f>
        <v>0</v>
      </c>
      <c r="H587" s="166"/>
      <c r="I587" s="114" t="s">
        <v>494</v>
      </c>
      <c r="J587" s="114" t="str">
        <f>VLOOKUP(I587,Presupuesto!$B$11:$C$565,2,0)</f>
        <v>SUELDOS Y SALARIOS PERMANENTES</v>
      </c>
      <c r="K587" s="98" t="e">
        <f>#REF!</f>
        <v>#REF!</v>
      </c>
      <c r="L587" s="98" t="s">
        <v>393</v>
      </c>
    </row>
    <row r="588" spans="3:12" x14ac:dyDescent="0.35">
      <c r="C588" s="171" t="s">
        <v>58</v>
      </c>
      <c r="D588" s="163"/>
      <c r="E588" s="154">
        <v>0</v>
      </c>
      <c r="F588" s="100">
        <f>IF(E587=0,"",(G587/E587)/12*E587)</f>
        <v>0</v>
      </c>
      <c r="G588" s="97">
        <f>F588</f>
        <v>0</v>
      </c>
      <c r="H588" s="164"/>
      <c r="I588" s="116" t="s">
        <v>514</v>
      </c>
      <c r="J588" s="116" t="str">
        <f>VLOOKUP(I588,Presupuesto!$B$11:$C$565,2,0)</f>
        <v>AGUINALDO Y DECIMO CUARTO MES</v>
      </c>
      <c r="K588" s="98" t="e">
        <f>#REF!</f>
        <v>#REF!</v>
      </c>
      <c r="L588" s="98" t="s">
        <v>393</v>
      </c>
    </row>
    <row r="589" spans="3:12" ht="15" thickBot="1" x14ac:dyDescent="0.4">
      <c r="C589" s="172" t="s">
        <v>59</v>
      </c>
      <c r="D589" s="163"/>
      <c r="E589" s="154">
        <v>0</v>
      </c>
      <c r="F589" s="117">
        <f>IF(E587&lt;6,"",((E587-6)/12)*(G587/E587))</f>
        <v>0</v>
      </c>
      <c r="G589" s="97">
        <f>F589</f>
        <v>0</v>
      </c>
      <c r="H589" s="164"/>
      <c r="I589" s="101" t="s">
        <v>517</v>
      </c>
      <c r="J589" s="101" t="str">
        <f>VLOOKUP(I589,Presupuesto!$B$11:$C$565,2,0)</f>
        <v>DECIMOCUARTO MES</v>
      </c>
      <c r="K589" s="98" t="e">
        <f>#REF!</f>
        <v>#REF!</v>
      </c>
      <c r="L589" s="98" t="s">
        <v>393</v>
      </c>
    </row>
    <row r="590" spans="3:12" ht="15" thickBot="1" x14ac:dyDescent="0.4">
      <c r="C590" s="137" t="s">
        <v>483</v>
      </c>
      <c r="D590" s="199"/>
      <c r="E590" s="152">
        <v>12</v>
      </c>
      <c r="F590" s="297">
        <f>HLOOKUP($C590,$BZ$2:$CM$3,2,0)</f>
        <v>31763.19</v>
      </c>
      <c r="G590" s="113">
        <f>D590*E590*F590</f>
        <v>0</v>
      </c>
      <c r="H590" s="166"/>
      <c r="I590" s="114" t="s">
        <v>494</v>
      </c>
      <c r="J590" s="114" t="str">
        <f>VLOOKUP(I590,Presupuesto!$B$11:$C$565,2,0)</f>
        <v>SUELDOS Y SALARIOS PERMANENTES</v>
      </c>
      <c r="K590" s="98" t="e">
        <f>#REF!</f>
        <v>#REF!</v>
      </c>
      <c r="L590" s="98" t="s">
        <v>393</v>
      </c>
    </row>
    <row r="591" spans="3:12" x14ac:dyDescent="0.35">
      <c r="C591" s="171" t="s">
        <v>58</v>
      </c>
      <c r="D591" s="163"/>
      <c r="E591" s="154">
        <v>0</v>
      </c>
      <c r="F591" s="100">
        <f>IF(E590=0,"",(G590/E590)/12*E590)</f>
        <v>0</v>
      </c>
      <c r="G591" s="97">
        <f>F591</f>
        <v>0</v>
      </c>
      <c r="H591" s="164"/>
      <c r="I591" s="116" t="s">
        <v>514</v>
      </c>
      <c r="J591" s="116" t="str">
        <f>VLOOKUP(I591,Presupuesto!$B$11:$C$565,2,0)</f>
        <v>AGUINALDO Y DECIMO CUARTO MES</v>
      </c>
      <c r="K591" s="98" t="e">
        <f>#REF!</f>
        <v>#REF!</v>
      </c>
      <c r="L591" s="98" t="s">
        <v>393</v>
      </c>
    </row>
    <row r="592" spans="3:12" ht="15" thickBot="1" x14ac:dyDescent="0.4">
      <c r="C592" s="172" t="s">
        <v>59</v>
      </c>
      <c r="D592" s="163"/>
      <c r="E592" s="154">
        <v>0</v>
      </c>
      <c r="F592" s="117">
        <f>IF(E590&lt;6,"",((E590-6)/12)*(G590/E590))</f>
        <v>0</v>
      </c>
      <c r="G592" s="97">
        <f>F592</f>
        <v>0</v>
      </c>
      <c r="H592" s="164"/>
      <c r="I592" s="101" t="s">
        <v>517</v>
      </c>
      <c r="J592" s="101" t="str">
        <f>VLOOKUP(I592,Presupuesto!$B$11:$C$565,2,0)</f>
        <v>DECIMOCUARTO MES</v>
      </c>
      <c r="K592" s="98" t="e">
        <f>#REF!</f>
        <v>#REF!</v>
      </c>
      <c r="L592" s="98" t="s">
        <v>393</v>
      </c>
    </row>
    <row r="593" spans="3:12" ht="15" thickBot="1" x14ac:dyDescent="0.4">
      <c r="C593" s="137" t="s">
        <v>484</v>
      </c>
      <c r="D593" s="199"/>
      <c r="E593" s="152">
        <v>12</v>
      </c>
      <c r="F593" s="297">
        <f>HLOOKUP($C593,$BZ$2:$CM$3,2,0)</f>
        <v>29777.99</v>
      </c>
      <c r="G593" s="113">
        <f>D593*E593*F593</f>
        <v>0</v>
      </c>
      <c r="H593" s="166"/>
      <c r="I593" s="114" t="s">
        <v>494</v>
      </c>
      <c r="J593" s="114" t="str">
        <f>VLOOKUP(I593,Presupuesto!$B$11:$C$565,2,0)</f>
        <v>SUELDOS Y SALARIOS PERMANENTES</v>
      </c>
      <c r="K593" s="98" t="e">
        <f>#REF!</f>
        <v>#REF!</v>
      </c>
      <c r="L593" s="98" t="s">
        <v>393</v>
      </c>
    </row>
    <row r="594" spans="3:12" x14ac:dyDescent="0.35">
      <c r="C594" s="171" t="s">
        <v>58</v>
      </c>
      <c r="D594" s="163"/>
      <c r="E594" s="154">
        <v>0</v>
      </c>
      <c r="F594" s="100">
        <f>IF(E593=0,"",(G593/E593)/12*E593)</f>
        <v>0</v>
      </c>
      <c r="G594" s="97">
        <f>F594</f>
        <v>0</v>
      </c>
      <c r="H594" s="164"/>
      <c r="I594" s="116" t="s">
        <v>514</v>
      </c>
      <c r="J594" s="116" t="str">
        <f>VLOOKUP(I594,Presupuesto!$B$11:$C$565,2,0)</f>
        <v>AGUINALDO Y DECIMO CUARTO MES</v>
      </c>
      <c r="K594" s="98" t="e">
        <f>#REF!</f>
        <v>#REF!</v>
      </c>
      <c r="L594" s="98" t="s">
        <v>393</v>
      </c>
    </row>
    <row r="595" spans="3:12" ht="15" thickBot="1" x14ac:dyDescent="0.4">
      <c r="C595" s="172" t="s">
        <v>59</v>
      </c>
      <c r="D595" s="163"/>
      <c r="E595" s="154">
        <v>0</v>
      </c>
      <c r="F595" s="117">
        <f>IF(E593&lt;6,"",((E593-6)/12)*(G593/E593))</f>
        <v>0</v>
      </c>
      <c r="G595" s="97">
        <f>F595</f>
        <v>0</v>
      </c>
      <c r="H595" s="164"/>
      <c r="I595" s="101" t="s">
        <v>517</v>
      </c>
      <c r="J595" s="101" t="str">
        <f>VLOOKUP(I595,Presupuesto!$B$11:$C$565,2,0)</f>
        <v>DECIMOCUARTO MES</v>
      </c>
      <c r="K595" s="98" t="e">
        <f>#REF!</f>
        <v>#REF!</v>
      </c>
      <c r="L595" s="98" t="s">
        <v>393</v>
      </c>
    </row>
    <row r="596" spans="3:12" ht="15" thickBot="1" x14ac:dyDescent="0.4">
      <c r="C596" s="137" t="s">
        <v>485</v>
      </c>
      <c r="D596" s="199"/>
      <c r="E596" s="152">
        <v>12</v>
      </c>
      <c r="F596" s="297">
        <f>HLOOKUP($C596,$BZ$2:$CM$3,2,0)</f>
        <v>27792.79</v>
      </c>
      <c r="G596" s="113">
        <f>D596*E596*F596</f>
        <v>0</v>
      </c>
      <c r="H596" s="166"/>
      <c r="I596" s="114" t="s">
        <v>494</v>
      </c>
      <c r="J596" s="114" t="str">
        <f>VLOOKUP(I596,Presupuesto!$B$11:$C$565,2,0)</f>
        <v>SUELDOS Y SALARIOS PERMANENTES</v>
      </c>
      <c r="K596" s="98" t="e">
        <f>#REF!</f>
        <v>#REF!</v>
      </c>
      <c r="L596" s="98" t="s">
        <v>393</v>
      </c>
    </row>
    <row r="597" spans="3:12" x14ac:dyDescent="0.35">
      <c r="C597" s="171" t="s">
        <v>58</v>
      </c>
      <c r="D597" s="163"/>
      <c r="E597" s="154">
        <v>0</v>
      </c>
      <c r="F597" s="100">
        <f>IF(E596=0,"",(G596/E596)/12*E596)</f>
        <v>0</v>
      </c>
      <c r="G597" s="97">
        <f>F597</f>
        <v>0</v>
      </c>
      <c r="H597" s="164"/>
      <c r="I597" s="116" t="s">
        <v>514</v>
      </c>
      <c r="J597" s="116" t="str">
        <f>VLOOKUP(I597,Presupuesto!$B$11:$C$565,2,0)</f>
        <v>AGUINALDO Y DECIMO CUARTO MES</v>
      </c>
      <c r="K597" s="98" t="e">
        <f>#REF!</f>
        <v>#REF!</v>
      </c>
      <c r="L597" s="98" t="s">
        <v>393</v>
      </c>
    </row>
    <row r="598" spans="3:12" ht="15" thickBot="1" x14ac:dyDescent="0.4">
      <c r="C598" s="172" t="s">
        <v>59</v>
      </c>
      <c r="D598" s="163"/>
      <c r="E598" s="154">
        <v>0</v>
      </c>
      <c r="F598" s="117">
        <f>IF(E596&lt;6,"",((E596-6)/12)*(G596/E596))</f>
        <v>0</v>
      </c>
      <c r="G598" s="97">
        <f>F598</f>
        <v>0</v>
      </c>
      <c r="H598" s="164"/>
      <c r="I598" s="101" t="s">
        <v>517</v>
      </c>
      <c r="J598" s="101" t="str">
        <f>VLOOKUP(I598,Presupuesto!$B$11:$C$565,2,0)</f>
        <v>DECIMOCUARTO MES</v>
      </c>
      <c r="K598" s="98" t="e">
        <f>#REF!</f>
        <v>#REF!</v>
      </c>
      <c r="L598" s="98" t="s">
        <v>393</v>
      </c>
    </row>
    <row r="599" spans="3:12" ht="15" thickBot="1" x14ac:dyDescent="0.4">
      <c r="C599" s="137" t="s">
        <v>486</v>
      </c>
      <c r="D599" s="199"/>
      <c r="E599" s="152">
        <v>12</v>
      </c>
      <c r="F599" s="297">
        <f>HLOOKUP($C599,$BZ$2:$CM$3,2,0)</f>
        <v>18859.39</v>
      </c>
      <c r="G599" s="113">
        <f>D599*E599*F599</f>
        <v>0</v>
      </c>
      <c r="H599" s="166"/>
      <c r="I599" s="114" t="s">
        <v>494</v>
      </c>
      <c r="J599" s="114" t="str">
        <f>VLOOKUP(I599,Presupuesto!$B$11:$C$565,2,0)</f>
        <v>SUELDOS Y SALARIOS PERMANENTES</v>
      </c>
      <c r="K599" s="98" t="e">
        <f>#REF!</f>
        <v>#REF!</v>
      </c>
      <c r="L599" s="98" t="s">
        <v>393</v>
      </c>
    </row>
    <row r="600" spans="3:12" x14ac:dyDescent="0.35">
      <c r="C600" s="171" t="s">
        <v>58</v>
      </c>
      <c r="D600" s="163"/>
      <c r="E600" s="154">
        <v>0</v>
      </c>
      <c r="F600" s="100">
        <f>IF(E599=0,"",(G599/E599)/12*E599)</f>
        <v>0</v>
      </c>
      <c r="G600" s="97">
        <f>F600</f>
        <v>0</v>
      </c>
      <c r="H600" s="164"/>
      <c r="I600" s="116" t="s">
        <v>514</v>
      </c>
      <c r="J600" s="116" t="str">
        <f>VLOOKUP(I600,Presupuesto!$B$11:$C$565,2,0)</f>
        <v>AGUINALDO Y DECIMO CUARTO MES</v>
      </c>
      <c r="K600" s="98" t="e">
        <f>#REF!</f>
        <v>#REF!</v>
      </c>
      <c r="L600" s="98" t="s">
        <v>393</v>
      </c>
    </row>
    <row r="601" spans="3:12" ht="15" thickBot="1" x14ac:dyDescent="0.4">
      <c r="C601" s="172" t="s">
        <v>59</v>
      </c>
      <c r="D601" s="163"/>
      <c r="E601" s="154">
        <v>0</v>
      </c>
      <c r="F601" s="117">
        <f>IF(E599&lt;6,"",((E599-6)/12)*(G599/E599))</f>
        <v>0</v>
      </c>
      <c r="G601" s="97">
        <f>F601</f>
        <v>0</v>
      </c>
      <c r="H601" s="164"/>
      <c r="I601" s="101" t="s">
        <v>517</v>
      </c>
      <c r="J601" s="101" t="str">
        <f>VLOOKUP(I601,Presupuesto!$B$11:$C$565,2,0)</f>
        <v>DECIMOCUARTO MES</v>
      </c>
      <c r="K601" s="98" t="e">
        <f>#REF!</f>
        <v>#REF!</v>
      </c>
      <c r="L601" s="98" t="s">
        <v>393</v>
      </c>
    </row>
    <row r="602" spans="3:12" ht="15" thickBot="1" x14ac:dyDescent="0.4">
      <c r="C602" s="137" t="s">
        <v>487</v>
      </c>
      <c r="D602" s="199"/>
      <c r="E602" s="152">
        <v>12</v>
      </c>
      <c r="F602" s="297">
        <f>HLOOKUP($C602,$BZ$2:$CM$3,2,0)</f>
        <v>17866.8</v>
      </c>
      <c r="G602" s="113">
        <f>D602*E602*F602</f>
        <v>0</v>
      </c>
      <c r="H602" s="166"/>
      <c r="I602" s="114" t="s">
        <v>494</v>
      </c>
      <c r="J602" s="114" t="str">
        <f>VLOOKUP(I602,Presupuesto!$B$11:$C$565,2,0)</f>
        <v>SUELDOS Y SALARIOS PERMANENTES</v>
      </c>
      <c r="K602" s="98" t="e">
        <f>#REF!</f>
        <v>#REF!</v>
      </c>
      <c r="L602" s="98" t="s">
        <v>393</v>
      </c>
    </row>
    <row r="603" spans="3:12" x14ac:dyDescent="0.35">
      <c r="C603" s="171" t="s">
        <v>58</v>
      </c>
      <c r="D603" s="163"/>
      <c r="E603" s="154">
        <v>0</v>
      </c>
      <c r="F603" s="100">
        <f>IF(E602=0,"",(G602/E602)/12*E602)</f>
        <v>0</v>
      </c>
      <c r="G603" s="97">
        <f>F603</f>
        <v>0</v>
      </c>
      <c r="H603" s="164"/>
      <c r="I603" s="116" t="s">
        <v>514</v>
      </c>
      <c r="J603" s="116" t="str">
        <f>VLOOKUP(I603,Presupuesto!$B$11:$C$565,2,0)</f>
        <v>AGUINALDO Y DECIMO CUARTO MES</v>
      </c>
      <c r="K603" s="98" t="e">
        <f>#REF!</f>
        <v>#REF!</v>
      </c>
      <c r="L603" s="98" t="s">
        <v>393</v>
      </c>
    </row>
    <row r="604" spans="3:12" ht="15" thickBot="1" x14ac:dyDescent="0.4">
      <c r="C604" s="172" t="s">
        <v>59</v>
      </c>
      <c r="D604" s="163"/>
      <c r="E604" s="154">
        <v>0</v>
      </c>
      <c r="F604" s="117">
        <f>IF(E602&lt;6,"",((E602-6)/12)*(G602/E602))</f>
        <v>0</v>
      </c>
      <c r="G604" s="97">
        <f>F604</f>
        <v>0</v>
      </c>
      <c r="H604" s="164"/>
      <c r="I604" s="101" t="s">
        <v>517</v>
      </c>
      <c r="J604" s="101" t="str">
        <f>VLOOKUP(I604,Presupuesto!$B$11:$C$565,2,0)</f>
        <v>DECIMOCUARTO MES</v>
      </c>
      <c r="K604" s="98" t="e">
        <f>#REF!</f>
        <v>#REF!</v>
      </c>
      <c r="L604" s="98" t="s">
        <v>393</v>
      </c>
    </row>
    <row r="605" spans="3:12" ht="15" thickBot="1" x14ac:dyDescent="0.4">
      <c r="C605" s="137" t="s">
        <v>488</v>
      </c>
      <c r="D605" s="199"/>
      <c r="E605" s="152">
        <v>12</v>
      </c>
      <c r="F605" s="297">
        <f>HLOOKUP($C605,$BZ$2:$CM$3,2,0)</f>
        <v>13896.4</v>
      </c>
      <c r="G605" s="113">
        <f>D605*E605*F605</f>
        <v>0</v>
      </c>
      <c r="H605" s="166"/>
      <c r="I605" s="114" t="s">
        <v>494</v>
      </c>
      <c r="J605" s="114" t="str">
        <f>VLOOKUP(I605,Presupuesto!$B$11:$C$565,2,0)</f>
        <v>SUELDOS Y SALARIOS PERMANENTES</v>
      </c>
      <c r="K605" s="98" t="e">
        <f>#REF!</f>
        <v>#REF!</v>
      </c>
      <c r="L605" s="98" t="s">
        <v>393</v>
      </c>
    </row>
    <row r="606" spans="3:12" x14ac:dyDescent="0.35">
      <c r="C606" s="171" t="s">
        <v>58</v>
      </c>
      <c r="D606" s="163"/>
      <c r="E606" s="154">
        <v>0</v>
      </c>
      <c r="F606" s="100">
        <f>IF(E605=0,"",(G605/E605)/12*E605)</f>
        <v>0</v>
      </c>
      <c r="G606" s="97">
        <f>F606</f>
        <v>0</v>
      </c>
      <c r="H606" s="164"/>
      <c r="I606" s="116" t="s">
        <v>514</v>
      </c>
      <c r="J606" s="116" t="str">
        <f>VLOOKUP(I606,Presupuesto!$B$11:$C$565,2,0)</f>
        <v>AGUINALDO Y DECIMO CUARTO MES</v>
      </c>
      <c r="K606" s="98" t="e">
        <f>#REF!</f>
        <v>#REF!</v>
      </c>
      <c r="L606" s="98" t="s">
        <v>393</v>
      </c>
    </row>
    <row r="607" spans="3:12" ht="15" thickBot="1" x14ac:dyDescent="0.4">
      <c r="C607" s="172" t="s">
        <v>59</v>
      </c>
      <c r="D607" s="163"/>
      <c r="E607" s="154">
        <v>0</v>
      </c>
      <c r="F607" s="117">
        <f>IF(E605&lt;6,"",((E605-6)/12)*(G605/E605))</f>
        <v>0</v>
      </c>
      <c r="G607" s="97">
        <f>F607</f>
        <v>0</v>
      </c>
      <c r="H607" s="164"/>
      <c r="I607" s="101" t="s">
        <v>517</v>
      </c>
      <c r="J607" s="101" t="str">
        <f>VLOOKUP(I607,Presupuesto!$B$11:$C$565,2,0)</f>
        <v>DECIMOCUARTO MES</v>
      </c>
      <c r="K607" s="98" t="e">
        <f>#REF!</f>
        <v>#REF!</v>
      </c>
      <c r="L607" s="98" t="s">
        <v>393</v>
      </c>
    </row>
    <row r="608" spans="3:12" ht="15" thickBot="1" x14ac:dyDescent="0.4">
      <c r="C608" s="137" t="s">
        <v>489</v>
      </c>
      <c r="D608" s="199"/>
      <c r="E608" s="152">
        <v>12</v>
      </c>
      <c r="F608" s="297">
        <f>HLOOKUP($C608,$BZ$2:$CM$3,2,0)</f>
        <v>15004.09</v>
      </c>
      <c r="G608" s="113">
        <f>D608*E608*F608</f>
        <v>0</v>
      </c>
      <c r="H608" s="166"/>
      <c r="I608" s="114" t="s">
        <v>494</v>
      </c>
      <c r="J608" s="114" t="str">
        <f>VLOOKUP(I608,Presupuesto!$B$11:$C$565,2,0)</f>
        <v>SUELDOS Y SALARIOS PERMANENTES</v>
      </c>
      <c r="K608" s="98" t="e">
        <f>#REF!</f>
        <v>#REF!</v>
      </c>
      <c r="L608" s="98" t="s">
        <v>393</v>
      </c>
    </row>
    <row r="609" spans="3:12" x14ac:dyDescent="0.35">
      <c r="C609" s="171" t="s">
        <v>58</v>
      </c>
      <c r="D609" s="163"/>
      <c r="E609" s="154">
        <v>0</v>
      </c>
      <c r="F609" s="100">
        <f>IF(E608=0,"",(G608/E608)/12*E608)</f>
        <v>0</v>
      </c>
      <c r="G609" s="97">
        <f>F609</f>
        <v>0</v>
      </c>
      <c r="H609" s="164"/>
      <c r="I609" s="116" t="s">
        <v>514</v>
      </c>
      <c r="J609" s="116" t="str">
        <f>VLOOKUP(I609,Presupuesto!$B$11:$C$565,2,0)</f>
        <v>AGUINALDO Y DECIMO CUARTO MES</v>
      </c>
      <c r="K609" s="98" t="e">
        <f>#REF!</f>
        <v>#REF!</v>
      </c>
      <c r="L609" s="98" t="s">
        <v>393</v>
      </c>
    </row>
    <row r="610" spans="3:12" ht="15" thickBot="1" x14ac:dyDescent="0.4">
      <c r="C610" s="172" t="s">
        <v>59</v>
      </c>
      <c r="D610" s="163"/>
      <c r="E610" s="154">
        <v>0</v>
      </c>
      <c r="F610" s="117">
        <f>IF(E608&lt;6,"",((E608-6)/12)*(G608/E608))</f>
        <v>0</v>
      </c>
      <c r="G610" s="97">
        <f>F610</f>
        <v>0</v>
      </c>
      <c r="H610" s="164"/>
      <c r="I610" s="101" t="s">
        <v>517</v>
      </c>
      <c r="J610" s="101" t="str">
        <f>VLOOKUP(I610,Presupuesto!$B$11:$C$565,2,0)</f>
        <v>DECIMOCUARTO MES</v>
      </c>
      <c r="K610" s="98" t="e">
        <f>#REF!</f>
        <v>#REF!</v>
      </c>
      <c r="L610" s="98" t="s">
        <v>393</v>
      </c>
    </row>
    <row r="611" spans="3:12" ht="15" thickBot="1" x14ac:dyDescent="0.4">
      <c r="C611" s="137" t="s">
        <v>490</v>
      </c>
      <c r="D611" s="199"/>
      <c r="E611" s="152">
        <v>12</v>
      </c>
      <c r="F611" s="297">
        <f>HLOOKUP($C611,$BZ$2:$CM$3,2,0)</f>
        <v>13238.9</v>
      </c>
      <c r="G611" s="113">
        <f>D611*E611*F611</f>
        <v>0</v>
      </c>
      <c r="H611" s="166"/>
      <c r="I611" s="114" t="s">
        <v>494</v>
      </c>
      <c r="J611" s="114" t="str">
        <f>VLOOKUP(I611,Presupuesto!$B$11:$C$565,2,0)</f>
        <v>SUELDOS Y SALARIOS PERMANENTES</v>
      </c>
      <c r="K611" s="98" t="e">
        <f>#REF!</f>
        <v>#REF!</v>
      </c>
      <c r="L611" s="98" t="s">
        <v>393</v>
      </c>
    </row>
    <row r="612" spans="3:12" x14ac:dyDescent="0.35">
      <c r="C612" s="171" t="s">
        <v>58</v>
      </c>
      <c r="D612" s="163"/>
      <c r="E612" s="154">
        <v>0</v>
      </c>
      <c r="F612" s="100">
        <f>IF(E611=0,"",(G611/E611)/12*E611)</f>
        <v>0</v>
      </c>
      <c r="G612" s="97">
        <f>F612</f>
        <v>0</v>
      </c>
      <c r="H612" s="164"/>
      <c r="I612" s="116" t="s">
        <v>514</v>
      </c>
      <c r="J612" s="116" t="str">
        <f>VLOOKUP(I612,Presupuesto!$B$11:$C$565,2,0)</f>
        <v>AGUINALDO Y DECIMO CUARTO MES</v>
      </c>
      <c r="K612" s="98" t="e">
        <f>#REF!</f>
        <v>#REF!</v>
      </c>
      <c r="L612" s="98" t="s">
        <v>393</v>
      </c>
    </row>
    <row r="613" spans="3:12" ht="15" thickBot="1" x14ac:dyDescent="0.4">
      <c r="C613" s="172" t="s">
        <v>59</v>
      </c>
      <c r="D613" s="163"/>
      <c r="E613" s="154">
        <v>0</v>
      </c>
      <c r="F613" s="117">
        <f>IF(E611&lt;6,"",((E611-6)/12)*(G611/E611))</f>
        <v>0</v>
      </c>
      <c r="G613" s="97">
        <f>F613</f>
        <v>0</v>
      </c>
      <c r="H613" s="164"/>
      <c r="I613" s="101" t="s">
        <v>517</v>
      </c>
      <c r="J613" s="101" t="str">
        <f>VLOOKUP(I613,Presupuesto!$B$11:$C$565,2,0)</f>
        <v>DECIMOCUARTO MES</v>
      </c>
      <c r="K613" s="98" t="e">
        <f>#REF!</f>
        <v>#REF!</v>
      </c>
      <c r="L613" s="98" t="s">
        <v>393</v>
      </c>
    </row>
    <row r="614" spans="3:12" ht="15" thickBot="1" x14ac:dyDescent="0.4">
      <c r="C614" s="137" t="s">
        <v>491</v>
      </c>
      <c r="D614" s="199"/>
      <c r="E614" s="152">
        <v>12</v>
      </c>
      <c r="F614" s="297">
        <f>HLOOKUP($C614,$BZ$2:$CM$3,2,0)</f>
        <v>12356.31</v>
      </c>
      <c r="G614" s="113">
        <f>D614*E614*F614</f>
        <v>0</v>
      </c>
      <c r="H614" s="166"/>
      <c r="I614" s="114" t="s">
        <v>494</v>
      </c>
      <c r="J614" s="114" t="str">
        <f>VLOOKUP(I614,Presupuesto!$B$11:$C$565,2,0)</f>
        <v>SUELDOS Y SALARIOS PERMANENTES</v>
      </c>
      <c r="K614" s="98" t="e">
        <f>#REF!</f>
        <v>#REF!</v>
      </c>
      <c r="L614" s="98" t="s">
        <v>393</v>
      </c>
    </row>
    <row r="615" spans="3:12" x14ac:dyDescent="0.35">
      <c r="C615" s="171" t="s">
        <v>58</v>
      </c>
      <c r="D615" s="163"/>
      <c r="E615" s="154">
        <v>0</v>
      </c>
      <c r="F615" s="100">
        <f>IF(E614=0,"",(G614/E614)/12*E614)</f>
        <v>0</v>
      </c>
      <c r="G615" s="97">
        <f>F615</f>
        <v>0</v>
      </c>
      <c r="H615" s="164"/>
      <c r="I615" s="116" t="s">
        <v>514</v>
      </c>
      <c r="J615" s="116" t="str">
        <f>VLOOKUP(I615,Presupuesto!$B$11:$C$565,2,0)</f>
        <v>AGUINALDO Y DECIMO CUARTO MES</v>
      </c>
      <c r="K615" s="98" t="e">
        <f>#REF!</f>
        <v>#REF!</v>
      </c>
      <c r="L615" s="98" t="s">
        <v>393</v>
      </c>
    </row>
    <row r="616" spans="3:12" ht="15" thickBot="1" x14ac:dyDescent="0.4">
      <c r="C616" s="172" t="s">
        <v>59</v>
      </c>
      <c r="D616" s="163"/>
      <c r="E616" s="154">
        <v>0</v>
      </c>
      <c r="F616" s="117">
        <f>IF(E614&lt;6,"",((E614-6)/12)*(G614/E614))</f>
        <v>0</v>
      </c>
      <c r="G616" s="97">
        <f>F616</f>
        <v>0</v>
      </c>
      <c r="H616" s="164"/>
      <c r="I616" s="101" t="s">
        <v>517</v>
      </c>
      <c r="J616" s="101" t="str">
        <f>VLOOKUP(I616,Presupuesto!$B$11:$C$565,2,0)</f>
        <v>DECIMOCUARTO MES</v>
      </c>
      <c r="K616" s="98" t="e">
        <f>#REF!</f>
        <v>#REF!</v>
      </c>
      <c r="L616" s="98" t="s">
        <v>393</v>
      </c>
    </row>
    <row r="617" spans="3:12" ht="15" thickBot="1" x14ac:dyDescent="0.4">
      <c r="C617" s="137" t="s">
        <v>492</v>
      </c>
      <c r="D617" s="199"/>
      <c r="E617" s="152">
        <v>12</v>
      </c>
      <c r="F617" s="297">
        <f>HLOOKUP($C617,$BZ$2:$CM$3,2,0)</f>
        <v>463.22</v>
      </c>
      <c r="G617" s="113">
        <f>D617*E617*F617</f>
        <v>0</v>
      </c>
      <c r="H617" s="166"/>
      <c r="I617" s="114" t="s">
        <v>494</v>
      </c>
      <c r="J617" s="114" t="str">
        <f>VLOOKUP(I617,Presupuesto!$B$11:$C$565,2,0)</f>
        <v>SUELDOS Y SALARIOS PERMANENTES</v>
      </c>
      <c r="K617" s="98" t="e">
        <f>#REF!</f>
        <v>#REF!</v>
      </c>
      <c r="L617" s="98" t="s">
        <v>393</v>
      </c>
    </row>
    <row r="618" spans="3:12" x14ac:dyDescent="0.35">
      <c r="C618" s="171" t="s">
        <v>58</v>
      </c>
      <c r="D618" s="163"/>
      <c r="E618" s="154">
        <v>0</v>
      </c>
      <c r="F618" s="100">
        <f>IF(E617=0,"",(G617/E617)/12*E617)</f>
        <v>0</v>
      </c>
      <c r="G618" s="97">
        <f>F618</f>
        <v>0</v>
      </c>
      <c r="H618" s="164"/>
      <c r="I618" s="116" t="s">
        <v>514</v>
      </c>
      <c r="J618" s="116" t="str">
        <f>VLOOKUP(I618,Presupuesto!$B$11:$C$565,2,0)</f>
        <v>AGUINALDO Y DECIMO CUARTO MES</v>
      </c>
      <c r="K618" s="98" t="e">
        <f>#REF!</f>
        <v>#REF!</v>
      </c>
      <c r="L618" s="98" t="s">
        <v>393</v>
      </c>
    </row>
    <row r="619" spans="3:12" ht="15" thickBot="1" x14ac:dyDescent="0.4">
      <c r="C619" s="172" t="s">
        <v>59</v>
      </c>
      <c r="D619" s="163"/>
      <c r="E619" s="154">
        <v>0</v>
      </c>
      <c r="F619" s="117">
        <f>IF(E617&lt;6,"",((E617-6)/12)*(G617/E617))</f>
        <v>0</v>
      </c>
      <c r="G619" s="97">
        <f>F619</f>
        <v>0</v>
      </c>
      <c r="H619" s="164"/>
      <c r="I619" s="101" t="s">
        <v>517</v>
      </c>
      <c r="J619" s="101" t="str">
        <f>VLOOKUP(I619,Presupuesto!$B$11:$C$565,2,0)</f>
        <v>DECIMOCUARTO MES</v>
      </c>
      <c r="K619" s="98" t="e">
        <f>#REF!</f>
        <v>#REF!</v>
      </c>
      <c r="L619" s="98" t="s">
        <v>393</v>
      </c>
    </row>
    <row r="620" spans="3:12" ht="15" thickBot="1" x14ac:dyDescent="0.4">
      <c r="C620" s="137" t="s">
        <v>493</v>
      </c>
      <c r="D620" s="199"/>
      <c r="E620" s="152">
        <v>12</v>
      </c>
      <c r="F620" s="297">
        <f>HLOOKUP($C620,$BZ$2:$CM$3,2,0)</f>
        <v>2007.3</v>
      </c>
      <c r="G620" s="113">
        <f>D620*E620*F620</f>
        <v>0</v>
      </c>
      <c r="H620" s="166"/>
      <c r="I620" s="114" t="s">
        <v>494</v>
      </c>
      <c r="J620" s="114" t="str">
        <f>VLOOKUP(I620,Presupuesto!$B$11:$C$565,2,0)</f>
        <v>SUELDOS Y SALARIOS PERMANENTES</v>
      </c>
      <c r="K620" s="98" t="e">
        <f>#REF!</f>
        <v>#REF!</v>
      </c>
      <c r="L620" s="98" t="s">
        <v>393</v>
      </c>
    </row>
    <row r="621" spans="3:12" x14ac:dyDescent="0.35">
      <c r="C621" s="171" t="s">
        <v>58</v>
      </c>
      <c r="D621" s="163"/>
      <c r="E621" s="154">
        <v>0</v>
      </c>
      <c r="F621" s="100">
        <f>IF(E620=0,"",(G620/E620)/12*E620)</f>
        <v>0</v>
      </c>
      <c r="G621" s="97">
        <f>F621</f>
        <v>0</v>
      </c>
      <c r="H621" s="164"/>
      <c r="I621" s="116" t="s">
        <v>514</v>
      </c>
      <c r="J621" s="116" t="str">
        <f>VLOOKUP(I621,Presupuesto!$B$11:$C$565,2,0)</f>
        <v>AGUINALDO Y DECIMO CUARTO MES</v>
      </c>
      <c r="K621" s="98" t="e">
        <f>#REF!</f>
        <v>#REF!</v>
      </c>
      <c r="L621" s="98" t="s">
        <v>393</v>
      </c>
    </row>
    <row r="622" spans="3:12" ht="15" thickBot="1" x14ac:dyDescent="0.4">
      <c r="C622" s="172" t="s">
        <v>59</v>
      </c>
      <c r="D622" s="163"/>
      <c r="E622" s="154">
        <v>0</v>
      </c>
      <c r="F622" s="117">
        <f>IF(E620&lt;6,"",((E620-6)/12)*(G620/E620))</f>
        <v>0</v>
      </c>
      <c r="G622" s="97">
        <f>F622</f>
        <v>0</v>
      </c>
      <c r="H622" s="164"/>
      <c r="I622" s="101" t="s">
        <v>517</v>
      </c>
      <c r="J622" s="101" t="str">
        <f>VLOOKUP(I622,Presupuesto!$B$11:$C$565,2,0)</f>
        <v>DECIMOCUARTO MES</v>
      </c>
      <c r="K622" s="98" t="e">
        <f>#REF!</f>
        <v>#REF!</v>
      </c>
      <c r="L622" s="98" t="s">
        <v>393</v>
      </c>
    </row>
    <row r="623" spans="3:12" ht="15" thickBot="1" x14ac:dyDescent="0.4">
      <c r="C623" s="140" t="s">
        <v>83</v>
      </c>
      <c r="D623" s="199"/>
      <c r="E623" s="152">
        <v>12</v>
      </c>
      <c r="F623" s="139">
        <v>30000</v>
      </c>
      <c r="G623" s="113">
        <f>D623*E623*F623</f>
        <v>0</v>
      </c>
      <c r="H623" s="166"/>
      <c r="I623" s="114" t="s">
        <v>562</v>
      </c>
      <c r="J623" s="114" t="str">
        <f>VLOOKUP(I623,Presupuesto!$B$11:$C$565,2,0)</f>
        <v>CONTRATOS ESPECIALES</v>
      </c>
      <c r="K623" s="98" t="e">
        <f>#REF!</f>
        <v>#REF!</v>
      </c>
      <c r="L623" s="98" t="s">
        <v>393</v>
      </c>
    </row>
    <row r="624" spans="3:12" x14ac:dyDescent="0.35">
      <c r="C624" s="171" t="s">
        <v>58</v>
      </c>
      <c r="D624" s="163"/>
      <c r="E624" s="154">
        <v>0</v>
      </c>
      <c r="F624" s="117">
        <f>IF(E623=0,"",(G623/E623)/12*E623)</f>
        <v>0</v>
      </c>
      <c r="G624" s="97">
        <f>F624</f>
        <v>0</v>
      </c>
      <c r="H624" s="164"/>
      <c r="I624" s="101" t="s">
        <v>562</v>
      </c>
      <c r="J624" s="101" t="str">
        <f>VLOOKUP(I624,Presupuesto!$B$11:$C$565,2,0)</f>
        <v>CONTRATOS ESPECIALES</v>
      </c>
      <c r="K624" s="98" t="e">
        <f>#REF!</f>
        <v>#REF!</v>
      </c>
      <c r="L624" s="98" t="s">
        <v>392</v>
      </c>
    </row>
    <row r="625" spans="3:12" ht="15" thickBot="1" x14ac:dyDescent="0.4">
      <c r="C625" s="172" t="s">
        <v>59</v>
      </c>
      <c r="D625" s="163"/>
      <c r="E625" s="154">
        <v>0</v>
      </c>
      <c r="F625" s="100">
        <f>IF(E623&lt;6,"",((E623-6)/12)*(G623/E623))</f>
        <v>0</v>
      </c>
      <c r="G625" s="97">
        <f>F625</f>
        <v>0</v>
      </c>
      <c r="H625" s="164"/>
      <c r="I625" s="101" t="s">
        <v>562</v>
      </c>
      <c r="J625" s="101" t="str">
        <f>VLOOKUP(I625,Presupuesto!$B$11:$C$565,2,0)</f>
        <v>CONTRATOS ESPECIALES</v>
      </c>
      <c r="K625" s="98" t="e">
        <f>#REF!</f>
        <v>#REF!</v>
      </c>
      <c r="L625" s="98" t="s">
        <v>397</v>
      </c>
    </row>
    <row r="626" spans="3:12" ht="15" thickBot="1" x14ac:dyDescent="0.4">
      <c r="C626" s="140" t="s">
        <v>60</v>
      </c>
      <c r="D626" s="199"/>
      <c r="E626" s="152">
        <v>12</v>
      </c>
      <c r="F626" s="118">
        <v>30000</v>
      </c>
      <c r="G626" s="113">
        <f>D626*E626*F626</f>
        <v>0</v>
      </c>
      <c r="H626" s="166"/>
      <c r="I626" s="114" t="s">
        <v>703</v>
      </c>
      <c r="J626" s="114" t="str">
        <f>VLOOKUP(I626,Presupuesto!$B$11:$C$565,2,0)</f>
        <v>OTROS SERVICIOS TECNICOS Y PROFESIONALES</v>
      </c>
      <c r="K626" s="98" t="e">
        <f>#REF!</f>
        <v>#REF!</v>
      </c>
      <c r="L626" s="98" t="s">
        <v>392</v>
      </c>
    </row>
    <row r="627" spans="3:12" x14ac:dyDescent="0.35">
      <c r="C627" s="171" t="s">
        <v>58</v>
      </c>
      <c r="D627" s="163"/>
      <c r="E627" s="154">
        <v>0</v>
      </c>
      <c r="F627" s="100">
        <v>0</v>
      </c>
      <c r="G627" s="97">
        <f>F627</f>
        <v>0</v>
      </c>
      <c r="H627" s="164"/>
      <c r="I627" s="101" t="s">
        <v>703</v>
      </c>
      <c r="J627" s="101" t="str">
        <f>VLOOKUP(I627,Presupuesto!$B$11:$C$565,2,0)</f>
        <v>OTROS SERVICIOS TECNICOS Y PROFESIONALES</v>
      </c>
      <c r="K627" s="98" t="e">
        <f>#REF!</f>
        <v>#REF!</v>
      </c>
      <c r="L627" s="98" t="s">
        <v>392</v>
      </c>
    </row>
    <row r="628" spans="3:12" ht="15" thickBot="1" x14ac:dyDescent="0.4">
      <c r="C628" s="172" t="s">
        <v>59</v>
      </c>
      <c r="D628" s="163"/>
      <c r="E628" s="154">
        <v>0</v>
      </c>
      <c r="F628" s="100">
        <v>0</v>
      </c>
      <c r="G628" s="97">
        <f>F628</f>
        <v>0</v>
      </c>
      <c r="H628" s="164"/>
      <c r="I628" s="101" t="s">
        <v>703</v>
      </c>
      <c r="J628" s="101" t="str">
        <f>VLOOKUP(I628,Presupuesto!$B$11:$C$565,2,0)</f>
        <v>OTROS SERVICIOS TECNICOS Y PROFESIONALES</v>
      </c>
      <c r="K628" s="98" t="e">
        <f>#REF!</f>
        <v>#REF!</v>
      </c>
      <c r="L628" s="98" t="s">
        <v>392</v>
      </c>
    </row>
    <row r="629" spans="3:12" ht="15" thickBot="1" x14ac:dyDescent="0.4">
      <c r="C629" s="140" t="s">
        <v>61</v>
      </c>
      <c r="D629" s="199"/>
      <c r="E629" s="152">
        <v>12</v>
      </c>
      <c r="F629" s="118">
        <v>30000</v>
      </c>
      <c r="G629" s="113">
        <f>D629*E629*F629</f>
        <v>0</v>
      </c>
      <c r="H629" s="166"/>
      <c r="I629" s="114" t="s">
        <v>494</v>
      </c>
      <c r="J629" s="114" t="str">
        <f>VLOOKUP(I629,Presupuesto!$B$11:$C$565,2,0)</f>
        <v>SUELDOS Y SALARIOS PERMANENTES</v>
      </c>
      <c r="K629" s="98" t="e">
        <f>#REF!</f>
        <v>#REF!</v>
      </c>
      <c r="L629" s="98" t="s">
        <v>392</v>
      </c>
    </row>
    <row r="630" spans="3:12" x14ac:dyDescent="0.35">
      <c r="C630" s="171" t="s">
        <v>58</v>
      </c>
      <c r="D630" s="169"/>
      <c r="E630" s="131">
        <v>0</v>
      </c>
      <c r="F630" s="119">
        <f>IF(E629=0,"",(G629/E629)/12*E629)</f>
        <v>0</v>
      </c>
      <c r="G630" s="120">
        <f>F630</f>
        <v>0</v>
      </c>
      <c r="H630" s="164"/>
      <c r="I630" s="101" t="s">
        <v>514</v>
      </c>
      <c r="J630" s="101" t="str">
        <f>VLOOKUP(I630,Presupuesto!$B$11:$C$565,2,0)</f>
        <v>AGUINALDO Y DECIMO CUARTO MES</v>
      </c>
      <c r="K630" s="98" t="e">
        <f>#REF!</f>
        <v>#REF!</v>
      </c>
      <c r="L630" s="98" t="s">
        <v>392</v>
      </c>
    </row>
    <row r="631" spans="3:12" ht="15" thickBot="1" x14ac:dyDescent="0.4">
      <c r="C631" s="173" t="s">
        <v>59</v>
      </c>
      <c r="D631" s="162"/>
      <c r="E631" s="132">
        <v>0</v>
      </c>
      <c r="F631" s="105">
        <f>IF(E629&lt;6,"",((E629-6)/12)*(G629/E629))</f>
        <v>0</v>
      </c>
      <c r="G631" s="105">
        <f>F631</f>
        <v>0</v>
      </c>
      <c r="H631" s="162"/>
      <c r="I631" s="106" t="s">
        <v>517</v>
      </c>
      <c r="J631" s="124" t="str">
        <f>VLOOKUP(I631,Presupuesto!$B$11:$C$565,2,0)</f>
        <v>DECIMOCUARTO MES</v>
      </c>
      <c r="K631" s="106" t="e">
        <f>#REF!</f>
        <v>#REF!</v>
      </c>
      <c r="L631" s="124" t="s">
        <v>392</v>
      </c>
    </row>
    <row r="632" spans="3:12" x14ac:dyDescent="0.35">
      <c r="C632" s="437"/>
      <c r="D632" s="424"/>
      <c r="E632" s="437"/>
      <c r="F632" s="437"/>
      <c r="G632" s="437"/>
      <c r="H632" s="424"/>
      <c r="I632" s="437"/>
      <c r="J632" s="437"/>
      <c r="K632" s="437"/>
      <c r="L632" s="437"/>
    </row>
    <row r="635" spans="3:12" ht="15" thickBot="1" x14ac:dyDescent="0.4">
      <c r="C635" s="437"/>
      <c r="D635" s="424"/>
      <c r="E635" s="437"/>
      <c r="F635" s="437"/>
      <c r="G635" s="437"/>
      <c r="H635" s="424"/>
      <c r="I635" s="437"/>
      <c r="J635" s="437"/>
      <c r="K635" s="153"/>
      <c r="L635" s="437"/>
    </row>
    <row r="636" spans="3:12" ht="15" thickBot="1" x14ac:dyDescent="0.4">
      <c r="C636" s="69" t="s">
        <v>43</v>
      </c>
      <c r="D636" s="30">
        <f>SUM(G643:G693)</f>
        <v>0</v>
      </c>
      <c r="E636" s="93"/>
      <c r="F636" s="93"/>
      <c r="G636" s="93"/>
      <c r="H636" s="76"/>
      <c r="I636" s="76"/>
      <c r="J636" s="76"/>
      <c r="K636" s="153"/>
      <c r="L636" s="437"/>
    </row>
    <row r="637" spans="3:12" x14ac:dyDescent="0.35">
      <c r="C637" s="437"/>
      <c r="D637" s="31"/>
      <c r="E637" s="93"/>
      <c r="F637" s="93"/>
      <c r="G637" s="93"/>
      <c r="H637" s="76"/>
      <c r="I637" s="76"/>
      <c r="J637" s="76"/>
      <c r="K637" s="153"/>
      <c r="L637" s="437"/>
    </row>
    <row r="638" spans="3:12" x14ac:dyDescent="0.35">
      <c r="C638" s="437"/>
      <c r="D638" s="31"/>
      <c r="E638" s="93"/>
      <c r="F638" s="93"/>
      <c r="G638" s="93"/>
      <c r="H638" s="76"/>
      <c r="I638" s="76"/>
      <c r="J638" s="76"/>
      <c r="K638" s="153"/>
      <c r="L638" s="437"/>
    </row>
    <row r="639" spans="3:12" ht="15.5" x14ac:dyDescent="0.35">
      <c r="C639" s="202" t="s">
        <v>390</v>
      </c>
      <c r="D639" s="351"/>
      <c r="E639" s="93"/>
      <c r="F639" s="93"/>
      <c r="G639" s="93"/>
      <c r="H639" s="76"/>
      <c r="I639" s="76"/>
      <c r="J639" s="76"/>
      <c r="K639" s="153"/>
      <c r="L639" s="437"/>
    </row>
    <row r="640" spans="3:12" ht="18.5" x14ac:dyDescent="0.35">
      <c r="C640" s="207" t="e">
        <f>IFERROR(VLOOKUP(D639,'1. Desarrollo e Innov. Curricu.'!$F:$G,2,FALSE),IFERROR(VLOOKUP(D639,'2. Investigación Científica'!$F:$G,2,FALSE),IFERROR(VLOOKUP(D639,'3. Vinculación Univ. Sociedad'!$F:$G,2,FALSE),IFERROR(VLOOKUP(D639,'4. Docencia y Profesorado Univ.'!$F:$G,2,FALSE),IFERROR(VLOOKUP(D639,'5. Estudiantes y Graduados'!$F:$G,2,FALSE),IFERROR(VLOOKUP(D639,'11. Gestion Administrativa'!$F:$G,2,FALSE),IFERROR(VLOOKUP(D639,'13. Gestión Académica'!$F:$G,2,FALSE),IFERROR(VLOOKUP(D639,'9. Asegura. de la Calid. y M'!$F:$G,2,FALSE),IFERROR(VLOOKUP(D639,'6. Gestión del Conocimiento'!$F:$G,2,FALSE),IFERROR(VLOOKUP(D639,'15. Gobernabilidad y Proceso...'!$F:$G,2,FALSE),IFERROR(VLOOKUP(D639,'12. Gestión del Talento Humano'!$F:$G,2,FALSE),IFERROR(VLOOKUP(D639,'14. Internacional... de la E.S.'!$F:$G,2,FALSE),IFERROR(VLOOKUP(D639,'10. Posgrado'!$F:$G,2,FALSE),IFERROR(VLOOKUP(D639,'16. Gestión TIC'!$F:$G,2,FALSE),IFERROR(VLOOKUP(D639,'16. Desa. del Sistema Educ.Sup.'!$F:$G,2,FALSE),IFERROR(VLOOKUP(D639,'8. Cultura de Inno. Insti...'!$F:$G,2,FALSE),VLOOKUP(D639,'7. Lo Esencial de la Reforma U.'!$F:$G,2,0)))))))))))))))))</f>
        <v>#N/A</v>
      </c>
      <c r="D640" s="31"/>
      <c r="E640" s="93"/>
      <c r="F640" s="93"/>
      <c r="G640" s="93"/>
      <c r="H640" s="76"/>
      <c r="I640" s="76"/>
      <c r="J640" s="76"/>
      <c r="K640" s="153"/>
      <c r="L640" s="437"/>
    </row>
    <row r="641" spans="3:12" ht="15" thickBot="1" x14ac:dyDescent="0.4">
      <c r="C641" s="177"/>
      <c r="D641" s="31"/>
      <c r="E641" s="93"/>
      <c r="F641" s="93"/>
      <c r="G641" s="93"/>
      <c r="H641" s="76"/>
      <c r="I641" s="76"/>
      <c r="J641" s="76"/>
      <c r="K641" s="153"/>
      <c r="L641" s="437"/>
    </row>
    <row r="642" spans="3:12" ht="29.5" thickBot="1" x14ac:dyDescent="0.4">
      <c r="C642" s="134" t="s">
        <v>44</v>
      </c>
      <c r="D642" s="138" t="s">
        <v>55</v>
      </c>
      <c r="E642" s="170" t="s">
        <v>56</v>
      </c>
      <c r="F642" s="138" t="s">
        <v>57</v>
      </c>
      <c r="G642" s="135" t="s">
        <v>27</v>
      </c>
      <c r="H642" s="133" t="s">
        <v>129</v>
      </c>
      <c r="I642" s="136" t="s">
        <v>46</v>
      </c>
      <c r="J642" s="136" t="s">
        <v>130</v>
      </c>
      <c r="K642" s="136" t="s">
        <v>408</v>
      </c>
      <c r="L642" s="136" t="s">
        <v>409</v>
      </c>
    </row>
    <row r="643" spans="3:12" ht="15" thickBot="1" x14ac:dyDescent="0.4">
      <c r="C643" s="137" t="s">
        <v>480</v>
      </c>
      <c r="D643" s="199"/>
      <c r="E643" s="152">
        <v>12</v>
      </c>
      <c r="F643" s="297">
        <f>HLOOKUP($C643,$BZ$2:$CM$3,2,0)</f>
        <v>43674.39</v>
      </c>
      <c r="G643" s="113">
        <f>D643*E643*F643</f>
        <v>0</v>
      </c>
      <c r="H643" s="166"/>
      <c r="I643" s="114" t="s">
        <v>494</v>
      </c>
      <c r="J643" s="114" t="str">
        <f>VLOOKUP(I643,Presupuesto!$B$11:$C$565,2,0)</f>
        <v>SUELDOS Y SALARIOS PERMANENTES</v>
      </c>
      <c r="K643" s="215" t="s">
        <v>1437</v>
      </c>
      <c r="L643" s="98" t="s">
        <v>392</v>
      </c>
    </row>
    <row r="644" spans="3:12" x14ac:dyDescent="0.35">
      <c r="C644" s="171" t="s">
        <v>58</v>
      </c>
      <c r="D644" s="163"/>
      <c r="E644" s="154">
        <v>0</v>
      </c>
      <c r="F644" s="100">
        <f>IF(E643=0,"",(G643/E643)/12*E643)</f>
        <v>0</v>
      </c>
      <c r="G644" s="97">
        <f>F644</f>
        <v>0</v>
      </c>
      <c r="H644" s="164"/>
      <c r="I644" s="116" t="s">
        <v>514</v>
      </c>
      <c r="J644" s="116" t="str">
        <f>VLOOKUP(I644,Presupuesto!$B$11:$C$565,2,0)</f>
        <v>AGUINALDO Y DECIMO CUARTO MES</v>
      </c>
      <c r="K644" s="98" t="e">
        <f>#REF!</f>
        <v>#REF!</v>
      </c>
      <c r="L644" s="98" t="s">
        <v>410</v>
      </c>
    </row>
    <row r="645" spans="3:12" ht="15" thickBot="1" x14ac:dyDescent="0.4">
      <c r="C645" s="172" t="s">
        <v>59</v>
      </c>
      <c r="D645" s="163"/>
      <c r="E645" s="154">
        <v>0</v>
      </c>
      <c r="F645" s="117">
        <f>IF(E643&lt;6,"",((E643-6)/12)*(G643/E643))</f>
        <v>0</v>
      </c>
      <c r="G645" s="97">
        <f>F645</f>
        <v>0</v>
      </c>
      <c r="H645" s="164"/>
      <c r="I645" s="101" t="s">
        <v>517</v>
      </c>
      <c r="J645" s="101" t="str">
        <f>VLOOKUP(I645,Presupuesto!$B$11:$C$565,2,0)</f>
        <v>DECIMOCUARTO MES</v>
      </c>
      <c r="K645" s="98" t="e">
        <f>#REF!</f>
        <v>#REF!</v>
      </c>
      <c r="L645" s="98" t="s">
        <v>393</v>
      </c>
    </row>
    <row r="646" spans="3:12" ht="15" thickBot="1" x14ac:dyDescent="0.4">
      <c r="C646" s="137" t="s">
        <v>481</v>
      </c>
      <c r="D646" s="199"/>
      <c r="E646" s="152">
        <v>12</v>
      </c>
      <c r="F646" s="297">
        <f>HLOOKUP($C646,$BZ$2:$CM$3,2,0)</f>
        <v>39703.99</v>
      </c>
      <c r="G646" s="113">
        <f>D646*E646*F646</f>
        <v>0</v>
      </c>
      <c r="H646" s="166"/>
      <c r="I646" s="114" t="s">
        <v>494</v>
      </c>
      <c r="J646" s="114" t="str">
        <f>VLOOKUP(I646,Presupuesto!$B$11:$C$565,2,0)</f>
        <v>SUELDOS Y SALARIOS PERMANENTES</v>
      </c>
      <c r="K646" s="98" t="e">
        <f>#REF!</f>
        <v>#REF!</v>
      </c>
      <c r="L646" s="98" t="s">
        <v>393</v>
      </c>
    </row>
    <row r="647" spans="3:12" x14ac:dyDescent="0.35">
      <c r="C647" s="171" t="s">
        <v>58</v>
      </c>
      <c r="D647" s="163"/>
      <c r="E647" s="154">
        <v>0</v>
      </c>
      <c r="F647" s="100">
        <f>IF(E646=0,"",(G646/E646)/12*E646)</f>
        <v>0</v>
      </c>
      <c r="G647" s="97">
        <f>F647</f>
        <v>0</v>
      </c>
      <c r="H647" s="164"/>
      <c r="I647" s="116" t="s">
        <v>514</v>
      </c>
      <c r="J647" s="116" t="str">
        <f>VLOOKUP(I647,Presupuesto!$B$11:$C$565,2,0)</f>
        <v>AGUINALDO Y DECIMO CUARTO MES</v>
      </c>
      <c r="K647" s="98" t="e">
        <f>#REF!</f>
        <v>#REF!</v>
      </c>
      <c r="L647" s="98" t="s">
        <v>393</v>
      </c>
    </row>
    <row r="648" spans="3:12" ht="15" thickBot="1" x14ac:dyDescent="0.4">
      <c r="C648" s="172" t="s">
        <v>59</v>
      </c>
      <c r="D648" s="163"/>
      <c r="E648" s="154">
        <v>0</v>
      </c>
      <c r="F648" s="117">
        <f>IF(E646&lt;6,"",((E646-6)/12)*(G646/E646))</f>
        <v>0</v>
      </c>
      <c r="G648" s="97">
        <f>F648</f>
        <v>0</v>
      </c>
      <c r="H648" s="164"/>
      <c r="I648" s="101" t="s">
        <v>517</v>
      </c>
      <c r="J648" s="101" t="str">
        <f>VLOOKUP(I648,Presupuesto!$B$11:$C$565,2,0)</f>
        <v>DECIMOCUARTO MES</v>
      </c>
      <c r="K648" s="98" t="e">
        <f>#REF!</f>
        <v>#REF!</v>
      </c>
      <c r="L648" s="98" t="s">
        <v>393</v>
      </c>
    </row>
    <row r="649" spans="3:12" ht="15" thickBot="1" x14ac:dyDescent="0.4">
      <c r="C649" s="137" t="s">
        <v>482</v>
      </c>
      <c r="D649" s="199"/>
      <c r="E649" s="152">
        <v>12</v>
      </c>
      <c r="F649" s="297">
        <f>HLOOKUP($C649,$BZ$2:$CM$3,2,0)</f>
        <v>35733.589999999997</v>
      </c>
      <c r="G649" s="113">
        <f>D649*E649*F649</f>
        <v>0</v>
      </c>
      <c r="H649" s="166"/>
      <c r="I649" s="114" t="s">
        <v>494</v>
      </c>
      <c r="J649" s="114" t="str">
        <f>VLOOKUP(I649,Presupuesto!$B$11:$C$565,2,0)</f>
        <v>SUELDOS Y SALARIOS PERMANENTES</v>
      </c>
      <c r="K649" s="98" t="e">
        <f>#REF!</f>
        <v>#REF!</v>
      </c>
      <c r="L649" s="98" t="s">
        <v>393</v>
      </c>
    </row>
    <row r="650" spans="3:12" x14ac:dyDescent="0.35">
      <c r="C650" s="171" t="s">
        <v>58</v>
      </c>
      <c r="D650" s="163"/>
      <c r="E650" s="154">
        <v>0</v>
      </c>
      <c r="F650" s="100">
        <f>IF(E649=0,"",(G649/E649)/12*E649)</f>
        <v>0</v>
      </c>
      <c r="G650" s="97">
        <f>F650</f>
        <v>0</v>
      </c>
      <c r="H650" s="164"/>
      <c r="I650" s="116" t="s">
        <v>514</v>
      </c>
      <c r="J650" s="116" t="str">
        <f>VLOOKUP(I650,Presupuesto!$B$11:$C$565,2,0)</f>
        <v>AGUINALDO Y DECIMO CUARTO MES</v>
      </c>
      <c r="K650" s="98" t="e">
        <f>#REF!</f>
        <v>#REF!</v>
      </c>
      <c r="L650" s="98" t="s">
        <v>393</v>
      </c>
    </row>
    <row r="651" spans="3:12" ht="15" thickBot="1" x14ac:dyDescent="0.4">
      <c r="C651" s="172" t="s">
        <v>59</v>
      </c>
      <c r="D651" s="163"/>
      <c r="E651" s="154">
        <v>0</v>
      </c>
      <c r="F651" s="117">
        <f>IF(E649&lt;6,"",((E649-6)/12)*(G649/E649))</f>
        <v>0</v>
      </c>
      <c r="G651" s="97">
        <f>F651</f>
        <v>0</v>
      </c>
      <c r="H651" s="164"/>
      <c r="I651" s="101" t="s">
        <v>517</v>
      </c>
      <c r="J651" s="101" t="str">
        <f>VLOOKUP(I651,Presupuesto!$B$11:$C$565,2,0)</f>
        <v>DECIMOCUARTO MES</v>
      </c>
      <c r="K651" s="98" t="e">
        <f>#REF!</f>
        <v>#REF!</v>
      </c>
      <c r="L651" s="98" t="s">
        <v>393</v>
      </c>
    </row>
    <row r="652" spans="3:12" ht="15" thickBot="1" x14ac:dyDescent="0.4">
      <c r="C652" s="137" t="s">
        <v>483</v>
      </c>
      <c r="D652" s="199"/>
      <c r="E652" s="152">
        <v>12</v>
      </c>
      <c r="F652" s="297">
        <f>HLOOKUP($C652,$BZ$2:$CM$3,2,0)</f>
        <v>31763.19</v>
      </c>
      <c r="G652" s="113">
        <f>D652*E652*F652</f>
        <v>0</v>
      </c>
      <c r="H652" s="166"/>
      <c r="I652" s="114" t="s">
        <v>494</v>
      </c>
      <c r="J652" s="114" t="str">
        <f>VLOOKUP(I652,Presupuesto!$B$11:$C$565,2,0)</f>
        <v>SUELDOS Y SALARIOS PERMANENTES</v>
      </c>
      <c r="K652" s="98" t="e">
        <f>#REF!</f>
        <v>#REF!</v>
      </c>
      <c r="L652" s="98" t="s">
        <v>393</v>
      </c>
    </row>
    <row r="653" spans="3:12" x14ac:dyDescent="0.35">
      <c r="C653" s="171" t="s">
        <v>58</v>
      </c>
      <c r="D653" s="163"/>
      <c r="E653" s="154">
        <v>0</v>
      </c>
      <c r="F653" s="100">
        <f>IF(E652=0,"",(G652/E652)/12*E652)</f>
        <v>0</v>
      </c>
      <c r="G653" s="97">
        <f>F653</f>
        <v>0</v>
      </c>
      <c r="H653" s="164"/>
      <c r="I653" s="116" t="s">
        <v>514</v>
      </c>
      <c r="J653" s="116" t="str">
        <f>VLOOKUP(I653,Presupuesto!$B$11:$C$565,2,0)</f>
        <v>AGUINALDO Y DECIMO CUARTO MES</v>
      </c>
      <c r="K653" s="98" t="e">
        <f>#REF!</f>
        <v>#REF!</v>
      </c>
      <c r="L653" s="98" t="s">
        <v>393</v>
      </c>
    </row>
    <row r="654" spans="3:12" ht="15" thickBot="1" x14ac:dyDescent="0.4">
      <c r="C654" s="172" t="s">
        <v>59</v>
      </c>
      <c r="D654" s="163"/>
      <c r="E654" s="154">
        <v>0</v>
      </c>
      <c r="F654" s="117">
        <f>IF(E652&lt;6,"",((E652-6)/12)*(G652/E652))</f>
        <v>0</v>
      </c>
      <c r="G654" s="97">
        <f>F654</f>
        <v>0</v>
      </c>
      <c r="H654" s="164"/>
      <c r="I654" s="101" t="s">
        <v>517</v>
      </c>
      <c r="J654" s="101" t="str">
        <f>VLOOKUP(I654,Presupuesto!$B$11:$C$565,2,0)</f>
        <v>DECIMOCUARTO MES</v>
      </c>
      <c r="K654" s="98" t="e">
        <f>#REF!</f>
        <v>#REF!</v>
      </c>
      <c r="L654" s="98" t="s">
        <v>393</v>
      </c>
    </row>
    <row r="655" spans="3:12" ht="15" thickBot="1" x14ac:dyDescent="0.4">
      <c r="C655" s="137" t="s">
        <v>484</v>
      </c>
      <c r="D655" s="199"/>
      <c r="E655" s="152">
        <v>12</v>
      </c>
      <c r="F655" s="297">
        <f>HLOOKUP($C655,$BZ$2:$CM$3,2,0)</f>
        <v>29777.99</v>
      </c>
      <c r="G655" s="113">
        <f>D655*E655*F655</f>
        <v>0</v>
      </c>
      <c r="H655" s="166"/>
      <c r="I655" s="114" t="s">
        <v>494</v>
      </c>
      <c r="J655" s="114" t="str">
        <f>VLOOKUP(I655,Presupuesto!$B$11:$C$565,2,0)</f>
        <v>SUELDOS Y SALARIOS PERMANENTES</v>
      </c>
      <c r="K655" s="98" t="e">
        <f>#REF!</f>
        <v>#REF!</v>
      </c>
      <c r="L655" s="98" t="s">
        <v>393</v>
      </c>
    </row>
    <row r="656" spans="3:12" x14ac:dyDescent="0.35">
      <c r="C656" s="171" t="s">
        <v>58</v>
      </c>
      <c r="D656" s="163"/>
      <c r="E656" s="154">
        <v>0</v>
      </c>
      <c r="F656" s="100">
        <f>IF(E655=0,"",(G655/E655)/12*E655)</f>
        <v>0</v>
      </c>
      <c r="G656" s="97">
        <f>F656</f>
        <v>0</v>
      </c>
      <c r="H656" s="164"/>
      <c r="I656" s="116" t="s">
        <v>514</v>
      </c>
      <c r="J656" s="116" t="str">
        <f>VLOOKUP(I656,Presupuesto!$B$11:$C$565,2,0)</f>
        <v>AGUINALDO Y DECIMO CUARTO MES</v>
      </c>
      <c r="K656" s="98" t="e">
        <f>#REF!</f>
        <v>#REF!</v>
      </c>
      <c r="L656" s="98" t="s">
        <v>393</v>
      </c>
    </row>
    <row r="657" spans="3:12" ht="15" thickBot="1" x14ac:dyDescent="0.4">
      <c r="C657" s="172" t="s">
        <v>59</v>
      </c>
      <c r="D657" s="163"/>
      <c r="E657" s="154">
        <v>0</v>
      </c>
      <c r="F657" s="117">
        <f>IF(E655&lt;6,"",((E655-6)/12)*(G655/E655))</f>
        <v>0</v>
      </c>
      <c r="G657" s="97">
        <f>F657</f>
        <v>0</v>
      </c>
      <c r="H657" s="164"/>
      <c r="I657" s="101" t="s">
        <v>517</v>
      </c>
      <c r="J657" s="101" t="str">
        <f>VLOOKUP(I657,Presupuesto!$B$11:$C$565,2,0)</f>
        <v>DECIMOCUARTO MES</v>
      </c>
      <c r="K657" s="98" t="e">
        <f>#REF!</f>
        <v>#REF!</v>
      </c>
      <c r="L657" s="98" t="s">
        <v>393</v>
      </c>
    </row>
    <row r="658" spans="3:12" ht="15" thickBot="1" x14ac:dyDescent="0.4">
      <c r="C658" s="137" t="s">
        <v>485</v>
      </c>
      <c r="D658" s="199"/>
      <c r="E658" s="152">
        <v>12</v>
      </c>
      <c r="F658" s="297">
        <f>HLOOKUP($C658,$BZ$2:$CM$3,2,0)</f>
        <v>27792.79</v>
      </c>
      <c r="G658" s="113">
        <f>D658*E658*F658</f>
        <v>0</v>
      </c>
      <c r="H658" s="166"/>
      <c r="I658" s="114" t="s">
        <v>494</v>
      </c>
      <c r="J658" s="114" t="str">
        <f>VLOOKUP(I658,Presupuesto!$B$11:$C$565,2,0)</f>
        <v>SUELDOS Y SALARIOS PERMANENTES</v>
      </c>
      <c r="K658" s="98" t="e">
        <f>#REF!</f>
        <v>#REF!</v>
      </c>
      <c r="L658" s="98" t="s">
        <v>393</v>
      </c>
    </row>
    <row r="659" spans="3:12" x14ac:dyDescent="0.35">
      <c r="C659" s="171" t="s">
        <v>58</v>
      </c>
      <c r="D659" s="163"/>
      <c r="E659" s="154">
        <v>0</v>
      </c>
      <c r="F659" s="100">
        <f>IF(E658=0,"",(G658/E658)/12*E658)</f>
        <v>0</v>
      </c>
      <c r="G659" s="97">
        <f>F659</f>
        <v>0</v>
      </c>
      <c r="H659" s="164"/>
      <c r="I659" s="116" t="s">
        <v>514</v>
      </c>
      <c r="J659" s="116" t="str">
        <f>VLOOKUP(I659,Presupuesto!$B$11:$C$565,2,0)</f>
        <v>AGUINALDO Y DECIMO CUARTO MES</v>
      </c>
      <c r="K659" s="98" t="e">
        <f>#REF!</f>
        <v>#REF!</v>
      </c>
      <c r="L659" s="98" t="s">
        <v>393</v>
      </c>
    </row>
    <row r="660" spans="3:12" ht="15" thickBot="1" x14ac:dyDescent="0.4">
      <c r="C660" s="172" t="s">
        <v>59</v>
      </c>
      <c r="D660" s="163"/>
      <c r="E660" s="154">
        <v>0</v>
      </c>
      <c r="F660" s="117">
        <f>IF(E658&lt;6,"",((E658-6)/12)*(G658/E658))</f>
        <v>0</v>
      </c>
      <c r="G660" s="97">
        <f>F660</f>
        <v>0</v>
      </c>
      <c r="H660" s="164"/>
      <c r="I660" s="101" t="s">
        <v>517</v>
      </c>
      <c r="J660" s="101" t="str">
        <f>VLOOKUP(I660,Presupuesto!$B$11:$C$565,2,0)</f>
        <v>DECIMOCUARTO MES</v>
      </c>
      <c r="K660" s="98" t="e">
        <f>#REF!</f>
        <v>#REF!</v>
      </c>
      <c r="L660" s="98" t="s">
        <v>393</v>
      </c>
    </row>
    <row r="661" spans="3:12" ht="15" thickBot="1" x14ac:dyDescent="0.4">
      <c r="C661" s="137" t="s">
        <v>486</v>
      </c>
      <c r="D661" s="199"/>
      <c r="E661" s="152">
        <v>12</v>
      </c>
      <c r="F661" s="297">
        <f>HLOOKUP($C661,$BZ$2:$CM$3,2,0)</f>
        <v>18859.39</v>
      </c>
      <c r="G661" s="113">
        <f>D661*E661*F661</f>
        <v>0</v>
      </c>
      <c r="H661" s="166"/>
      <c r="I661" s="114" t="s">
        <v>494</v>
      </c>
      <c r="J661" s="114" t="str">
        <f>VLOOKUP(I661,Presupuesto!$B$11:$C$565,2,0)</f>
        <v>SUELDOS Y SALARIOS PERMANENTES</v>
      </c>
      <c r="K661" s="98" t="e">
        <f>#REF!</f>
        <v>#REF!</v>
      </c>
      <c r="L661" s="98" t="s">
        <v>393</v>
      </c>
    </row>
    <row r="662" spans="3:12" x14ac:dyDescent="0.35">
      <c r="C662" s="171" t="s">
        <v>58</v>
      </c>
      <c r="D662" s="163"/>
      <c r="E662" s="154">
        <v>0</v>
      </c>
      <c r="F662" s="100">
        <f>IF(E661=0,"",(G661/E661)/12*E661)</f>
        <v>0</v>
      </c>
      <c r="G662" s="97">
        <f>F662</f>
        <v>0</v>
      </c>
      <c r="H662" s="164"/>
      <c r="I662" s="116" t="s">
        <v>514</v>
      </c>
      <c r="J662" s="116" t="str">
        <f>VLOOKUP(I662,Presupuesto!$B$11:$C$565,2,0)</f>
        <v>AGUINALDO Y DECIMO CUARTO MES</v>
      </c>
      <c r="K662" s="98" t="e">
        <f>#REF!</f>
        <v>#REF!</v>
      </c>
      <c r="L662" s="98" t="s">
        <v>393</v>
      </c>
    </row>
    <row r="663" spans="3:12" ht="15" thickBot="1" x14ac:dyDescent="0.4">
      <c r="C663" s="172" t="s">
        <v>59</v>
      </c>
      <c r="D663" s="163"/>
      <c r="E663" s="154">
        <v>0</v>
      </c>
      <c r="F663" s="117">
        <f>IF(E661&lt;6,"",((E661-6)/12)*(G661/E661))</f>
        <v>0</v>
      </c>
      <c r="G663" s="97">
        <f>F663</f>
        <v>0</v>
      </c>
      <c r="H663" s="164"/>
      <c r="I663" s="101" t="s">
        <v>517</v>
      </c>
      <c r="J663" s="101" t="str">
        <f>VLOOKUP(I663,Presupuesto!$B$11:$C$565,2,0)</f>
        <v>DECIMOCUARTO MES</v>
      </c>
      <c r="K663" s="98" t="e">
        <f>#REF!</f>
        <v>#REF!</v>
      </c>
      <c r="L663" s="98" t="s">
        <v>393</v>
      </c>
    </row>
    <row r="664" spans="3:12" ht="15" thickBot="1" x14ac:dyDescent="0.4">
      <c r="C664" s="137" t="s">
        <v>487</v>
      </c>
      <c r="D664" s="199"/>
      <c r="E664" s="152">
        <v>12</v>
      </c>
      <c r="F664" s="297">
        <f>HLOOKUP($C664,$BZ$2:$CM$3,2,0)</f>
        <v>17866.8</v>
      </c>
      <c r="G664" s="113">
        <f>D664*E664*F664</f>
        <v>0</v>
      </c>
      <c r="H664" s="166"/>
      <c r="I664" s="114" t="s">
        <v>494</v>
      </c>
      <c r="J664" s="114" t="str">
        <f>VLOOKUP(I664,Presupuesto!$B$11:$C$565,2,0)</f>
        <v>SUELDOS Y SALARIOS PERMANENTES</v>
      </c>
      <c r="K664" s="98" t="e">
        <f>#REF!</f>
        <v>#REF!</v>
      </c>
      <c r="L664" s="98" t="s">
        <v>393</v>
      </c>
    </row>
    <row r="665" spans="3:12" x14ac:dyDescent="0.35">
      <c r="C665" s="171" t="s">
        <v>58</v>
      </c>
      <c r="D665" s="163"/>
      <c r="E665" s="154">
        <v>0</v>
      </c>
      <c r="F665" s="100">
        <f>IF(E664=0,"",(G664/E664)/12*E664)</f>
        <v>0</v>
      </c>
      <c r="G665" s="97">
        <f>F665</f>
        <v>0</v>
      </c>
      <c r="H665" s="164"/>
      <c r="I665" s="116" t="s">
        <v>514</v>
      </c>
      <c r="J665" s="116" t="str">
        <f>VLOOKUP(I665,Presupuesto!$B$11:$C$565,2,0)</f>
        <v>AGUINALDO Y DECIMO CUARTO MES</v>
      </c>
      <c r="K665" s="98" t="e">
        <f>#REF!</f>
        <v>#REF!</v>
      </c>
      <c r="L665" s="98" t="s">
        <v>393</v>
      </c>
    </row>
    <row r="666" spans="3:12" ht="15" thickBot="1" x14ac:dyDescent="0.4">
      <c r="C666" s="172" t="s">
        <v>59</v>
      </c>
      <c r="D666" s="163"/>
      <c r="E666" s="154">
        <v>0</v>
      </c>
      <c r="F666" s="117">
        <f>IF(E664&lt;6,"",((E664-6)/12)*(G664/E664))</f>
        <v>0</v>
      </c>
      <c r="G666" s="97">
        <f>F666</f>
        <v>0</v>
      </c>
      <c r="H666" s="164"/>
      <c r="I666" s="101" t="s">
        <v>517</v>
      </c>
      <c r="J666" s="101" t="str">
        <f>VLOOKUP(I666,Presupuesto!$B$11:$C$565,2,0)</f>
        <v>DECIMOCUARTO MES</v>
      </c>
      <c r="K666" s="98" t="e">
        <f>#REF!</f>
        <v>#REF!</v>
      </c>
      <c r="L666" s="98" t="s">
        <v>393</v>
      </c>
    </row>
    <row r="667" spans="3:12" ht="15" thickBot="1" x14ac:dyDescent="0.4">
      <c r="C667" s="137" t="s">
        <v>488</v>
      </c>
      <c r="D667" s="199"/>
      <c r="E667" s="152">
        <v>12</v>
      </c>
      <c r="F667" s="297">
        <f>HLOOKUP($C667,$BZ$2:$CM$3,2,0)</f>
        <v>13896.4</v>
      </c>
      <c r="G667" s="113">
        <f>D667*E667*F667</f>
        <v>0</v>
      </c>
      <c r="H667" s="166"/>
      <c r="I667" s="114" t="s">
        <v>494</v>
      </c>
      <c r="J667" s="114" t="str">
        <f>VLOOKUP(I667,Presupuesto!$B$11:$C$565,2,0)</f>
        <v>SUELDOS Y SALARIOS PERMANENTES</v>
      </c>
      <c r="K667" s="98" t="e">
        <f>#REF!</f>
        <v>#REF!</v>
      </c>
      <c r="L667" s="98" t="s">
        <v>393</v>
      </c>
    </row>
    <row r="668" spans="3:12" x14ac:dyDescent="0.35">
      <c r="C668" s="171" t="s">
        <v>58</v>
      </c>
      <c r="D668" s="163"/>
      <c r="E668" s="154">
        <v>0</v>
      </c>
      <c r="F668" s="100">
        <f>IF(E667=0,"",(G667/E667)/12*E667)</f>
        <v>0</v>
      </c>
      <c r="G668" s="97">
        <f>F668</f>
        <v>0</v>
      </c>
      <c r="H668" s="164"/>
      <c r="I668" s="116" t="s">
        <v>514</v>
      </c>
      <c r="J668" s="116" t="str">
        <f>VLOOKUP(I668,Presupuesto!$B$11:$C$565,2,0)</f>
        <v>AGUINALDO Y DECIMO CUARTO MES</v>
      </c>
      <c r="K668" s="98" t="e">
        <f>#REF!</f>
        <v>#REF!</v>
      </c>
      <c r="L668" s="98" t="s">
        <v>393</v>
      </c>
    </row>
    <row r="669" spans="3:12" ht="15" thickBot="1" x14ac:dyDescent="0.4">
      <c r="C669" s="172" t="s">
        <v>59</v>
      </c>
      <c r="D669" s="163"/>
      <c r="E669" s="154">
        <v>0</v>
      </c>
      <c r="F669" s="117">
        <f>IF(E667&lt;6,"",((E667-6)/12)*(G667/E667))</f>
        <v>0</v>
      </c>
      <c r="G669" s="97">
        <f>F669</f>
        <v>0</v>
      </c>
      <c r="H669" s="164"/>
      <c r="I669" s="101" t="s">
        <v>517</v>
      </c>
      <c r="J669" s="101" t="str">
        <f>VLOOKUP(I669,Presupuesto!$B$11:$C$565,2,0)</f>
        <v>DECIMOCUARTO MES</v>
      </c>
      <c r="K669" s="98" t="e">
        <f>#REF!</f>
        <v>#REF!</v>
      </c>
      <c r="L669" s="98" t="s">
        <v>393</v>
      </c>
    </row>
    <row r="670" spans="3:12" ht="15" thickBot="1" x14ac:dyDescent="0.4">
      <c r="C670" s="137" t="s">
        <v>489</v>
      </c>
      <c r="D670" s="199"/>
      <c r="E670" s="152">
        <v>12</v>
      </c>
      <c r="F670" s="297">
        <f>HLOOKUP($C670,$BZ$2:$CM$3,2,0)</f>
        <v>15004.09</v>
      </c>
      <c r="G670" s="113">
        <f>D670*E670*F670</f>
        <v>0</v>
      </c>
      <c r="H670" s="166"/>
      <c r="I670" s="114" t="s">
        <v>494</v>
      </c>
      <c r="J670" s="114" t="str">
        <f>VLOOKUP(I670,Presupuesto!$B$11:$C$565,2,0)</f>
        <v>SUELDOS Y SALARIOS PERMANENTES</v>
      </c>
      <c r="K670" s="98" t="e">
        <f>#REF!</f>
        <v>#REF!</v>
      </c>
      <c r="L670" s="98" t="s">
        <v>393</v>
      </c>
    </row>
    <row r="671" spans="3:12" x14ac:dyDescent="0.35">
      <c r="C671" s="171" t="s">
        <v>58</v>
      </c>
      <c r="D671" s="163"/>
      <c r="E671" s="154">
        <v>0</v>
      </c>
      <c r="F671" s="100">
        <f>IF(E670=0,"",(G670/E670)/12*E670)</f>
        <v>0</v>
      </c>
      <c r="G671" s="97">
        <f>F671</f>
        <v>0</v>
      </c>
      <c r="H671" s="164"/>
      <c r="I671" s="116" t="s">
        <v>514</v>
      </c>
      <c r="J671" s="116" t="str">
        <f>VLOOKUP(I671,Presupuesto!$B$11:$C$565,2,0)</f>
        <v>AGUINALDO Y DECIMO CUARTO MES</v>
      </c>
      <c r="K671" s="98" t="e">
        <f>#REF!</f>
        <v>#REF!</v>
      </c>
      <c r="L671" s="98" t="s">
        <v>393</v>
      </c>
    </row>
    <row r="672" spans="3:12" ht="15" thickBot="1" x14ac:dyDescent="0.4">
      <c r="C672" s="172" t="s">
        <v>59</v>
      </c>
      <c r="D672" s="163"/>
      <c r="E672" s="154">
        <v>0</v>
      </c>
      <c r="F672" s="117">
        <f>IF(E670&lt;6,"",((E670-6)/12)*(G670/E670))</f>
        <v>0</v>
      </c>
      <c r="G672" s="97">
        <f>F672</f>
        <v>0</v>
      </c>
      <c r="H672" s="164"/>
      <c r="I672" s="101" t="s">
        <v>517</v>
      </c>
      <c r="J672" s="101" t="str">
        <f>VLOOKUP(I672,Presupuesto!$B$11:$C$565,2,0)</f>
        <v>DECIMOCUARTO MES</v>
      </c>
      <c r="K672" s="98" t="e">
        <f>#REF!</f>
        <v>#REF!</v>
      </c>
      <c r="L672" s="98" t="s">
        <v>393</v>
      </c>
    </row>
    <row r="673" spans="3:12" ht="15" thickBot="1" x14ac:dyDescent="0.4">
      <c r="C673" s="137" t="s">
        <v>490</v>
      </c>
      <c r="D673" s="199"/>
      <c r="E673" s="152">
        <v>12</v>
      </c>
      <c r="F673" s="297">
        <f>HLOOKUP($C673,$BZ$2:$CM$3,2,0)</f>
        <v>13238.9</v>
      </c>
      <c r="G673" s="113">
        <f>D673*E673*F673</f>
        <v>0</v>
      </c>
      <c r="H673" s="166"/>
      <c r="I673" s="114" t="s">
        <v>494</v>
      </c>
      <c r="J673" s="114" t="str">
        <f>VLOOKUP(I673,Presupuesto!$B$11:$C$565,2,0)</f>
        <v>SUELDOS Y SALARIOS PERMANENTES</v>
      </c>
      <c r="K673" s="98" t="e">
        <f>#REF!</f>
        <v>#REF!</v>
      </c>
      <c r="L673" s="98" t="s">
        <v>393</v>
      </c>
    </row>
    <row r="674" spans="3:12" x14ac:dyDescent="0.35">
      <c r="C674" s="171" t="s">
        <v>58</v>
      </c>
      <c r="D674" s="163"/>
      <c r="E674" s="154">
        <v>0</v>
      </c>
      <c r="F674" s="100">
        <f>IF(E673=0,"",(G673/E673)/12*E673)</f>
        <v>0</v>
      </c>
      <c r="G674" s="97">
        <f>F674</f>
        <v>0</v>
      </c>
      <c r="H674" s="164"/>
      <c r="I674" s="116" t="s">
        <v>514</v>
      </c>
      <c r="J674" s="116" t="str">
        <f>VLOOKUP(I674,Presupuesto!$B$11:$C$565,2,0)</f>
        <v>AGUINALDO Y DECIMO CUARTO MES</v>
      </c>
      <c r="K674" s="98" t="e">
        <f>#REF!</f>
        <v>#REF!</v>
      </c>
      <c r="L674" s="98" t="s">
        <v>393</v>
      </c>
    </row>
    <row r="675" spans="3:12" ht="15" thickBot="1" x14ac:dyDescent="0.4">
      <c r="C675" s="172" t="s">
        <v>59</v>
      </c>
      <c r="D675" s="163"/>
      <c r="E675" s="154">
        <v>0</v>
      </c>
      <c r="F675" s="117">
        <f>IF(E673&lt;6,"",((E673-6)/12)*(G673/E673))</f>
        <v>0</v>
      </c>
      <c r="G675" s="97">
        <f>F675</f>
        <v>0</v>
      </c>
      <c r="H675" s="164"/>
      <c r="I675" s="101" t="s">
        <v>517</v>
      </c>
      <c r="J675" s="101" t="str">
        <f>VLOOKUP(I675,Presupuesto!$B$11:$C$565,2,0)</f>
        <v>DECIMOCUARTO MES</v>
      </c>
      <c r="K675" s="98" t="e">
        <f>#REF!</f>
        <v>#REF!</v>
      </c>
      <c r="L675" s="98" t="s">
        <v>393</v>
      </c>
    </row>
    <row r="676" spans="3:12" ht="15" thickBot="1" x14ac:dyDescent="0.4">
      <c r="C676" s="137" t="s">
        <v>491</v>
      </c>
      <c r="D676" s="199"/>
      <c r="E676" s="152">
        <v>12</v>
      </c>
      <c r="F676" s="297">
        <f>HLOOKUP($C676,$BZ$2:$CM$3,2,0)</f>
        <v>12356.31</v>
      </c>
      <c r="G676" s="113">
        <f>D676*E676*F676</f>
        <v>0</v>
      </c>
      <c r="H676" s="166"/>
      <c r="I676" s="114" t="s">
        <v>494</v>
      </c>
      <c r="J676" s="114" t="str">
        <f>VLOOKUP(I676,Presupuesto!$B$11:$C$565,2,0)</f>
        <v>SUELDOS Y SALARIOS PERMANENTES</v>
      </c>
      <c r="K676" s="98" t="e">
        <f>#REF!</f>
        <v>#REF!</v>
      </c>
      <c r="L676" s="98" t="s">
        <v>393</v>
      </c>
    </row>
    <row r="677" spans="3:12" x14ac:dyDescent="0.35">
      <c r="C677" s="171" t="s">
        <v>58</v>
      </c>
      <c r="D677" s="163"/>
      <c r="E677" s="154">
        <v>0</v>
      </c>
      <c r="F677" s="100">
        <f>IF(E676=0,"",(G676/E676)/12*E676)</f>
        <v>0</v>
      </c>
      <c r="G677" s="97">
        <f>F677</f>
        <v>0</v>
      </c>
      <c r="H677" s="164"/>
      <c r="I677" s="116" t="s">
        <v>514</v>
      </c>
      <c r="J677" s="116" t="str">
        <f>VLOOKUP(I677,Presupuesto!$B$11:$C$565,2,0)</f>
        <v>AGUINALDO Y DECIMO CUARTO MES</v>
      </c>
      <c r="K677" s="98" t="e">
        <f>#REF!</f>
        <v>#REF!</v>
      </c>
      <c r="L677" s="98" t="s">
        <v>393</v>
      </c>
    </row>
    <row r="678" spans="3:12" ht="15" thickBot="1" x14ac:dyDescent="0.4">
      <c r="C678" s="172" t="s">
        <v>59</v>
      </c>
      <c r="D678" s="163"/>
      <c r="E678" s="154">
        <v>0</v>
      </c>
      <c r="F678" s="117">
        <f>IF(E676&lt;6,"",((E676-6)/12)*(G676/E676))</f>
        <v>0</v>
      </c>
      <c r="G678" s="97">
        <f>F678</f>
        <v>0</v>
      </c>
      <c r="H678" s="164"/>
      <c r="I678" s="101" t="s">
        <v>517</v>
      </c>
      <c r="J678" s="101" t="str">
        <f>VLOOKUP(I678,Presupuesto!$B$11:$C$565,2,0)</f>
        <v>DECIMOCUARTO MES</v>
      </c>
      <c r="K678" s="98" t="e">
        <f>#REF!</f>
        <v>#REF!</v>
      </c>
      <c r="L678" s="98" t="s">
        <v>393</v>
      </c>
    </row>
    <row r="679" spans="3:12" ht="15" thickBot="1" x14ac:dyDescent="0.4">
      <c r="C679" s="137" t="s">
        <v>492</v>
      </c>
      <c r="D679" s="199"/>
      <c r="E679" s="152">
        <v>12</v>
      </c>
      <c r="F679" s="297">
        <f>HLOOKUP($C679,$BZ$2:$CM$3,2,0)</f>
        <v>463.22</v>
      </c>
      <c r="G679" s="113">
        <f>D679*E679*F679</f>
        <v>0</v>
      </c>
      <c r="H679" s="166"/>
      <c r="I679" s="114" t="s">
        <v>494</v>
      </c>
      <c r="J679" s="114" t="str">
        <f>VLOOKUP(I679,Presupuesto!$B$11:$C$565,2,0)</f>
        <v>SUELDOS Y SALARIOS PERMANENTES</v>
      </c>
      <c r="K679" s="98" t="e">
        <f>#REF!</f>
        <v>#REF!</v>
      </c>
      <c r="L679" s="98" t="s">
        <v>393</v>
      </c>
    </row>
    <row r="680" spans="3:12" x14ac:dyDescent="0.35">
      <c r="C680" s="171" t="s">
        <v>58</v>
      </c>
      <c r="D680" s="163"/>
      <c r="E680" s="154">
        <v>0</v>
      </c>
      <c r="F680" s="100">
        <f>IF(E679=0,"",(G679/E679)/12*E679)</f>
        <v>0</v>
      </c>
      <c r="G680" s="97">
        <f>F680</f>
        <v>0</v>
      </c>
      <c r="H680" s="164"/>
      <c r="I680" s="116" t="s">
        <v>514</v>
      </c>
      <c r="J680" s="116" t="str">
        <f>VLOOKUP(I680,Presupuesto!$B$11:$C$565,2,0)</f>
        <v>AGUINALDO Y DECIMO CUARTO MES</v>
      </c>
      <c r="K680" s="98" t="e">
        <f>#REF!</f>
        <v>#REF!</v>
      </c>
      <c r="L680" s="98" t="s">
        <v>393</v>
      </c>
    </row>
    <row r="681" spans="3:12" ht="15" thickBot="1" x14ac:dyDescent="0.4">
      <c r="C681" s="172" t="s">
        <v>59</v>
      </c>
      <c r="D681" s="163"/>
      <c r="E681" s="154">
        <v>0</v>
      </c>
      <c r="F681" s="117">
        <f>IF(E679&lt;6,"",((E679-6)/12)*(G679/E679))</f>
        <v>0</v>
      </c>
      <c r="G681" s="97">
        <f>F681</f>
        <v>0</v>
      </c>
      <c r="H681" s="164"/>
      <c r="I681" s="101" t="s">
        <v>517</v>
      </c>
      <c r="J681" s="101" t="str">
        <f>VLOOKUP(I681,Presupuesto!$B$11:$C$565,2,0)</f>
        <v>DECIMOCUARTO MES</v>
      </c>
      <c r="K681" s="98" t="e">
        <f>#REF!</f>
        <v>#REF!</v>
      </c>
      <c r="L681" s="98" t="s">
        <v>393</v>
      </c>
    </row>
    <row r="682" spans="3:12" ht="15" thickBot="1" x14ac:dyDescent="0.4">
      <c r="C682" s="137" t="s">
        <v>493</v>
      </c>
      <c r="D682" s="199"/>
      <c r="E682" s="152">
        <v>12</v>
      </c>
      <c r="F682" s="297">
        <f>HLOOKUP($C682,$BZ$2:$CM$3,2,0)</f>
        <v>2007.3</v>
      </c>
      <c r="G682" s="113">
        <f>D682*E682*F682</f>
        <v>0</v>
      </c>
      <c r="H682" s="166"/>
      <c r="I682" s="114" t="s">
        <v>494</v>
      </c>
      <c r="J682" s="114" t="str">
        <f>VLOOKUP(I682,Presupuesto!$B$11:$C$565,2,0)</f>
        <v>SUELDOS Y SALARIOS PERMANENTES</v>
      </c>
      <c r="K682" s="98" t="e">
        <f>#REF!</f>
        <v>#REF!</v>
      </c>
      <c r="L682" s="98" t="s">
        <v>393</v>
      </c>
    </row>
    <row r="683" spans="3:12" x14ac:dyDescent="0.35">
      <c r="C683" s="171" t="s">
        <v>58</v>
      </c>
      <c r="D683" s="163"/>
      <c r="E683" s="154">
        <v>0</v>
      </c>
      <c r="F683" s="100">
        <f>IF(E682=0,"",(G682/E682)/12*E682)</f>
        <v>0</v>
      </c>
      <c r="G683" s="97">
        <f>F683</f>
        <v>0</v>
      </c>
      <c r="H683" s="164"/>
      <c r="I683" s="116" t="s">
        <v>514</v>
      </c>
      <c r="J683" s="116" t="str">
        <f>VLOOKUP(I683,Presupuesto!$B$11:$C$565,2,0)</f>
        <v>AGUINALDO Y DECIMO CUARTO MES</v>
      </c>
      <c r="K683" s="98" t="e">
        <f>#REF!</f>
        <v>#REF!</v>
      </c>
      <c r="L683" s="98" t="s">
        <v>393</v>
      </c>
    </row>
    <row r="684" spans="3:12" ht="15" thickBot="1" x14ac:dyDescent="0.4">
      <c r="C684" s="172" t="s">
        <v>59</v>
      </c>
      <c r="D684" s="163"/>
      <c r="E684" s="154">
        <v>0</v>
      </c>
      <c r="F684" s="117">
        <f>IF(E682&lt;6,"",((E682-6)/12)*(G682/E682))</f>
        <v>0</v>
      </c>
      <c r="G684" s="97">
        <f>F684</f>
        <v>0</v>
      </c>
      <c r="H684" s="164"/>
      <c r="I684" s="101" t="s">
        <v>517</v>
      </c>
      <c r="J684" s="101" t="str">
        <f>VLOOKUP(I684,Presupuesto!$B$11:$C$565,2,0)</f>
        <v>DECIMOCUARTO MES</v>
      </c>
      <c r="K684" s="98" t="e">
        <f>#REF!</f>
        <v>#REF!</v>
      </c>
      <c r="L684" s="98" t="s">
        <v>393</v>
      </c>
    </row>
    <row r="685" spans="3:12" ht="15" thickBot="1" x14ac:dyDescent="0.4">
      <c r="C685" s="140" t="s">
        <v>83</v>
      </c>
      <c r="D685" s="199"/>
      <c r="E685" s="152">
        <v>12</v>
      </c>
      <c r="F685" s="139">
        <v>30000</v>
      </c>
      <c r="G685" s="113">
        <f>D685*E685*F685</f>
        <v>0</v>
      </c>
      <c r="H685" s="166"/>
      <c r="I685" s="114" t="s">
        <v>562</v>
      </c>
      <c r="J685" s="114" t="str">
        <f>VLOOKUP(I685,Presupuesto!$B$11:$C$565,2,0)</f>
        <v>CONTRATOS ESPECIALES</v>
      </c>
      <c r="K685" s="98" t="e">
        <f>#REF!</f>
        <v>#REF!</v>
      </c>
      <c r="L685" s="98" t="s">
        <v>393</v>
      </c>
    </row>
    <row r="686" spans="3:12" x14ac:dyDescent="0.35">
      <c r="C686" s="171" t="s">
        <v>58</v>
      </c>
      <c r="D686" s="163"/>
      <c r="E686" s="154">
        <v>0</v>
      </c>
      <c r="F686" s="117">
        <f>IF(E685=0,"",(G685/E685)/12*E685)</f>
        <v>0</v>
      </c>
      <c r="G686" s="97">
        <f>F686</f>
        <v>0</v>
      </c>
      <c r="H686" s="164"/>
      <c r="I686" s="101" t="s">
        <v>562</v>
      </c>
      <c r="J686" s="101" t="str">
        <f>VLOOKUP(I686,Presupuesto!$B$11:$C$565,2,0)</f>
        <v>CONTRATOS ESPECIALES</v>
      </c>
      <c r="K686" s="98" t="e">
        <f>#REF!</f>
        <v>#REF!</v>
      </c>
      <c r="L686" s="98" t="s">
        <v>392</v>
      </c>
    </row>
    <row r="687" spans="3:12" ht="15" thickBot="1" x14ac:dyDescent="0.4">
      <c r="C687" s="172" t="s">
        <v>59</v>
      </c>
      <c r="D687" s="163"/>
      <c r="E687" s="154">
        <v>0</v>
      </c>
      <c r="F687" s="100">
        <f>IF(E685&lt;6,"",((E685-6)/12)*(G685/E685))</f>
        <v>0</v>
      </c>
      <c r="G687" s="97">
        <f>F687</f>
        <v>0</v>
      </c>
      <c r="H687" s="164"/>
      <c r="I687" s="101" t="s">
        <v>562</v>
      </c>
      <c r="J687" s="101" t="str">
        <f>VLOOKUP(I687,Presupuesto!$B$11:$C$565,2,0)</f>
        <v>CONTRATOS ESPECIALES</v>
      </c>
      <c r="K687" s="98" t="e">
        <f>#REF!</f>
        <v>#REF!</v>
      </c>
      <c r="L687" s="98" t="s">
        <v>397</v>
      </c>
    </row>
    <row r="688" spans="3:12" ht="15" thickBot="1" x14ac:dyDescent="0.4">
      <c r="C688" s="140" t="s">
        <v>60</v>
      </c>
      <c r="D688" s="199"/>
      <c r="E688" s="152">
        <v>12</v>
      </c>
      <c r="F688" s="118">
        <v>30000</v>
      </c>
      <c r="G688" s="113">
        <f>D688*E688*F688</f>
        <v>0</v>
      </c>
      <c r="H688" s="166"/>
      <c r="I688" s="114" t="s">
        <v>703</v>
      </c>
      <c r="J688" s="114" t="str">
        <f>VLOOKUP(I688,Presupuesto!$B$11:$C$565,2,0)</f>
        <v>OTROS SERVICIOS TECNICOS Y PROFESIONALES</v>
      </c>
      <c r="K688" s="98" t="e">
        <f>#REF!</f>
        <v>#REF!</v>
      </c>
      <c r="L688" s="98" t="s">
        <v>392</v>
      </c>
    </row>
    <row r="689" spans="3:12" x14ac:dyDescent="0.35">
      <c r="C689" s="171" t="s">
        <v>58</v>
      </c>
      <c r="D689" s="163"/>
      <c r="E689" s="154">
        <v>0</v>
      </c>
      <c r="F689" s="100">
        <v>0</v>
      </c>
      <c r="G689" s="97">
        <f>F689</f>
        <v>0</v>
      </c>
      <c r="H689" s="164"/>
      <c r="I689" s="101" t="s">
        <v>703</v>
      </c>
      <c r="J689" s="101" t="str">
        <f>VLOOKUP(I689,Presupuesto!$B$11:$C$565,2,0)</f>
        <v>OTROS SERVICIOS TECNICOS Y PROFESIONALES</v>
      </c>
      <c r="K689" s="98" t="e">
        <f>#REF!</f>
        <v>#REF!</v>
      </c>
      <c r="L689" s="98" t="s">
        <v>392</v>
      </c>
    </row>
    <row r="690" spans="3:12" ht="15" thickBot="1" x14ac:dyDescent="0.4">
      <c r="C690" s="172" t="s">
        <v>59</v>
      </c>
      <c r="D690" s="163"/>
      <c r="E690" s="154">
        <v>0</v>
      </c>
      <c r="F690" s="100">
        <v>0</v>
      </c>
      <c r="G690" s="97">
        <f>F690</f>
        <v>0</v>
      </c>
      <c r="H690" s="164"/>
      <c r="I690" s="101" t="s">
        <v>703</v>
      </c>
      <c r="J690" s="101" t="str">
        <f>VLOOKUP(I690,Presupuesto!$B$11:$C$565,2,0)</f>
        <v>OTROS SERVICIOS TECNICOS Y PROFESIONALES</v>
      </c>
      <c r="K690" s="98" t="e">
        <f>#REF!</f>
        <v>#REF!</v>
      </c>
      <c r="L690" s="98" t="s">
        <v>392</v>
      </c>
    </row>
    <row r="691" spans="3:12" ht="15" thickBot="1" x14ac:dyDescent="0.4">
      <c r="C691" s="140" t="s">
        <v>61</v>
      </c>
      <c r="D691" s="199"/>
      <c r="E691" s="152">
        <v>12</v>
      </c>
      <c r="F691" s="118">
        <v>30000</v>
      </c>
      <c r="G691" s="113">
        <f>D691*E691*F691</f>
        <v>0</v>
      </c>
      <c r="H691" s="166"/>
      <c r="I691" s="114" t="s">
        <v>494</v>
      </c>
      <c r="J691" s="114" t="str">
        <f>VLOOKUP(I691,Presupuesto!$B$11:$C$565,2,0)</f>
        <v>SUELDOS Y SALARIOS PERMANENTES</v>
      </c>
      <c r="K691" s="98" t="e">
        <f>#REF!</f>
        <v>#REF!</v>
      </c>
      <c r="L691" s="98" t="s">
        <v>392</v>
      </c>
    </row>
    <row r="692" spans="3:12" x14ac:dyDescent="0.35">
      <c r="C692" s="171" t="s">
        <v>58</v>
      </c>
      <c r="D692" s="169"/>
      <c r="E692" s="131">
        <v>0</v>
      </c>
      <c r="F692" s="119">
        <f>IF(E691=0,"",(G691/E691)/12*E691)</f>
        <v>0</v>
      </c>
      <c r="G692" s="120">
        <f>F692</f>
        <v>0</v>
      </c>
      <c r="H692" s="164"/>
      <c r="I692" s="101" t="s">
        <v>514</v>
      </c>
      <c r="J692" s="101" t="str">
        <f>VLOOKUP(I692,Presupuesto!$B$11:$C$565,2,0)</f>
        <v>AGUINALDO Y DECIMO CUARTO MES</v>
      </c>
      <c r="K692" s="98" t="e">
        <f>#REF!</f>
        <v>#REF!</v>
      </c>
      <c r="L692" s="98" t="s">
        <v>392</v>
      </c>
    </row>
    <row r="693" spans="3:12" ht="15" thickBot="1" x14ac:dyDescent="0.4">
      <c r="C693" s="173" t="s">
        <v>59</v>
      </c>
      <c r="D693" s="162"/>
      <c r="E693" s="132">
        <v>0</v>
      </c>
      <c r="F693" s="105">
        <f>IF(E691&lt;6,"",((E691-6)/12)*(G691/E691))</f>
        <v>0</v>
      </c>
      <c r="G693" s="105">
        <f>F693</f>
        <v>0</v>
      </c>
      <c r="H693" s="162"/>
      <c r="I693" s="106" t="s">
        <v>517</v>
      </c>
      <c r="J693" s="124" t="str">
        <f>VLOOKUP(I693,Presupuesto!$B$11:$C$565,2,0)</f>
        <v>DECIMOCUARTO MES</v>
      </c>
      <c r="K693" s="106" t="e">
        <f>#REF!</f>
        <v>#REF!</v>
      </c>
      <c r="L693" s="124" t="s">
        <v>392</v>
      </c>
    </row>
    <row r="694" spans="3:12" x14ac:dyDescent="0.35">
      <c r="C694" s="437"/>
      <c r="D694" s="424"/>
      <c r="E694" s="437"/>
      <c r="F694" s="437"/>
      <c r="G694" s="437"/>
      <c r="H694" s="424"/>
      <c r="I694" s="437"/>
      <c r="J694" s="437"/>
      <c r="K694" s="437"/>
      <c r="L694" s="437"/>
    </row>
  </sheetData>
  <conditionalFormatting sqref="E433">
    <cfRule type="cellIs" dxfId="29" priority="5" operator="greaterThan">
      <formula>12</formula>
    </cfRule>
  </conditionalFormatting>
  <conditionalFormatting sqref="E193">
    <cfRule type="cellIs" dxfId="28" priority="9" operator="greaterThan">
      <formula>12</formula>
    </cfRule>
  </conditionalFormatting>
  <conditionalFormatting sqref="E253">
    <cfRule type="cellIs" dxfId="27" priority="8" operator="greaterThan">
      <formula>12</formula>
    </cfRule>
  </conditionalFormatting>
  <conditionalFormatting sqref="E313">
    <cfRule type="cellIs" dxfId="26" priority="7" operator="greaterThan">
      <formula>12</formula>
    </cfRule>
  </conditionalFormatting>
  <conditionalFormatting sqref="E373">
    <cfRule type="cellIs" dxfId="25" priority="6" operator="greaterThan">
      <formula>12</formula>
    </cfRule>
  </conditionalFormatting>
  <conditionalFormatting sqref="E497">
    <cfRule type="cellIs" dxfId="24" priority="4" operator="greaterThan">
      <formula>12</formula>
    </cfRule>
  </conditionalFormatting>
  <conditionalFormatting sqref="E558">
    <cfRule type="cellIs" dxfId="23" priority="3" operator="greaterThan">
      <formula>12</formula>
    </cfRule>
  </conditionalFormatting>
  <conditionalFormatting sqref="E620">
    <cfRule type="cellIs" dxfId="22" priority="2" operator="greaterThan">
      <formula>12</formula>
    </cfRule>
  </conditionalFormatting>
  <conditionalFormatting sqref="E682">
    <cfRule type="cellIs" dxfId="21" priority="1"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54:H204 H214:H264 H274:H324 H334:H384 H394:H444 H17:H18 H458:H508 H28:H31 H41:H43 H53:H55 H65:H73 H86:H92 H519:H569 H581:H631 H643:H693 H102 H112 H125:H126 H136:H144">
      <formula1>$R$2:$S$2</formula1>
    </dataValidation>
    <dataValidation type="list" allowBlank="1" showInputMessage="1" showErrorMessage="1" errorTitle="¡Ingreso Inválido!" error="Seleccione una opción de la lista" promptTitle="Mes Requerido" prompt="Seleccione el mes en el que requiere el recurso." sqref="L154:L204 L214:L264 L274:L324 L334:L384 L394:L444 L17:L18 L458:L508 L28:L31 L41:L43 L53:L55 L65:L73 L86:L92 L519:L569 L581:L631 L643:L693 L102 L112 L125:L126 L136:L144">
      <formula1>$U$2:$AF$2</formula1>
    </dataValidation>
    <dataValidation type="list" allowBlank="1" showInputMessage="1" showErrorMessage="1" sqref="C154 C157 C160 C163 C166 C169 C172 C175 C178 C181 C184 C187 C190 C193 C214 C217 C220 C223 C226 C229 C232 C235 C238 C241 C244 C247 C250 C253 C274 C277 C280 C283 C286 C289 C292 C295 C298 C301 C304 C307 C310 C313 C334 C337 C340 C343 C346 C349 C352 C355 C358 C361 C364 C367 C370 C373 C394 C397 C400 C403 C406 C409 C412 C415 C418 C421 C424 C427 C430 C433 C458 C461 C464 C467 C470 C473 C476 C479 C482 C485 C488 C491 C494 C497 C519 C522 C525 C528 C531 C534 C537 C540 C543 C546 C549 C552 C555 C558 C581 C584 C587 C590 C593 C596 C599 C602 C605 C608 C611 C614 C617 C620 C643 C646 C649 C652 C655 C658 C661 C664 C667 C670 C673 C676 C679 C682">
      <formula1>$BZ$2:$CM$2</formula1>
    </dataValidation>
    <dataValidation type="list" allowBlank="1" showInputMessage="1" showErrorMessage="1" errorTitle="¡Ingreso Inválido!" error="Verifique el valor ingresado." sqref="I154:I204 I214:I264 I274:I324 I334:I384 I394:I444 I17:I18 I458:I508 I28:I31 I41:I43 I53:I55 I65:I73 I86:I92 I519:I569 I581:I631 I643:I693 I102 I112 I125:I126 I136:I144">
      <formula1>$A$1:$UI$1</formula1>
    </dataValidation>
    <dataValidation type="list" allowBlank="1" showInputMessage="1" showErrorMessage="1" errorTitle="¡Ingreso Inválido!" error="Seleccione una opción de la lista." promptTitle="Dimensión Estratégica" prompt="Seleccione una opción de la lista." sqref="K155:K204 K215:K264 K275:K324 K335:K384 K395:K444 K17:K18 K459:K508 K28:K31 K41:K43 K136:K144 K65:K73 K86:K92 K520:K569 K582:K631 K644:K693 K102 K112 K125:K126 K53:K55">
      <formula1>$A$2:$P$2</formula1>
    </dataValidation>
    <dataValidation type="list" allowBlank="1" showInputMessage="1" showErrorMessage="1" errorTitle="¡Ingreso Inválido!" error="Seleccione una opción de la lista." promptTitle="Dimensión Estratégica" prompt="Seleccione una opción de la lista." sqref="K154 K214 K274 K334 K394 K458 K519 K581 K643">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169" zoomScale="70" zoomScaleNormal="70" workbookViewId="0">
      <selection activeCell="H184" sqref="H184"/>
    </sheetView>
  </sheetViews>
  <sheetFormatPr baseColWidth="10" defaultColWidth="11.54296875" defaultRowHeight="14.5" x14ac:dyDescent="0.35"/>
  <cols>
    <col min="1" max="1" width="1.81640625" style="86" customWidth="1"/>
    <col min="2" max="2" width="6.7265625" style="86" customWidth="1"/>
    <col min="3" max="3" width="41.7265625" style="86" customWidth="1"/>
    <col min="4" max="4" width="26.453125" style="86" bestFit="1" customWidth="1"/>
    <col min="5" max="6" width="13.81640625" style="86" customWidth="1"/>
    <col min="7" max="7" width="13.81640625" style="77" customWidth="1"/>
    <col min="8" max="8" width="12.7265625" style="86" bestFit="1" customWidth="1"/>
    <col min="9" max="9" width="35.453125" style="86" bestFit="1" customWidth="1"/>
    <col min="10" max="10" width="22.26953125" style="86" bestFit="1" customWidth="1"/>
    <col min="11" max="11" width="13.453125" style="86" bestFit="1" customWidth="1"/>
    <col min="12" max="16384" width="11.54296875" style="86"/>
  </cols>
  <sheetData>
    <row r="1" spans="1:555" ht="26" hidden="1" x14ac:dyDescent="0.35">
      <c r="A1" s="187" t="s">
        <v>249</v>
      </c>
      <c r="B1" s="190" t="s">
        <v>250</v>
      </c>
      <c r="C1" s="181" t="s">
        <v>251</v>
      </c>
      <c r="D1" s="181" t="s">
        <v>494</v>
      </c>
      <c r="E1" s="181" t="s">
        <v>496</v>
      </c>
      <c r="F1" s="181" t="s">
        <v>498</v>
      </c>
      <c r="G1" s="181" t="s">
        <v>500</v>
      </c>
      <c r="H1" s="181" t="s">
        <v>502</v>
      </c>
      <c r="I1" s="181" t="s">
        <v>504</v>
      </c>
      <c r="J1" s="181" t="s">
        <v>252</v>
      </c>
      <c r="K1" s="181" t="s">
        <v>507</v>
      </c>
      <c r="L1" s="181" t="s">
        <v>253</v>
      </c>
      <c r="M1" s="181" t="s">
        <v>509</v>
      </c>
      <c r="N1" s="181" t="s">
        <v>511</v>
      </c>
      <c r="O1" s="181" t="s">
        <v>513</v>
      </c>
      <c r="P1" s="181" t="s">
        <v>254</v>
      </c>
      <c r="Q1" s="181" t="s">
        <v>514</v>
      </c>
      <c r="R1" s="181" t="s">
        <v>517</v>
      </c>
      <c r="S1" s="181" t="s">
        <v>255</v>
      </c>
      <c r="T1" s="181" t="s">
        <v>519</v>
      </c>
      <c r="U1" s="181" t="s">
        <v>256</v>
      </c>
      <c r="V1" s="181" t="s">
        <v>520</v>
      </c>
      <c r="W1" s="181" t="s">
        <v>521</v>
      </c>
      <c r="X1" s="181" t="s">
        <v>525</v>
      </c>
      <c r="Y1" s="181" t="s">
        <v>272</v>
      </c>
      <c r="Z1" s="181" t="s">
        <v>526</v>
      </c>
      <c r="AA1" s="181" t="s">
        <v>528</v>
      </c>
      <c r="AB1" s="181" t="s">
        <v>530</v>
      </c>
      <c r="AC1" s="181" t="s">
        <v>273</v>
      </c>
      <c r="AD1" s="181" t="s">
        <v>532</v>
      </c>
      <c r="AE1" s="181" t="s">
        <v>534</v>
      </c>
      <c r="AF1" s="181" t="s">
        <v>536</v>
      </c>
      <c r="AG1" s="181" t="s">
        <v>538</v>
      </c>
      <c r="AH1" s="181" t="s">
        <v>248</v>
      </c>
      <c r="AI1" s="181" t="s">
        <v>540</v>
      </c>
      <c r="AJ1" s="190" t="s">
        <v>257</v>
      </c>
      <c r="AK1" s="181" t="s">
        <v>542</v>
      </c>
      <c r="AL1" s="181" t="s">
        <v>258</v>
      </c>
      <c r="AM1" s="181" t="s">
        <v>544</v>
      </c>
      <c r="AN1" s="181" t="s">
        <v>546</v>
      </c>
      <c r="AO1" s="181" t="s">
        <v>259</v>
      </c>
      <c r="AP1" s="181" t="s">
        <v>548</v>
      </c>
      <c r="AQ1" s="181" t="s">
        <v>550</v>
      </c>
      <c r="AR1" s="181" t="s">
        <v>260</v>
      </c>
      <c r="AS1" s="181" t="s">
        <v>551</v>
      </c>
      <c r="AT1" s="181" t="s">
        <v>553</v>
      </c>
      <c r="AU1" s="181" t="s">
        <v>554</v>
      </c>
      <c r="AV1" s="181" t="s">
        <v>555</v>
      </c>
      <c r="AW1" s="181" t="s">
        <v>557</v>
      </c>
      <c r="AX1" s="181" t="s">
        <v>559</v>
      </c>
      <c r="AY1" s="181" t="s">
        <v>560</v>
      </c>
      <c r="AZ1" s="181" t="s">
        <v>261</v>
      </c>
      <c r="BA1" s="181" t="s">
        <v>562</v>
      </c>
      <c r="BB1" s="181" t="s">
        <v>564</v>
      </c>
      <c r="BC1" s="181" t="s">
        <v>566</v>
      </c>
      <c r="BD1" s="181" t="s">
        <v>568</v>
      </c>
      <c r="BE1" s="181" t="s">
        <v>570</v>
      </c>
      <c r="BF1" s="181" t="s">
        <v>572</v>
      </c>
      <c r="BG1" s="181" t="s">
        <v>574</v>
      </c>
      <c r="BH1" s="181" t="s">
        <v>576</v>
      </c>
      <c r="BI1" s="181" t="s">
        <v>274</v>
      </c>
      <c r="BJ1" s="181" t="s">
        <v>578</v>
      </c>
      <c r="BK1" s="181" t="s">
        <v>580</v>
      </c>
      <c r="BL1" s="181" t="s">
        <v>582</v>
      </c>
      <c r="BM1" s="181" t="s">
        <v>584</v>
      </c>
      <c r="BN1" s="181" t="s">
        <v>586</v>
      </c>
      <c r="BO1" s="181" t="s">
        <v>588</v>
      </c>
      <c r="BP1" s="181" t="s">
        <v>590</v>
      </c>
      <c r="BQ1" s="181" t="s">
        <v>592</v>
      </c>
      <c r="BR1" s="181" t="s">
        <v>594</v>
      </c>
      <c r="BS1" s="181" t="s">
        <v>596</v>
      </c>
      <c r="BT1" s="190" t="s">
        <v>262</v>
      </c>
      <c r="BU1" s="181" t="s">
        <v>263</v>
      </c>
      <c r="BV1" s="181" t="s">
        <v>598</v>
      </c>
      <c r="BW1" s="181" t="s">
        <v>264</v>
      </c>
      <c r="BX1" s="181" t="s">
        <v>600</v>
      </c>
      <c r="BY1" s="181" t="s">
        <v>602</v>
      </c>
      <c r="BZ1" s="190" t="s">
        <v>265</v>
      </c>
      <c r="CA1" s="181" t="s">
        <v>266</v>
      </c>
      <c r="CB1" s="181" t="s">
        <v>604</v>
      </c>
      <c r="CC1" s="181" t="s">
        <v>267</v>
      </c>
      <c r="CD1" s="181" t="s">
        <v>606</v>
      </c>
      <c r="CE1" s="181" t="s">
        <v>608</v>
      </c>
      <c r="CF1" s="181" t="s">
        <v>610</v>
      </c>
      <c r="CG1" s="190" t="s">
        <v>268</v>
      </c>
      <c r="CH1" s="181" t="s">
        <v>616</v>
      </c>
      <c r="CI1" s="181" t="s">
        <v>618</v>
      </c>
      <c r="CJ1" s="181" t="s">
        <v>269</v>
      </c>
      <c r="CK1" s="181" t="s">
        <v>612</v>
      </c>
      <c r="CL1" s="181" t="s">
        <v>614</v>
      </c>
      <c r="CM1" s="181" t="s">
        <v>270</v>
      </c>
      <c r="CN1" s="181" t="s">
        <v>620</v>
      </c>
      <c r="CO1" s="181" t="s">
        <v>271</v>
      </c>
      <c r="CP1" s="181" t="s">
        <v>621</v>
      </c>
      <c r="CQ1" s="178" t="s">
        <v>275</v>
      </c>
      <c r="CR1" s="190" t="s">
        <v>276</v>
      </c>
      <c r="CS1" s="181" t="s">
        <v>622</v>
      </c>
      <c r="CT1" s="181" t="s">
        <v>623</v>
      </c>
      <c r="CU1" s="181" t="s">
        <v>625</v>
      </c>
      <c r="CV1" s="181" t="s">
        <v>277</v>
      </c>
      <c r="CW1" s="181" t="s">
        <v>627</v>
      </c>
      <c r="CX1" s="181" t="s">
        <v>629</v>
      </c>
      <c r="CY1" s="181" t="s">
        <v>631</v>
      </c>
      <c r="CZ1" s="181" t="s">
        <v>633</v>
      </c>
      <c r="DA1" s="181" t="s">
        <v>635</v>
      </c>
      <c r="DB1" s="181" t="s">
        <v>637</v>
      </c>
      <c r="DC1" s="190" t="s">
        <v>278</v>
      </c>
      <c r="DD1" s="181" t="s">
        <v>279</v>
      </c>
      <c r="DE1" s="181" t="s">
        <v>639</v>
      </c>
      <c r="DF1" s="181" t="s">
        <v>280</v>
      </c>
      <c r="DG1" s="181" t="s">
        <v>641</v>
      </c>
      <c r="DH1" s="181" t="s">
        <v>643</v>
      </c>
      <c r="DI1" s="181" t="s">
        <v>645</v>
      </c>
      <c r="DJ1" s="181" t="s">
        <v>647</v>
      </c>
      <c r="DK1" s="181" t="s">
        <v>649</v>
      </c>
      <c r="DL1" s="181" t="s">
        <v>651</v>
      </c>
      <c r="DM1" s="181" t="s">
        <v>653</v>
      </c>
      <c r="DN1" s="181" t="s">
        <v>281</v>
      </c>
      <c r="DO1" s="181" t="s">
        <v>655</v>
      </c>
      <c r="DP1" s="181" t="s">
        <v>657</v>
      </c>
      <c r="DQ1" s="181" t="s">
        <v>659</v>
      </c>
      <c r="DR1" s="190" t="s">
        <v>282</v>
      </c>
      <c r="DS1" s="181" t="s">
        <v>661</v>
      </c>
      <c r="DT1" s="181" t="s">
        <v>283</v>
      </c>
      <c r="DU1" s="181" t="s">
        <v>663</v>
      </c>
      <c r="DV1" s="181" t="s">
        <v>284</v>
      </c>
      <c r="DW1" s="181" t="s">
        <v>665</v>
      </c>
      <c r="DX1" s="181" t="s">
        <v>667</v>
      </c>
      <c r="DY1" s="181" t="s">
        <v>669</v>
      </c>
      <c r="DZ1" s="181" t="s">
        <v>671</v>
      </c>
      <c r="EA1" s="181" t="s">
        <v>673</v>
      </c>
      <c r="EB1" s="181" t="s">
        <v>675</v>
      </c>
      <c r="EC1" s="181" t="s">
        <v>677</v>
      </c>
      <c r="ED1" s="181" t="s">
        <v>679</v>
      </c>
      <c r="EE1" s="181" t="s">
        <v>681</v>
      </c>
      <c r="EF1" s="181" t="s">
        <v>683</v>
      </c>
      <c r="EG1" s="181" t="s">
        <v>685</v>
      </c>
      <c r="EH1" s="190" t="s">
        <v>285</v>
      </c>
      <c r="EI1" s="181" t="s">
        <v>687</v>
      </c>
      <c r="EJ1" s="181" t="s">
        <v>286</v>
      </c>
      <c r="EK1" s="181" t="s">
        <v>689</v>
      </c>
      <c r="EL1" s="181" t="s">
        <v>691</v>
      </c>
      <c r="EM1" s="181" t="s">
        <v>287</v>
      </c>
      <c r="EN1" s="181" t="s">
        <v>693</v>
      </c>
      <c r="EO1" s="181" t="s">
        <v>695</v>
      </c>
      <c r="EP1" s="181" t="s">
        <v>288</v>
      </c>
      <c r="EQ1" s="181" t="s">
        <v>697</v>
      </c>
      <c r="ER1" s="181" t="s">
        <v>699</v>
      </c>
      <c r="ES1" s="181" t="s">
        <v>701</v>
      </c>
      <c r="ET1" s="181" t="s">
        <v>289</v>
      </c>
      <c r="EU1" s="181" t="s">
        <v>703</v>
      </c>
      <c r="EV1" s="181" t="s">
        <v>705</v>
      </c>
      <c r="EW1" s="190" t="s">
        <v>290</v>
      </c>
      <c r="EX1" s="181" t="s">
        <v>291</v>
      </c>
      <c r="EY1" s="181" t="s">
        <v>707</v>
      </c>
      <c r="EZ1" s="181" t="s">
        <v>709</v>
      </c>
      <c r="FA1" s="181" t="s">
        <v>711</v>
      </c>
      <c r="FB1" s="181" t="s">
        <v>713</v>
      </c>
      <c r="FC1" s="181" t="s">
        <v>292</v>
      </c>
      <c r="FD1" s="181" t="s">
        <v>715</v>
      </c>
      <c r="FE1" s="181" t="s">
        <v>717</v>
      </c>
      <c r="FF1" s="181" t="s">
        <v>719</v>
      </c>
      <c r="FG1" s="181" t="s">
        <v>721</v>
      </c>
      <c r="FH1" s="181" t="s">
        <v>723</v>
      </c>
      <c r="FI1" s="181" t="s">
        <v>293</v>
      </c>
      <c r="FJ1" s="181" t="s">
        <v>726</v>
      </c>
      <c r="FK1" s="181" t="s">
        <v>294</v>
      </c>
      <c r="FL1" s="181" t="s">
        <v>729</v>
      </c>
      <c r="FM1" s="181" t="s">
        <v>730</v>
      </c>
      <c r="FN1" s="181" t="s">
        <v>732</v>
      </c>
      <c r="FO1" s="181" t="s">
        <v>295</v>
      </c>
      <c r="FP1" s="181" t="s">
        <v>735</v>
      </c>
      <c r="FQ1" s="181" t="s">
        <v>736</v>
      </c>
      <c r="FR1" s="181" t="s">
        <v>738</v>
      </c>
      <c r="FS1" s="181" t="s">
        <v>296</v>
      </c>
      <c r="FT1" s="181" t="s">
        <v>741</v>
      </c>
      <c r="FU1" s="181" t="s">
        <v>743</v>
      </c>
      <c r="FV1" s="181" t="s">
        <v>745</v>
      </c>
      <c r="FW1" s="190" t="s">
        <v>297</v>
      </c>
      <c r="FX1" s="190" t="s">
        <v>298</v>
      </c>
      <c r="FY1" s="181" t="s">
        <v>304</v>
      </c>
      <c r="FZ1" s="181" t="s">
        <v>747</v>
      </c>
      <c r="GA1" s="181" t="s">
        <v>749</v>
      </c>
      <c r="GB1" s="181" t="s">
        <v>751</v>
      </c>
      <c r="GC1" s="181" t="s">
        <v>753</v>
      </c>
      <c r="GD1" s="181" t="s">
        <v>755</v>
      </c>
      <c r="GE1" s="181" t="s">
        <v>757</v>
      </c>
      <c r="GF1" s="190" t="s">
        <v>299</v>
      </c>
      <c r="GG1" s="181" t="s">
        <v>305</v>
      </c>
      <c r="GH1" s="181" t="s">
        <v>759</v>
      </c>
      <c r="GI1" s="181" t="s">
        <v>761</v>
      </c>
      <c r="GJ1" s="181" t="s">
        <v>762</v>
      </c>
      <c r="GK1" s="181" t="s">
        <v>306</v>
      </c>
      <c r="GL1" s="181" t="s">
        <v>765</v>
      </c>
      <c r="GM1" s="181" t="s">
        <v>766</v>
      </c>
      <c r="GN1" s="190" t="s">
        <v>300</v>
      </c>
      <c r="GO1" s="181" t="s">
        <v>301</v>
      </c>
      <c r="GP1" s="181" t="s">
        <v>768</v>
      </c>
      <c r="GQ1" s="181" t="s">
        <v>770</v>
      </c>
      <c r="GR1" s="181" t="s">
        <v>772</v>
      </c>
      <c r="GS1" s="181" t="s">
        <v>774</v>
      </c>
      <c r="GT1" s="181" t="s">
        <v>776</v>
      </c>
      <c r="GU1" s="190" t="s">
        <v>302</v>
      </c>
      <c r="GV1" s="181" t="s">
        <v>303</v>
      </c>
      <c r="GW1" s="181" t="s">
        <v>778</v>
      </c>
      <c r="GX1" s="181" t="s">
        <v>780</v>
      </c>
      <c r="GY1" s="181" t="s">
        <v>782</v>
      </c>
      <c r="GZ1" s="181" t="s">
        <v>784</v>
      </c>
      <c r="HA1" s="181" t="s">
        <v>786</v>
      </c>
      <c r="HB1" s="181" t="s">
        <v>788</v>
      </c>
      <c r="HC1" s="178" t="s">
        <v>307</v>
      </c>
      <c r="HD1" s="190" t="s">
        <v>308</v>
      </c>
      <c r="HE1" s="181" t="s">
        <v>309</v>
      </c>
      <c r="HF1" s="181" t="s">
        <v>790</v>
      </c>
      <c r="HG1" s="181" t="s">
        <v>792</v>
      </c>
      <c r="HH1" s="181" t="s">
        <v>794</v>
      </c>
      <c r="HI1" s="181" t="s">
        <v>796</v>
      </c>
      <c r="HJ1" s="181" t="s">
        <v>310</v>
      </c>
      <c r="HK1" s="181" t="s">
        <v>799</v>
      </c>
      <c r="HL1" s="181" t="s">
        <v>327</v>
      </c>
      <c r="HM1" s="181" t="s">
        <v>837</v>
      </c>
      <c r="HN1" s="181" t="s">
        <v>839</v>
      </c>
      <c r="HO1" s="181" t="s">
        <v>841</v>
      </c>
      <c r="HP1" s="190" t="s">
        <v>311</v>
      </c>
      <c r="HQ1" s="181" t="s">
        <v>801</v>
      </c>
      <c r="HR1" s="181" t="s">
        <v>803</v>
      </c>
      <c r="HS1" s="181" t="s">
        <v>312</v>
      </c>
      <c r="HT1" s="181" t="s">
        <v>806</v>
      </c>
      <c r="HU1" s="181" t="s">
        <v>808</v>
      </c>
      <c r="HV1" s="181" t="s">
        <v>809</v>
      </c>
      <c r="HW1" s="181" t="s">
        <v>811</v>
      </c>
      <c r="HX1" s="190" t="s">
        <v>313</v>
      </c>
      <c r="HY1" s="181" t="s">
        <v>813</v>
      </c>
      <c r="HZ1" s="181" t="s">
        <v>815</v>
      </c>
      <c r="IA1" s="181" t="s">
        <v>817</v>
      </c>
      <c r="IB1" s="181" t="s">
        <v>314</v>
      </c>
      <c r="IC1" s="181" t="s">
        <v>819</v>
      </c>
      <c r="ID1" s="181" t="s">
        <v>821</v>
      </c>
      <c r="IE1" s="181" t="s">
        <v>315</v>
      </c>
      <c r="IF1" s="181" t="s">
        <v>823</v>
      </c>
      <c r="IG1" s="181" t="s">
        <v>825</v>
      </c>
      <c r="IH1" s="181" t="s">
        <v>316</v>
      </c>
      <c r="II1" s="181" t="s">
        <v>827</v>
      </c>
      <c r="IJ1" s="181" t="s">
        <v>829</v>
      </c>
      <c r="IK1" s="181" t="s">
        <v>831</v>
      </c>
      <c r="IL1" s="181" t="s">
        <v>833</v>
      </c>
      <c r="IM1" s="181" t="s">
        <v>317</v>
      </c>
      <c r="IN1" s="181" t="s">
        <v>835</v>
      </c>
      <c r="IO1" s="190" t="s">
        <v>318</v>
      </c>
      <c r="IP1" s="181" t="s">
        <v>843</v>
      </c>
      <c r="IQ1" s="181" t="s">
        <v>845</v>
      </c>
      <c r="IR1" s="181" t="s">
        <v>319</v>
      </c>
      <c r="IS1" s="181" t="s">
        <v>847</v>
      </c>
      <c r="IT1" s="181" t="s">
        <v>849</v>
      </c>
      <c r="IU1" s="181" t="s">
        <v>851</v>
      </c>
      <c r="IV1" s="190" t="s">
        <v>320</v>
      </c>
      <c r="IW1" s="181" t="s">
        <v>853</v>
      </c>
      <c r="IX1" s="181" t="s">
        <v>321</v>
      </c>
      <c r="IY1" s="181" t="s">
        <v>856</v>
      </c>
      <c r="IZ1" s="181" t="s">
        <v>858</v>
      </c>
      <c r="JA1" s="181" t="s">
        <v>860</v>
      </c>
      <c r="JB1" s="181" t="s">
        <v>862</v>
      </c>
      <c r="JC1" s="181" t="s">
        <v>864</v>
      </c>
      <c r="JD1" s="181" t="s">
        <v>866</v>
      </c>
      <c r="JE1" s="181" t="s">
        <v>322</v>
      </c>
      <c r="JF1" s="181" t="s">
        <v>869</v>
      </c>
      <c r="JG1" s="181" t="s">
        <v>871</v>
      </c>
      <c r="JH1" s="181" t="s">
        <v>873</v>
      </c>
      <c r="JI1" s="181" t="s">
        <v>875</v>
      </c>
      <c r="JJ1" s="181" t="s">
        <v>877</v>
      </c>
      <c r="JK1" s="181" t="s">
        <v>879</v>
      </c>
      <c r="JL1" s="181" t="s">
        <v>881</v>
      </c>
      <c r="JM1" s="181" t="s">
        <v>883</v>
      </c>
      <c r="JN1" s="181" t="s">
        <v>323</v>
      </c>
      <c r="JO1" s="181" t="s">
        <v>886</v>
      </c>
      <c r="JP1" s="181" t="s">
        <v>888</v>
      </c>
      <c r="JQ1" s="181" t="s">
        <v>890</v>
      </c>
      <c r="JR1" s="181" t="s">
        <v>892</v>
      </c>
      <c r="JS1" s="181" t="s">
        <v>893</v>
      </c>
      <c r="JT1" s="181" t="s">
        <v>895</v>
      </c>
      <c r="JU1" s="181" t="s">
        <v>897</v>
      </c>
      <c r="JV1" s="181" t="s">
        <v>899</v>
      </c>
      <c r="JW1" s="181" t="s">
        <v>901</v>
      </c>
      <c r="JX1" s="181" t="s">
        <v>903</v>
      </c>
      <c r="JY1" s="181" t="s">
        <v>905</v>
      </c>
      <c r="JZ1" s="181" t="s">
        <v>907</v>
      </c>
      <c r="KA1" s="181" t="s">
        <v>909</v>
      </c>
      <c r="KB1" s="181" t="s">
        <v>911</v>
      </c>
      <c r="KC1" s="181" t="s">
        <v>913</v>
      </c>
      <c r="KD1" s="181" t="s">
        <v>915</v>
      </c>
      <c r="KE1" s="181" t="s">
        <v>917</v>
      </c>
      <c r="KF1" s="181" t="s">
        <v>919</v>
      </c>
      <c r="KG1" s="181" t="s">
        <v>921</v>
      </c>
      <c r="KH1" s="181" t="s">
        <v>923</v>
      </c>
      <c r="KI1" s="181" t="s">
        <v>925</v>
      </c>
      <c r="KJ1" s="181" t="s">
        <v>927</v>
      </c>
      <c r="KK1" s="181" t="s">
        <v>929</v>
      </c>
      <c r="KL1" s="181" t="s">
        <v>931</v>
      </c>
      <c r="KM1" s="181" t="s">
        <v>933</v>
      </c>
      <c r="KN1" s="181" t="s">
        <v>935</v>
      </c>
      <c r="KO1" s="190" t="s">
        <v>324</v>
      </c>
      <c r="KP1" s="181" t="s">
        <v>937</v>
      </c>
      <c r="KQ1" s="181" t="s">
        <v>325</v>
      </c>
      <c r="KR1" s="181" t="s">
        <v>940</v>
      </c>
      <c r="KS1" s="181" t="s">
        <v>942</v>
      </c>
      <c r="KT1" s="181" t="s">
        <v>944</v>
      </c>
      <c r="KU1" s="181" t="s">
        <v>946</v>
      </c>
      <c r="KV1" s="181" t="s">
        <v>326</v>
      </c>
      <c r="KW1" s="181" t="s">
        <v>949</v>
      </c>
      <c r="KX1" s="181" t="s">
        <v>951</v>
      </c>
      <c r="KY1" s="181" t="s">
        <v>953</v>
      </c>
      <c r="KZ1" s="181" t="s">
        <v>955</v>
      </c>
      <c r="LA1" s="181" t="s">
        <v>957</v>
      </c>
      <c r="LB1" s="181" t="s">
        <v>959</v>
      </c>
      <c r="LC1" s="181" t="s">
        <v>961</v>
      </c>
      <c r="LD1" s="178" t="s">
        <v>328</v>
      </c>
      <c r="LE1" s="190" t="s">
        <v>329</v>
      </c>
      <c r="LF1" s="181" t="s">
        <v>330</v>
      </c>
      <c r="LG1" s="181" t="s">
        <v>344</v>
      </c>
      <c r="LH1" s="181" t="s">
        <v>963</v>
      </c>
      <c r="LI1" s="181" t="s">
        <v>965</v>
      </c>
      <c r="LJ1" s="181" t="s">
        <v>967</v>
      </c>
      <c r="LK1" s="181" t="s">
        <v>969</v>
      </c>
      <c r="LL1" s="181" t="s">
        <v>345</v>
      </c>
      <c r="LM1" s="181" t="s">
        <v>971</v>
      </c>
      <c r="LN1" s="181" t="s">
        <v>346</v>
      </c>
      <c r="LO1" s="181" t="s">
        <v>973</v>
      </c>
      <c r="LP1" s="181" t="s">
        <v>331</v>
      </c>
      <c r="LQ1" s="181" t="s">
        <v>975</v>
      </c>
      <c r="LR1" s="181" t="s">
        <v>347</v>
      </c>
      <c r="LS1" s="181" t="s">
        <v>977</v>
      </c>
      <c r="LT1" s="181" t="s">
        <v>979</v>
      </c>
      <c r="LU1" s="181" t="s">
        <v>348</v>
      </c>
      <c r="LV1" s="190" t="s">
        <v>332</v>
      </c>
      <c r="LW1" s="181" t="s">
        <v>333</v>
      </c>
      <c r="LX1" s="181" t="s">
        <v>981</v>
      </c>
      <c r="LY1" s="181" t="s">
        <v>983</v>
      </c>
      <c r="LZ1" s="181" t="s">
        <v>984</v>
      </c>
      <c r="MA1" s="181" t="s">
        <v>986</v>
      </c>
      <c r="MB1" s="181" t="s">
        <v>987</v>
      </c>
      <c r="MC1" s="181" t="s">
        <v>989</v>
      </c>
      <c r="MD1" s="181" t="s">
        <v>991</v>
      </c>
      <c r="ME1" s="181" t="s">
        <v>993</v>
      </c>
      <c r="MF1" s="181" t="s">
        <v>995</v>
      </c>
      <c r="MG1" s="181" t="s">
        <v>334</v>
      </c>
      <c r="MH1" s="181" t="s">
        <v>998</v>
      </c>
      <c r="MI1" s="181" t="s">
        <v>999</v>
      </c>
      <c r="MJ1" s="181" t="s">
        <v>1001</v>
      </c>
      <c r="MK1" s="181" t="s">
        <v>335</v>
      </c>
      <c r="ML1" s="181" t="s">
        <v>1004</v>
      </c>
      <c r="MM1" s="181" t="s">
        <v>1005</v>
      </c>
      <c r="MN1" s="181" t="s">
        <v>1007</v>
      </c>
      <c r="MO1" s="181" t="s">
        <v>1009</v>
      </c>
      <c r="MP1" s="181" t="s">
        <v>336</v>
      </c>
      <c r="MQ1" s="181" t="s">
        <v>1012</v>
      </c>
      <c r="MR1" s="181" t="s">
        <v>1014</v>
      </c>
      <c r="MS1" s="181" t="s">
        <v>1016</v>
      </c>
      <c r="MT1" s="181" t="s">
        <v>1018</v>
      </c>
      <c r="MU1" s="181" t="s">
        <v>337</v>
      </c>
      <c r="MV1" s="181" t="s">
        <v>1021</v>
      </c>
      <c r="MW1" s="181" t="s">
        <v>1023</v>
      </c>
      <c r="MX1" s="181" t="s">
        <v>1025</v>
      </c>
      <c r="MY1" s="181" t="s">
        <v>1027</v>
      </c>
      <c r="MZ1" s="181" t="s">
        <v>1029</v>
      </c>
      <c r="NA1" s="181" t="s">
        <v>1031</v>
      </c>
      <c r="NB1" s="181" t="s">
        <v>1033</v>
      </c>
      <c r="NC1" s="181" t="s">
        <v>1035</v>
      </c>
      <c r="ND1" s="181" t="s">
        <v>1037</v>
      </c>
      <c r="NE1" s="181" t="s">
        <v>1039</v>
      </c>
      <c r="NF1" s="181" t="s">
        <v>1041</v>
      </c>
      <c r="NG1" s="181" t="s">
        <v>1042</v>
      </c>
      <c r="NH1" s="190" t="s">
        <v>338</v>
      </c>
      <c r="NI1" s="181" t="s">
        <v>339</v>
      </c>
      <c r="NJ1" s="181" t="s">
        <v>1044</v>
      </c>
      <c r="NK1" s="181" t="s">
        <v>1046</v>
      </c>
      <c r="NL1" s="181" t="s">
        <v>1048</v>
      </c>
      <c r="NM1" s="181" t="s">
        <v>1050</v>
      </c>
      <c r="NN1" s="190" t="s">
        <v>340</v>
      </c>
      <c r="NO1" s="181" t="s">
        <v>341</v>
      </c>
      <c r="NP1" s="181" t="s">
        <v>1051</v>
      </c>
      <c r="NQ1" s="181" t="s">
        <v>342</v>
      </c>
      <c r="NR1" s="181" t="s">
        <v>1053</v>
      </c>
      <c r="NS1" s="181" t="s">
        <v>1055</v>
      </c>
      <c r="NT1" s="181" t="s">
        <v>343</v>
      </c>
      <c r="NU1" s="181" t="s">
        <v>1057</v>
      </c>
      <c r="NV1" s="178" t="s">
        <v>349</v>
      </c>
      <c r="NW1" s="190" t="s">
        <v>350</v>
      </c>
      <c r="NX1" s="181" t="s">
        <v>351</v>
      </c>
      <c r="NY1" s="181" t="s">
        <v>1060</v>
      </c>
      <c r="NZ1" s="181" t="s">
        <v>1062</v>
      </c>
      <c r="OA1" s="181" t="s">
        <v>352</v>
      </c>
      <c r="OB1" s="181" t="s">
        <v>362</v>
      </c>
      <c r="OC1" s="181" t="s">
        <v>1064</v>
      </c>
      <c r="OD1" s="181" t="s">
        <v>1066</v>
      </c>
      <c r="OE1" s="181" t="s">
        <v>1068</v>
      </c>
      <c r="OF1" s="181" t="s">
        <v>1070</v>
      </c>
      <c r="OG1" s="181" t="s">
        <v>1072</v>
      </c>
      <c r="OH1" s="181" t="s">
        <v>1074</v>
      </c>
      <c r="OI1" s="181" t="s">
        <v>1076</v>
      </c>
      <c r="OJ1" s="181" t="s">
        <v>1078</v>
      </c>
      <c r="OK1" s="181" t="s">
        <v>1080</v>
      </c>
      <c r="OL1" s="181" t="s">
        <v>1082</v>
      </c>
      <c r="OM1" s="181" t="s">
        <v>1084</v>
      </c>
      <c r="ON1" s="181" t="s">
        <v>1086</v>
      </c>
      <c r="OO1" s="181" t="s">
        <v>1088</v>
      </c>
      <c r="OP1" s="181" t="s">
        <v>1090</v>
      </c>
      <c r="OQ1" s="181" t="s">
        <v>1092</v>
      </c>
      <c r="OR1" s="181" t="s">
        <v>1094</v>
      </c>
      <c r="OS1" s="181" t="s">
        <v>1096</v>
      </c>
      <c r="OT1" s="181" t="s">
        <v>1098</v>
      </c>
      <c r="OU1" s="181" t="s">
        <v>1100</v>
      </c>
      <c r="OV1" s="181" t="s">
        <v>1102</v>
      </c>
      <c r="OW1" s="181" t="s">
        <v>1104</v>
      </c>
      <c r="OX1" s="181" t="s">
        <v>1106</v>
      </c>
      <c r="OY1" s="181" t="s">
        <v>363</v>
      </c>
      <c r="OZ1" s="181" t="s">
        <v>1109</v>
      </c>
      <c r="PA1" s="181" t="s">
        <v>1111</v>
      </c>
      <c r="PB1" s="181" t="s">
        <v>1112</v>
      </c>
      <c r="PC1" s="181" t="s">
        <v>1114</v>
      </c>
      <c r="PD1" s="181" t="s">
        <v>1116</v>
      </c>
      <c r="PE1" s="181" t="s">
        <v>1118</v>
      </c>
      <c r="PF1" s="181" t="s">
        <v>1120</v>
      </c>
      <c r="PG1" s="181" t="s">
        <v>1122</v>
      </c>
      <c r="PH1" s="181" t="s">
        <v>1124</v>
      </c>
      <c r="PI1" s="181" t="s">
        <v>1126</v>
      </c>
      <c r="PJ1" s="181" t="s">
        <v>1128</v>
      </c>
      <c r="PK1" s="181" t="s">
        <v>1130</v>
      </c>
      <c r="PL1" s="181" t="s">
        <v>1132</v>
      </c>
      <c r="PM1" s="181" t="s">
        <v>1134</v>
      </c>
      <c r="PN1" s="181" t="s">
        <v>1136</v>
      </c>
      <c r="PO1" s="181" t="s">
        <v>1138</v>
      </c>
      <c r="PP1" s="181" t="s">
        <v>1140</v>
      </c>
      <c r="PQ1" s="181" t="s">
        <v>1142</v>
      </c>
      <c r="PR1" s="181" t="s">
        <v>1144</v>
      </c>
      <c r="PS1" s="181" t="s">
        <v>1146</v>
      </c>
      <c r="PT1" s="181" t="s">
        <v>1148</v>
      </c>
      <c r="PU1" s="181" t="s">
        <v>1150</v>
      </c>
      <c r="PV1" s="181" t="s">
        <v>1152</v>
      </c>
      <c r="PW1" s="181" t="s">
        <v>1154</v>
      </c>
      <c r="PX1" s="181" t="s">
        <v>1156</v>
      </c>
      <c r="PY1" s="181" t="s">
        <v>1158</v>
      </c>
      <c r="PZ1" s="181" t="s">
        <v>353</v>
      </c>
      <c r="QA1" s="181" t="s">
        <v>1160</v>
      </c>
      <c r="QB1" s="181" t="s">
        <v>1162</v>
      </c>
      <c r="QC1" s="181" t="s">
        <v>1164</v>
      </c>
      <c r="QD1" s="181" t="s">
        <v>1166</v>
      </c>
      <c r="QE1" s="181" t="s">
        <v>1168</v>
      </c>
      <c r="QF1" s="190" t="s">
        <v>354</v>
      </c>
      <c r="QG1" s="181" t="s">
        <v>355</v>
      </c>
      <c r="QH1" s="181" t="s">
        <v>1170</v>
      </c>
      <c r="QI1" s="181" t="s">
        <v>1172</v>
      </c>
      <c r="QJ1" s="181" t="s">
        <v>1174</v>
      </c>
      <c r="QK1" s="181" t="s">
        <v>1176</v>
      </c>
      <c r="QL1" s="181" t="s">
        <v>1178</v>
      </c>
      <c r="QM1" s="181" t="s">
        <v>1180</v>
      </c>
      <c r="QN1" s="190" t="s">
        <v>356</v>
      </c>
      <c r="QO1" s="181" t="s">
        <v>1182</v>
      </c>
      <c r="QP1" s="181" t="s">
        <v>357</v>
      </c>
      <c r="QQ1" s="181" t="s">
        <v>364</v>
      </c>
      <c r="QR1" s="181" t="s">
        <v>1184</v>
      </c>
      <c r="QS1" s="181" t="s">
        <v>1186</v>
      </c>
      <c r="QT1" s="181" t="s">
        <v>1188</v>
      </c>
      <c r="QU1" s="181" t="s">
        <v>1190</v>
      </c>
      <c r="QV1" s="181" t="s">
        <v>1192</v>
      </c>
      <c r="QW1" s="181" t="s">
        <v>1194</v>
      </c>
      <c r="QX1" s="181" t="s">
        <v>1196</v>
      </c>
      <c r="QY1" s="181" t="s">
        <v>1198</v>
      </c>
      <c r="QZ1" s="181" t="s">
        <v>1200</v>
      </c>
      <c r="RA1" s="181" t="s">
        <v>1202</v>
      </c>
      <c r="RB1" s="181" t="s">
        <v>1204</v>
      </c>
      <c r="RC1" s="181" t="s">
        <v>1206</v>
      </c>
      <c r="RD1" s="181" t="s">
        <v>1208</v>
      </c>
      <c r="RE1" s="181" t="s">
        <v>1210</v>
      </c>
      <c r="RF1" s="190" t="s">
        <v>358</v>
      </c>
      <c r="RG1" s="181" t="s">
        <v>359</v>
      </c>
      <c r="RH1" s="181" t="s">
        <v>1212</v>
      </c>
      <c r="RI1" s="181" t="s">
        <v>1214</v>
      </c>
      <c r="RJ1" s="190" t="s">
        <v>360</v>
      </c>
      <c r="RK1" s="181" t="s">
        <v>361</v>
      </c>
      <c r="RL1" s="181" t="s">
        <v>1216</v>
      </c>
      <c r="RM1" s="181" t="s">
        <v>1217</v>
      </c>
      <c r="RN1" s="181" t="s">
        <v>1218</v>
      </c>
      <c r="RO1" s="181" t="s">
        <v>1219</v>
      </c>
      <c r="RP1" s="181" t="s">
        <v>1221</v>
      </c>
      <c r="RQ1" s="181" t="s">
        <v>1222</v>
      </c>
      <c r="RR1" s="181" t="s">
        <v>1224</v>
      </c>
      <c r="RS1" s="181" t="s">
        <v>1225</v>
      </c>
      <c r="RT1" s="178" t="s">
        <v>365</v>
      </c>
      <c r="RU1" s="190" t="s">
        <v>366</v>
      </c>
      <c r="RV1" s="181" t="s">
        <v>367</v>
      </c>
      <c r="RW1" s="181" t="s">
        <v>1227</v>
      </c>
      <c r="RX1" s="181" t="s">
        <v>1229</v>
      </c>
      <c r="RY1" s="181" t="s">
        <v>368</v>
      </c>
      <c r="RZ1" s="181" t="s">
        <v>1231</v>
      </c>
      <c r="SA1" s="181" t="s">
        <v>1233</v>
      </c>
      <c r="SB1" s="181" t="s">
        <v>1235</v>
      </c>
      <c r="SC1" s="181" t="s">
        <v>1237</v>
      </c>
      <c r="SD1" s="190" t="s">
        <v>369</v>
      </c>
      <c r="SE1" s="181" t="s">
        <v>370</v>
      </c>
      <c r="SF1" s="181" t="s">
        <v>1239</v>
      </c>
      <c r="SG1" s="181" t="s">
        <v>1241</v>
      </c>
      <c r="SH1" s="181" t="s">
        <v>1243</v>
      </c>
      <c r="SI1" s="181" t="s">
        <v>1245</v>
      </c>
      <c r="SJ1" s="181" t="s">
        <v>1247</v>
      </c>
      <c r="SK1" s="181" t="s">
        <v>1249</v>
      </c>
      <c r="SL1" s="181" t="s">
        <v>1251</v>
      </c>
      <c r="SM1" s="181" t="s">
        <v>1253</v>
      </c>
      <c r="SN1" s="181" t="s">
        <v>1255</v>
      </c>
      <c r="SO1" s="181" t="s">
        <v>1257</v>
      </c>
      <c r="SP1" s="181" t="s">
        <v>1259</v>
      </c>
      <c r="SQ1" s="181" t="s">
        <v>1261</v>
      </c>
      <c r="SR1" s="181" t="s">
        <v>1263</v>
      </c>
      <c r="SS1" s="181" t="s">
        <v>1265</v>
      </c>
      <c r="ST1" s="181" t="s">
        <v>1267</v>
      </c>
      <c r="SU1" s="178" t="s">
        <v>371</v>
      </c>
      <c r="SV1" s="190" t="s">
        <v>372</v>
      </c>
      <c r="SW1" s="181" t="s">
        <v>373</v>
      </c>
      <c r="SX1" s="181" t="s">
        <v>1269</v>
      </c>
      <c r="SY1" s="181" t="s">
        <v>1271</v>
      </c>
      <c r="SZ1" s="181" t="s">
        <v>1273</v>
      </c>
      <c r="TA1" s="181" t="s">
        <v>1275</v>
      </c>
      <c r="TB1" s="181" t="s">
        <v>1277</v>
      </c>
      <c r="TC1" s="181" t="s">
        <v>374</v>
      </c>
      <c r="TD1" s="181" t="s">
        <v>1279</v>
      </c>
      <c r="TE1" s="181" t="s">
        <v>1281</v>
      </c>
      <c r="TF1" s="181" t="s">
        <v>1283</v>
      </c>
      <c r="TG1" s="181" t="s">
        <v>1285</v>
      </c>
      <c r="TH1" s="181" t="s">
        <v>1287</v>
      </c>
      <c r="TI1" s="181" t="s">
        <v>1289</v>
      </c>
      <c r="TJ1" s="190" t="s">
        <v>375</v>
      </c>
      <c r="TK1" s="181" t="s">
        <v>376</v>
      </c>
      <c r="TL1" s="181" t="s">
        <v>377</v>
      </c>
      <c r="TM1" s="181" t="s">
        <v>1291</v>
      </c>
      <c r="TN1" s="181" t="s">
        <v>1293</v>
      </c>
      <c r="TO1" s="181" t="s">
        <v>1294</v>
      </c>
      <c r="TP1" s="181" t="s">
        <v>1296</v>
      </c>
      <c r="TQ1" s="181" t="s">
        <v>1298</v>
      </c>
      <c r="TR1" s="181" t="s">
        <v>1300</v>
      </c>
      <c r="TS1" s="181" t="s">
        <v>1302</v>
      </c>
      <c r="TT1" s="181" t="s">
        <v>1304</v>
      </c>
      <c r="TU1" s="181" t="s">
        <v>1306</v>
      </c>
      <c r="TV1" s="181" t="s">
        <v>1308</v>
      </c>
      <c r="TW1" s="181" t="s">
        <v>1310</v>
      </c>
      <c r="TX1" s="181" t="s">
        <v>1312</v>
      </c>
      <c r="TY1" s="181" t="s">
        <v>1314</v>
      </c>
      <c r="TZ1" s="181" t="s">
        <v>1316</v>
      </c>
      <c r="UA1" s="181" t="s">
        <v>1318</v>
      </c>
      <c r="UB1" s="181" t="s">
        <v>1320</v>
      </c>
      <c r="UC1" s="178" t="s">
        <v>1322</v>
      </c>
      <c r="UD1" s="181" t="s">
        <v>1324</v>
      </c>
      <c r="UE1" s="181" t="s">
        <v>1326</v>
      </c>
      <c r="UF1" s="181" t="s">
        <v>1328</v>
      </c>
      <c r="UG1" s="181" t="s">
        <v>1330</v>
      </c>
      <c r="UH1" s="181" t="s">
        <v>1332</v>
      </c>
      <c r="UI1" s="184"/>
    </row>
    <row r="2" spans="1:555" s="122" customFormat="1" hidden="1" x14ac:dyDescent="0.35">
      <c r="A2" s="122" t="s">
        <v>1355</v>
      </c>
      <c r="B2" s="122" t="s">
        <v>1357</v>
      </c>
      <c r="C2" s="122" t="s">
        <v>469</v>
      </c>
      <c r="D2" s="122" t="s">
        <v>1356</v>
      </c>
      <c r="E2" s="122" t="s">
        <v>1358</v>
      </c>
      <c r="F2" s="122" t="s">
        <v>470</v>
      </c>
      <c r="G2" s="160" t="s">
        <v>1359</v>
      </c>
      <c r="H2" s="122" t="s">
        <v>1360</v>
      </c>
      <c r="I2" s="122" t="s">
        <v>1361</v>
      </c>
      <c r="J2" s="122" t="s">
        <v>1437</v>
      </c>
      <c r="K2" s="122" t="s">
        <v>1362</v>
      </c>
      <c r="L2" s="122" t="s">
        <v>1363</v>
      </c>
      <c r="M2" s="122" t="s">
        <v>1364</v>
      </c>
      <c r="N2" s="122" t="s">
        <v>1365</v>
      </c>
      <c r="O2" s="122" t="s">
        <v>1366</v>
      </c>
      <c r="P2" s="122" t="s">
        <v>1457</v>
      </c>
      <c r="Q2" s="122" t="s">
        <v>1492</v>
      </c>
      <c r="R2" s="433" t="str">
        <f>+Presupuesto!D11</f>
        <v>Recurrente</v>
      </c>
      <c r="S2" s="433" t="str">
        <f>+Presupuesto!E11</f>
        <v>Programa / Proyecto 2017</v>
      </c>
      <c r="U2" s="122" t="s">
        <v>392</v>
      </c>
      <c r="V2" s="122" t="s">
        <v>410</v>
      </c>
      <c r="W2" s="122" t="s">
        <v>393</v>
      </c>
      <c r="X2" s="122" t="s">
        <v>394</v>
      </c>
      <c r="Y2" s="122" t="s">
        <v>395</v>
      </c>
      <c r="Z2" s="122" t="s">
        <v>396</v>
      </c>
      <c r="AA2" s="122" t="s">
        <v>397</v>
      </c>
      <c r="AB2" s="122" t="s">
        <v>398</v>
      </c>
      <c r="AC2" s="122" t="s">
        <v>399</v>
      </c>
      <c r="AD2" s="122" t="s">
        <v>400</v>
      </c>
      <c r="AE2" s="122" t="s">
        <v>401</v>
      </c>
      <c r="AF2" s="122" t="s">
        <v>402</v>
      </c>
      <c r="AH2" s="210" t="s">
        <v>418</v>
      </c>
      <c r="AI2" s="210" t="s">
        <v>419</v>
      </c>
      <c r="AJ2" s="210" t="s">
        <v>420</v>
      </c>
      <c r="AK2" s="210" t="s">
        <v>421</v>
      </c>
      <c r="AL2" s="210" t="s">
        <v>422</v>
      </c>
      <c r="AM2" s="210" t="s">
        <v>425</v>
      </c>
      <c r="AN2" s="210" t="s">
        <v>423</v>
      </c>
      <c r="AO2" s="210" t="s">
        <v>424</v>
      </c>
      <c r="AP2" s="210" t="s">
        <v>426</v>
      </c>
      <c r="AQ2" s="210" t="s">
        <v>427</v>
      </c>
      <c r="AR2" s="210" t="s">
        <v>428</v>
      </c>
      <c r="AS2" s="210" t="s">
        <v>429</v>
      </c>
      <c r="AT2" s="210" t="s">
        <v>430</v>
      </c>
      <c r="AU2" s="210" t="s">
        <v>431</v>
      </c>
      <c r="AV2" s="210" t="s">
        <v>432</v>
      </c>
      <c r="AW2" s="210" t="s">
        <v>433</v>
      </c>
      <c r="AX2" s="210" t="s">
        <v>434</v>
      </c>
      <c r="AY2" s="210" t="s">
        <v>435</v>
      </c>
      <c r="AZ2" s="210" t="s">
        <v>436</v>
      </c>
      <c r="BA2" s="210" t="s">
        <v>437</v>
      </c>
      <c r="BB2" s="210" t="s">
        <v>438</v>
      </c>
      <c r="BC2" s="210" t="s">
        <v>439</v>
      </c>
      <c r="BD2" s="210" t="s">
        <v>440</v>
      </c>
      <c r="BE2" s="210" t="s">
        <v>441</v>
      </c>
      <c r="BF2" s="210" t="s">
        <v>442</v>
      </c>
      <c r="BG2" s="210" t="s">
        <v>443</v>
      </c>
      <c r="BH2" s="210" t="s">
        <v>444</v>
      </c>
      <c r="BI2" s="210" t="s">
        <v>445</v>
      </c>
      <c r="BJ2" s="210" t="s">
        <v>446</v>
      </c>
      <c r="BK2" s="210" t="s">
        <v>447</v>
      </c>
      <c r="BL2" s="210" t="s">
        <v>448</v>
      </c>
      <c r="BM2" s="210" t="s">
        <v>449</v>
      </c>
      <c r="BN2" s="210" t="s">
        <v>450</v>
      </c>
      <c r="BO2" s="210" t="s">
        <v>451</v>
      </c>
      <c r="BP2" s="210" t="s">
        <v>452</v>
      </c>
      <c r="BQ2" s="210" t="s">
        <v>453</v>
      </c>
      <c r="BR2" s="210" t="s">
        <v>454</v>
      </c>
      <c r="BS2" s="210" t="s">
        <v>455</v>
      </c>
      <c r="BT2" s="210" t="s">
        <v>456</v>
      </c>
      <c r="BU2" s="210" t="s">
        <v>457</v>
      </c>
    </row>
    <row r="3" spans="1:555" hidden="1" x14ac:dyDescent="0.35">
      <c r="AH3" s="211">
        <v>2500</v>
      </c>
      <c r="AI3" s="211">
        <v>1900</v>
      </c>
      <c r="AJ3" s="211">
        <v>1650</v>
      </c>
      <c r="AK3" s="211">
        <v>1580</v>
      </c>
      <c r="AL3" s="211">
        <v>2250</v>
      </c>
      <c r="AM3" s="211">
        <v>1650</v>
      </c>
      <c r="AN3" s="211">
        <v>1400</v>
      </c>
      <c r="AO3" s="212">
        <v>1340</v>
      </c>
      <c r="AP3" s="212">
        <v>2000</v>
      </c>
      <c r="AQ3" s="212">
        <v>1400</v>
      </c>
      <c r="AR3" s="212">
        <v>1150</v>
      </c>
      <c r="AS3" s="212">
        <v>1100</v>
      </c>
      <c r="AT3" s="212">
        <v>1750</v>
      </c>
      <c r="AU3" s="212">
        <v>1150</v>
      </c>
      <c r="AV3" s="212">
        <v>900</v>
      </c>
      <c r="AW3" s="212">
        <v>860</v>
      </c>
      <c r="AX3" s="212">
        <v>1200</v>
      </c>
      <c r="AY3" s="122">
        <v>900</v>
      </c>
      <c r="AZ3" s="122">
        <v>650</v>
      </c>
      <c r="BA3" s="122">
        <v>620</v>
      </c>
      <c r="BB3" s="211">
        <f>+'Cuadro Resumen'!C213</f>
        <v>5759.1495000000004</v>
      </c>
      <c r="BC3" s="211">
        <f>+'Cuadro Resumen'!D213</f>
        <v>5307.4515000000001</v>
      </c>
      <c r="BD3" s="211">
        <f>+'Cuadro Resumen'!E213</f>
        <v>6775.47</v>
      </c>
      <c r="BE3" s="211">
        <f>+'Cuadro Resumen'!F213</f>
        <v>6323.7719999999999</v>
      </c>
      <c r="BF3" s="211">
        <f>+'Cuadro Resumen'!C214</f>
        <v>5081.6025</v>
      </c>
      <c r="BG3" s="211">
        <f>+'Cuadro Resumen'!D214</f>
        <v>4629.9045000000006</v>
      </c>
      <c r="BH3" s="211">
        <f>+'Cuadro Resumen'!E214</f>
        <v>6097.9230000000007</v>
      </c>
      <c r="BI3" s="211">
        <f>+'Cuadro Resumen'!F214</f>
        <v>5646.2250000000004</v>
      </c>
      <c r="BJ3" s="212">
        <f>+'Cuadro Resumen'!C215</f>
        <v>4404.0555000000004</v>
      </c>
      <c r="BK3" s="212">
        <f>+'Cuadro Resumen'!D215</f>
        <v>4065.2820000000002</v>
      </c>
      <c r="BL3" s="212">
        <f>+'Cuadro Resumen'!E215</f>
        <v>5420.3760000000002</v>
      </c>
      <c r="BM3" s="212">
        <f>+'Cuadro Resumen'!F215</f>
        <v>4968.6779999999999</v>
      </c>
      <c r="BN3" s="212">
        <f>+'Cuadro Resumen'!C216</f>
        <v>3726.5085000000004</v>
      </c>
      <c r="BO3" s="212">
        <f>+'Cuadro Resumen'!D216</f>
        <v>3387.7350000000001</v>
      </c>
      <c r="BP3" s="212">
        <f>+'Cuadro Resumen'!E216</f>
        <v>4742.8290000000006</v>
      </c>
      <c r="BQ3" s="212">
        <f>+'Cuadro Resumen'!F216</f>
        <v>4404.0555000000004</v>
      </c>
      <c r="BR3" s="212">
        <f>+'Cuadro Resumen'!C217</f>
        <v>3274.8105</v>
      </c>
      <c r="BS3" s="212">
        <f>+'Cuadro Resumen'!D217</f>
        <v>3048.9615000000003</v>
      </c>
      <c r="BT3" s="212">
        <f>+'Cuadro Resumen'!E217</f>
        <v>4178.2065000000002</v>
      </c>
      <c r="BU3" s="212">
        <f>+'Cuadro Resumen'!F217</f>
        <v>3839.433</v>
      </c>
    </row>
    <row r="5" spans="1:555" ht="52" x14ac:dyDescent="0.35">
      <c r="C5" s="87" t="s">
        <v>382</v>
      </c>
      <c r="D5" s="432">
        <f>SUMIF($C:$C,$C$10,D:D)</f>
        <v>562000</v>
      </c>
    </row>
    <row r="8" spans="1:555" x14ac:dyDescent="0.35">
      <c r="C8" s="70" t="s">
        <v>62</v>
      </c>
      <c r="D8" s="70"/>
      <c r="E8" s="70"/>
      <c r="F8" s="70"/>
      <c r="G8" s="79"/>
      <c r="H8" s="70"/>
      <c r="I8" s="70"/>
    </row>
    <row r="9" spans="1:555" ht="15" thickBot="1" x14ac:dyDescent="0.4">
      <c r="C9" s="70"/>
      <c r="D9" s="70"/>
      <c r="E9" s="70"/>
      <c r="F9" s="70"/>
      <c r="G9" s="79"/>
      <c r="H9" s="70"/>
      <c r="I9" s="70"/>
    </row>
    <row r="10" spans="1:555" ht="15" thickBot="1" x14ac:dyDescent="0.4">
      <c r="C10" s="29" t="s">
        <v>43</v>
      </c>
      <c r="D10" s="30">
        <f>SUM(F17:F26)</f>
        <v>562000</v>
      </c>
      <c r="E10" s="94"/>
      <c r="F10" s="94"/>
      <c r="G10" s="79"/>
      <c r="H10" s="94"/>
      <c r="I10" s="121"/>
    </row>
    <row r="11" spans="1:555" x14ac:dyDescent="0.35">
      <c r="B11" s="93"/>
      <c r="C11" s="70"/>
      <c r="D11" s="31"/>
      <c r="E11" s="93"/>
      <c r="F11" s="93"/>
      <c r="G11" s="93"/>
      <c r="H11" s="76"/>
      <c r="I11" s="76"/>
      <c r="J11" s="76"/>
      <c r="K11" s="112"/>
    </row>
    <row r="12" spans="1:555" x14ac:dyDescent="0.35">
      <c r="B12" s="93"/>
      <c r="C12" s="70"/>
      <c r="D12" s="31"/>
      <c r="E12" s="93"/>
      <c r="F12" s="93"/>
      <c r="G12" s="93"/>
      <c r="H12" s="76"/>
      <c r="I12" s="76"/>
      <c r="J12" s="76"/>
      <c r="K12" s="112"/>
    </row>
    <row r="13" spans="1:555" ht="15.5" x14ac:dyDescent="0.35">
      <c r="B13" s="93"/>
      <c r="C13" s="202" t="s">
        <v>390</v>
      </c>
      <c r="D13" s="351" t="s">
        <v>2938</v>
      </c>
      <c r="E13" s="93"/>
      <c r="F13" s="93"/>
      <c r="G13" s="93"/>
      <c r="H13" s="76"/>
      <c r="I13" s="76"/>
      <c r="J13" s="76"/>
      <c r="K13" s="112"/>
    </row>
    <row r="14" spans="1:555" ht="18.5" x14ac:dyDescent="0.35">
      <c r="B14" s="93"/>
      <c r="C14" s="207"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Posgrado'!$F:$G,2,FALSE),IFERROR(VLOOKUP(D13,'16. Gestión TIC'!$F:$G,2,FALSE),IFERROR(VLOOKUP(D13,'16. Desa. del Sistema Educ.Sup.'!$F:$G,2,FALSE),IFERROR(VLOOKUP(D13,'8. Cultura de Inno. Insti...'!$F:$G,2,FALSE),VLOOKUP(D13,'7. Lo Esencial de la Reforma U.'!$F:$G,2,0)))))))))))))))))</f>
        <v xml:space="preserve">Tramitar  las compras de suministros( papel, lapices, tintas, toners, utiles de oficina ) para las unidades de CCSS para la gestión académica y administrativa. </v>
      </c>
      <c r="D14" s="31"/>
      <c r="E14" s="93"/>
      <c r="F14" s="93"/>
      <c r="G14" s="93"/>
      <c r="H14" s="76"/>
      <c r="I14" s="76"/>
      <c r="J14" s="76"/>
      <c r="K14" s="112"/>
    </row>
    <row r="15" spans="1:555" ht="15" thickBot="1" x14ac:dyDescent="0.4">
      <c r="B15" s="93"/>
      <c r="C15" s="70"/>
      <c r="D15" s="31"/>
      <c r="E15" s="93"/>
      <c r="F15" s="93"/>
      <c r="G15" s="93"/>
      <c r="H15" s="76"/>
      <c r="I15" s="76"/>
      <c r="J15" s="76"/>
      <c r="K15" s="112"/>
    </row>
    <row r="16" spans="1:555" ht="29.5" thickBot="1" x14ac:dyDescent="0.4">
      <c r="B16" s="93"/>
      <c r="C16" s="126" t="s">
        <v>44</v>
      </c>
      <c r="D16" s="128" t="s">
        <v>55</v>
      </c>
      <c r="E16" s="128" t="s">
        <v>57</v>
      </c>
      <c r="F16" s="127" t="s">
        <v>27</v>
      </c>
      <c r="G16" s="133" t="s">
        <v>129</v>
      </c>
      <c r="H16" s="128" t="s">
        <v>46</v>
      </c>
      <c r="I16" s="128" t="s">
        <v>130</v>
      </c>
      <c r="J16" s="128" t="s">
        <v>408</v>
      </c>
      <c r="K16" s="128" t="s">
        <v>409</v>
      </c>
    </row>
    <row r="17" spans="2:11" x14ac:dyDescent="0.35">
      <c r="B17" s="93"/>
      <c r="C17" s="95" t="s">
        <v>63</v>
      </c>
      <c r="D17" s="158">
        <v>10</v>
      </c>
      <c r="E17" s="96">
        <v>2800</v>
      </c>
      <c r="F17" s="97">
        <f>D17*E17</f>
        <v>28000</v>
      </c>
      <c r="G17" s="161" t="s">
        <v>1660</v>
      </c>
      <c r="H17" s="98" t="s">
        <v>983</v>
      </c>
      <c r="I17" s="98" t="str">
        <f>VLOOKUP(H17,Presupuesto!$B$11:$C$565,2,0)</f>
        <v>MUEBLES VARIOS DE OFICINA</v>
      </c>
      <c r="J17" s="215" t="s">
        <v>1362</v>
      </c>
      <c r="K17" s="98" t="s">
        <v>402</v>
      </c>
    </row>
    <row r="18" spans="2:11" ht="32.25" customHeight="1" x14ac:dyDescent="0.35">
      <c r="B18" s="93"/>
      <c r="C18" s="99" t="s">
        <v>64</v>
      </c>
      <c r="D18" s="151">
        <v>10</v>
      </c>
      <c r="E18" s="100">
        <v>2400</v>
      </c>
      <c r="F18" s="97">
        <f>D18*E18</f>
        <v>24000</v>
      </c>
      <c r="G18" s="161" t="s">
        <v>1660</v>
      </c>
      <c r="H18" s="101" t="s">
        <v>983</v>
      </c>
      <c r="I18" s="98" t="str">
        <f>VLOOKUP(H18,Presupuesto!$B$11:$C$565,2,0)</f>
        <v>MUEBLES VARIOS DE OFICINA</v>
      </c>
      <c r="J18" s="98" t="str">
        <f t="shared" ref="J18:J26" si="0">$J$17</f>
        <v>Gestión Administrativa y  financiera en apoyo al Desarrollo Académico</v>
      </c>
      <c r="K18" s="98" t="s">
        <v>410</v>
      </c>
    </row>
    <row r="19" spans="2:11" x14ac:dyDescent="0.35">
      <c r="B19" s="93"/>
      <c r="C19" s="99" t="s">
        <v>65</v>
      </c>
      <c r="D19" s="151">
        <v>10</v>
      </c>
      <c r="E19" s="100">
        <v>1000</v>
      </c>
      <c r="F19" s="97">
        <f t="shared" ref="F19:F26" si="1">D19*E19</f>
        <v>10000</v>
      </c>
      <c r="G19" s="161" t="s">
        <v>1660</v>
      </c>
      <c r="H19" s="101" t="s">
        <v>983</v>
      </c>
      <c r="I19" s="98" t="str">
        <f>VLOOKUP(H19,Presupuesto!$B$11:$C$565,2,0)</f>
        <v>MUEBLES VARIOS DE OFICINA</v>
      </c>
      <c r="J19" s="98" t="str">
        <f t="shared" si="0"/>
        <v>Gestión Administrativa y  financiera en apoyo al Desarrollo Académico</v>
      </c>
      <c r="K19" s="98" t="s">
        <v>393</v>
      </c>
    </row>
    <row r="20" spans="2:11" x14ac:dyDescent="0.35">
      <c r="B20" s="93"/>
      <c r="C20" s="99" t="s">
        <v>66</v>
      </c>
      <c r="D20" s="151">
        <v>15</v>
      </c>
      <c r="E20" s="100">
        <v>6000</v>
      </c>
      <c r="F20" s="97">
        <f t="shared" si="1"/>
        <v>90000</v>
      </c>
      <c r="G20" s="161" t="s">
        <v>1660</v>
      </c>
      <c r="H20" s="101" t="s">
        <v>983</v>
      </c>
      <c r="I20" s="98" t="str">
        <f>VLOOKUP(H20,Presupuesto!$B$11:$C$565,2,0)</f>
        <v>MUEBLES VARIOS DE OFICINA</v>
      </c>
      <c r="J20" s="98" t="str">
        <f t="shared" si="0"/>
        <v>Gestión Administrativa y  financiera en apoyo al Desarrollo Académico</v>
      </c>
      <c r="K20" s="98" t="s">
        <v>393</v>
      </c>
    </row>
    <row r="21" spans="2:11" x14ac:dyDescent="0.35">
      <c r="B21" s="93"/>
      <c r="C21" s="99" t="s">
        <v>67</v>
      </c>
      <c r="D21" s="151">
        <v>10</v>
      </c>
      <c r="E21" s="100">
        <v>3000</v>
      </c>
      <c r="F21" s="97">
        <f t="shared" si="1"/>
        <v>30000</v>
      </c>
      <c r="G21" s="161" t="s">
        <v>1660</v>
      </c>
      <c r="H21" s="101" t="s">
        <v>983</v>
      </c>
      <c r="I21" s="98" t="str">
        <f>VLOOKUP(H21,Presupuesto!$B$11:$C$565,2,0)</f>
        <v>MUEBLES VARIOS DE OFICINA</v>
      </c>
      <c r="J21" s="98" t="str">
        <f t="shared" si="0"/>
        <v>Gestión Administrativa y  financiera en apoyo al Desarrollo Académico</v>
      </c>
      <c r="K21" s="98" t="s">
        <v>393</v>
      </c>
    </row>
    <row r="22" spans="2:11" x14ac:dyDescent="0.35">
      <c r="B22" s="93"/>
      <c r="C22" s="99" t="s">
        <v>68</v>
      </c>
      <c r="D22" s="151">
        <v>10</v>
      </c>
      <c r="E22" s="100">
        <v>10000</v>
      </c>
      <c r="F22" s="97">
        <f t="shared" si="1"/>
        <v>100000</v>
      </c>
      <c r="G22" s="161" t="s">
        <v>1660</v>
      </c>
      <c r="H22" s="101" t="s">
        <v>983</v>
      </c>
      <c r="I22" s="98" t="str">
        <f>VLOOKUP(H22,Presupuesto!$B$11:$C$565,2,0)</f>
        <v>MUEBLES VARIOS DE OFICINA</v>
      </c>
      <c r="J22" s="98" t="str">
        <f t="shared" si="0"/>
        <v>Gestión Administrativa y  financiera en apoyo al Desarrollo Académico</v>
      </c>
      <c r="K22" s="98" t="s">
        <v>393</v>
      </c>
    </row>
    <row r="23" spans="2:11" x14ac:dyDescent="0.35">
      <c r="B23" s="93"/>
      <c r="C23" s="99" t="s">
        <v>69</v>
      </c>
      <c r="D23" s="151">
        <v>10</v>
      </c>
      <c r="E23" s="100">
        <v>8000</v>
      </c>
      <c r="F23" s="97">
        <f t="shared" si="1"/>
        <v>80000</v>
      </c>
      <c r="G23" s="161" t="s">
        <v>1660</v>
      </c>
      <c r="H23" s="101" t="s">
        <v>986</v>
      </c>
      <c r="I23" s="98" t="str">
        <f>VLOOKUP(H23,Presupuesto!$B$11:$C$565,2,0)</f>
        <v>EQUIPOS VARIOS DE OFICINA</v>
      </c>
      <c r="J23" s="98" t="str">
        <f t="shared" si="0"/>
        <v>Gestión Administrativa y  financiera en apoyo al Desarrollo Académico</v>
      </c>
      <c r="K23" s="98" t="s">
        <v>393</v>
      </c>
    </row>
    <row r="24" spans="2:11" x14ac:dyDescent="0.35">
      <c r="B24" s="93"/>
      <c r="C24" s="99" t="s">
        <v>70</v>
      </c>
      <c r="D24" s="151">
        <v>10</v>
      </c>
      <c r="E24" s="100">
        <v>2000</v>
      </c>
      <c r="F24" s="97">
        <f t="shared" si="1"/>
        <v>20000</v>
      </c>
      <c r="G24" s="161" t="s">
        <v>1660</v>
      </c>
      <c r="H24" s="101" t="s">
        <v>986</v>
      </c>
      <c r="I24" s="98" t="str">
        <f>VLOOKUP(H24,Presupuesto!$B$11:$C$565,2,0)</f>
        <v>EQUIPOS VARIOS DE OFICINA</v>
      </c>
      <c r="J24" s="98" t="str">
        <f t="shared" si="0"/>
        <v>Gestión Administrativa y  financiera en apoyo al Desarrollo Académico</v>
      </c>
      <c r="K24" s="98" t="s">
        <v>401</v>
      </c>
    </row>
    <row r="25" spans="2:11" x14ac:dyDescent="0.35">
      <c r="B25" s="93"/>
      <c r="C25" s="99" t="s">
        <v>71</v>
      </c>
      <c r="D25" s="151">
        <v>8</v>
      </c>
      <c r="E25" s="100">
        <v>5000</v>
      </c>
      <c r="F25" s="97">
        <f t="shared" si="1"/>
        <v>40000</v>
      </c>
      <c r="G25" s="161" t="s">
        <v>1660</v>
      </c>
      <c r="H25" s="101" t="s">
        <v>986</v>
      </c>
      <c r="I25" s="98" t="str">
        <f>VLOOKUP(H25,Presupuesto!$B$11:$C$565,2,0)</f>
        <v>EQUIPOS VARIOS DE OFICINA</v>
      </c>
      <c r="J25" s="98" t="str">
        <f t="shared" si="0"/>
        <v>Gestión Administrativa y  financiera en apoyo al Desarrollo Académico</v>
      </c>
      <c r="K25" s="98" t="s">
        <v>397</v>
      </c>
    </row>
    <row r="26" spans="2:11" ht="15" thickBot="1" x14ac:dyDescent="0.4">
      <c r="B26" s="93"/>
      <c r="C26" s="102" t="s">
        <v>72</v>
      </c>
      <c r="D26" s="159">
        <v>2</v>
      </c>
      <c r="E26" s="104">
        <v>70000</v>
      </c>
      <c r="F26" s="105">
        <f t="shared" si="1"/>
        <v>140000</v>
      </c>
      <c r="G26" s="162" t="s">
        <v>1660</v>
      </c>
      <c r="H26" s="106" t="s">
        <v>986</v>
      </c>
      <c r="I26" s="106" t="str">
        <f>VLOOKUP(H26,Presupuesto!$B$11:$C$565,2,0)</f>
        <v>EQUIPOS VARIOS DE OFICINA</v>
      </c>
      <c r="J26" s="106" t="str">
        <f t="shared" si="0"/>
        <v>Gestión Administrativa y  financiera en apoyo al Desarrollo Académico</v>
      </c>
      <c r="K26" s="124" t="s">
        <v>392</v>
      </c>
    </row>
    <row r="27" spans="2:11" x14ac:dyDescent="0.35">
      <c r="B27" s="93"/>
    </row>
    <row r="28" spans="2:11" ht="15" thickBot="1" x14ac:dyDescent="0.4">
      <c r="B28" s="93"/>
      <c r="C28" s="326"/>
      <c r="D28" s="327"/>
      <c r="E28" s="328"/>
      <c r="F28" s="328"/>
      <c r="G28" s="329"/>
      <c r="H28" s="328"/>
      <c r="I28" s="328"/>
      <c r="J28" s="155"/>
      <c r="K28" s="155"/>
    </row>
    <row r="29" spans="2:11" ht="15" thickBot="1" x14ac:dyDescent="0.4">
      <c r="B29" s="93"/>
      <c r="C29" s="29" t="s">
        <v>43</v>
      </c>
      <c r="D29" s="30">
        <f>SUM(F36:F45)</f>
        <v>0</v>
      </c>
      <c r="E29" s="177"/>
      <c r="F29" s="177"/>
      <c r="G29" s="79"/>
      <c r="H29" s="177"/>
      <c r="I29" s="177"/>
    </row>
    <row r="30" spans="2:11" x14ac:dyDescent="0.35">
      <c r="C30" s="70"/>
      <c r="D30" s="31"/>
      <c r="E30" s="93"/>
      <c r="F30" s="93"/>
      <c r="G30" s="93"/>
      <c r="H30" s="76"/>
      <c r="I30" s="76"/>
      <c r="J30" s="76"/>
      <c r="K30" s="112"/>
    </row>
    <row r="31" spans="2:11" x14ac:dyDescent="0.35">
      <c r="C31" s="70"/>
      <c r="D31" s="31"/>
      <c r="E31" s="93"/>
      <c r="F31" s="93"/>
      <c r="G31" s="93"/>
      <c r="H31" s="76"/>
      <c r="I31" s="76"/>
      <c r="J31" s="76"/>
      <c r="K31" s="112"/>
    </row>
    <row r="32" spans="2:11" ht="15.5" x14ac:dyDescent="0.35">
      <c r="C32" s="202" t="s">
        <v>390</v>
      </c>
      <c r="D32" s="351">
        <v>0</v>
      </c>
      <c r="E32" s="93"/>
      <c r="F32" s="93"/>
      <c r="G32" s="93"/>
      <c r="H32" s="76"/>
      <c r="I32" s="76"/>
      <c r="J32" s="76"/>
      <c r="K32" s="112"/>
    </row>
    <row r="33" spans="3:11" ht="18.5" x14ac:dyDescent="0.35">
      <c r="C33" s="207"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Posgrado'!$F:$G,2,FALSE),IFERROR(VLOOKUP(D32,'16.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ht="15" thickBot="1" x14ac:dyDescent="0.4">
      <c r="C34" s="70"/>
      <c r="D34" s="31"/>
      <c r="E34" s="93"/>
      <c r="F34" s="93"/>
      <c r="G34" s="93"/>
      <c r="H34" s="76"/>
      <c r="I34" s="76"/>
      <c r="J34" s="76"/>
      <c r="K34" s="112"/>
    </row>
    <row r="35" spans="3:11" ht="29.5" thickBot="1" x14ac:dyDescent="0.4">
      <c r="C35" s="126" t="s">
        <v>44</v>
      </c>
      <c r="D35" s="128" t="s">
        <v>55</v>
      </c>
      <c r="E35" s="128" t="s">
        <v>57</v>
      </c>
      <c r="F35" s="127" t="s">
        <v>27</v>
      </c>
      <c r="G35" s="133" t="s">
        <v>129</v>
      </c>
      <c r="H35" s="128" t="s">
        <v>46</v>
      </c>
      <c r="I35" s="128" t="s">
        <v>130</v>
      </c>
      <c r="J35" s="128" t="s">
        <v>408</v>
      </c>
      <c r="K35" s="128" t="s">
        <v>409</v>
      </c>
    </row>
    <row r="36" spans="3:11" x14ac:dyDescent="0.35">
      <c r="C36" s="95" t="s">
        <v>63</v>
      </c>
      <c r="D36" s="158"/>
      <c r="E36" s="96">
        <v>2800</v>
      </c>
      <c r="F36" s="97">
        <f>D36*E36</f>
        <v>0</v>
      </c>
      <c r="G36" s="161"/>
      <c r="H36" s="98" t="s">
        <v>983</v>
      </c>
      <c r="I36" s="98" t="str">
        <f>VLOOKUP(H36,Presupuesto!$B$11:$C$565,2,0)</f>
        <v>MUEBLES VARIOS DE OFICINA</v>
      </c>
      <c r="J36" s="215" t="s">
        <v>1362</v>
      </c>
      <c r="K36" s="98" t="s">
        <v>402</v>
      </c>
    </row>
    <row r="37" spans="3:11" x14ac:dyDescent="0.35">
      <c r="C37" s="99" t="s">
        <v>3106</v>
      </c>
      <c r="D37" s="151">
        <v>0</v>
      </c>
      <c r="E37" s="100">
        <v>1000</v>
      </c>
      <c r="F37" s="97">
        <v>0</v>
      </c>
      <c r="G37" s="161" t="s">
        <v>1660</v>
      </c>
      <c r="H37" s="101" t="s">
        <v>1168</v>
      </c>
      <c r="I37" s="98" t="str">
        <f>VLOOKUP(H37,Presupuesto!$B$11:$C$565,2,0)</f>
        <v>SUBSIDIOS A EMPRESAS PRIVADAS</v>
      </c>
      <c r="J37" s="98" t="str">
        <f>$J$36</f>
        <v>Gestión Administrativa y  financiera en apoyo al Desarrollo Académico</v>
      </c>
      <c r="K37" s="98" t="s">
        <v>410</v>
      </c>
    </row>
    <row r="38" spans="3:11" x14ac:dyDescent="0.35">
      <c r="C38" s="99" t="s">
        <v>65</v>
      </c>
      <c r="D38" s="151"/>
      <c r="E38" s="100">
        <v>1000</v>
      </c>
      <c r="F38" s="97">
        <f t="shared" ref="F38" si="2">D38*E38</f>
        <v>0</v>
      </c>
      <c r="G38" s="161"/>
      <c r="H38" s="101" t="s">
        <v>983</v>
      </c>
      <c r="I38" s="98" t="str">
        <f>VLOOKUP(H38,Presupuesto!$B$11:$C$565,2,0)</f>
        <v>MUEBLES VARIOS DE OFICINA</v>
      </c>
      <c r="J38" s="98" t="str">
        <f t="shared" ref="J38:J45" si="3">$J$36</f>
        <v>Gestión Administrativa y  financiera en apoyo al Desarrollo Académico</v>
      </c>
      <c r="K38" s="98" t="s">
        <v>393</v>
      </c>
    </row>
    <row r="39" spans="3:11" x14ac:dyDescent="0.35">
      <c r="C39" s="99" t="s">
        <v>66</v>
      </c>
      <c r="D39" s="151"/>
      <c r="E39" s="100">
        <v>6000</v>
      </c>
      <c r="F39" s="97">
        <f t="shared" ref="F39:F45" si="4">D39*E39</f>
        <v>0</v>
      </c>
      <c r="G39" s="161"/>
      <c r="H39" s="101" t="s">
        <v>983</v>
      </c>
      <c r="I39" s="98" t="str">
        <f>VLOOKUP(H39,Presupuesto!$B$11:$C$565,2,0)</f>
        <v>MUEBLES VARIOS DE OFICINA</v>
      </c>
      <c r="J39" s="98" t="str">
        <f t="shared" si="3"/>
        <v>Gestión Administrativa y  financiera en apoyo al Desarrollo Académico</v>
      </c>
      <c r="K39" s="98" t="s">
        <v>393</v>
      </c>
    </row>
    <row r="40" spans="3:11" x14ac:dyDescent="0.35">
      <c r="C40" s="99" t="s">
        <v>67</v>
      </c>
      <c r="D40" s="151"/>
      <c r="E40" s="100">
        <v>3000</v>
      </c>
      <c r="F40" s="97">
        <f t="shared" si="4"/>
        <v>0</v>
      </c>
      <c r="G40" s="161"/>
      <c r="H40" s="101" t="s">
        <v>983</v>
      </c>
      <c r="I40" s="98" t="str">
        <f>VLOOKUP(H40,Presupuesto!$B$11:$C$565,2,0)</f>
        <v>MUEBLES VARIOS DE OFICINA</v>
      </c>
      <c r="J40" s="98" t="str">
        <f t="shared" si="3"/>
        <v>Gestión Administrativa y  financiera en apoyo al Desarrollo Académico</v>
      </c>
      <c r="K40" s="98" t="s">
        <v>393</v>
      </c>
    </row>
    <row r="41" spans="3:11" x14ac:dyDescent="0.35">
      <c r="C41" s="99" t="s">
        <v>68</v>
      </c>
      <c r="D41" s="151"/>
      <c r="E41" s="100">
        <v>10000</v>
      </c>
      <c r="F41" s="97">
        <f t="shared" si="4"/>
        <v>0</v>
      </c>
      <c r="G41" s="161"/>
      <c r="H41" s="101" t="s">
        <v>983</v>
      </c>
      <c r="I41" s="98" t="str">
        <f>VLOOKUP(H41,Presupuesto!$B$11:$C$565,2,0)</f>
        <v>MUEBLES VARIOS DE OFICINA</v>
      </c>
      <c r="J41" s="98" t="str">
        <f t="shared" si="3"/>
        <v>Gestión Administrativa y  financiera en apoyo al Desarrollo Académico</v>
      </c>
      <c r="K41" s="98" t="s">
        <v>393</v>
      </c>
    </row>
    <row r="42" spans="3:11" x14ac:dyDescent="0.35">
      <c r="C42" s="99" t="s">
        <v>69</v>
      </c>
      <c r="D42" s="151"/>
      <c r="E42" s="100">
        <v>8000</v>
      </c>
      <c r="F42" s="97">
        <f t="shared" si="4"/>
        <v>0</v>
      </c>
      <c r="G42" s="161"/>
      <c r="H42" s="101" t="s">
        <v>986</v>
      </c>
      <c r="I42" s="98" t="str">
        <f>VLOOKUP(H42,Presupuesto!$B$11:$C$565,2,0)</f>
        <v>EQUIPOS VARIOS DE OFICINA</v>
      </c>
      <c r="J42" s="98" t="str">
        <f t="shared" si="3"/>
        <v>Gestión Administrativa y  financiera en apoyo al Desarrollo Académico</v>
      </c>
      <c r="K42" s="98" t="s">
        <v>393</v>
      </c>
    </row>
    <row r="43" spans="3:11" x14ac:dyDescent="0.35">
      <c r="C43" s="99" t="s">
        <v>70</v>
      </c>
      <c r="D43" s="151"/>
      <c r="E43" s="100">
        <v>2000</v>
      </c>
      <c r="F43" s="97">
        <f t="shared" si="4"/>
        <v>0</v>
      </c>
      <c r="G43" s="161"/>
      <c r="H43" s="101" t="s">
        <v>986</v>
      </c>
      <c r="I43" s="98" t="str">
        <f>VLOOKUP(H43,Presupuesto!$B$11:$C$565,2,0)</f>
        <v>EQUIPOS VARIOS DE OFICINA</v>
      </c>
      <c r="J43" s="98" t="str">
        <f t="shared" si="3"/>
        <v>Gestión Administrativa y  financiera en apoyo al Desarrollo Académico</v>
      </c>
      <c r="K43" s="98" t="s">
        <v>401</v>
      </c>
    </row>
    <row r="44" spans="3:11" x14ac:dyDescent="0.35">
      <c r="C44" s="99" t="s">
        <v>71</v>
      </c>
      <c r="D44" s="151"/>
      <c r="E44" s="100">
        <v>5000</v>
      </c>
      <c r="F44" s="97">
        <f t="shared" si="4"/>
        <v>0</v>
      </c>
      <c r="G44" s="161"/>
      <c r="H44" s="101" t="s">
        <v>986</v>
      </c>
      <c r="I44" s="98" t="str">
        <f>VLOOKUP(H44,Presupuesto!$B$11:$C$565,2,0)</f>
        <v>EQUIPOS VARIOS DE OFICINA</v>
      </c>
      <c r="J44" s="98" t="str">
        <f t="shared" si="3"/>
        <v>Gestión Administrativa y  financiera en apoyo al Desarrollo Académico</v>
      </c>
      <c r="K44" s="98" t="s">
        <v>397</v>
      </c>
    </row>
    <row r="45" spans="3:11" ht="15" thickBot="1" x14ac:dyDescent="0.4">
      <c r="C45" s="102" t="s">
        <v>72</v>
      </c>
      <c r="D45" s="159"/>
      <c r="E45" s="104">
        <v>100000</v>
      </c>
      <c r="F45" s="105">
        <f t="shared" si="4"/>
        <v>0</v>
      </c>
      <c r="G45" s="162"/>
      <c r="H45" s="106" t="s">
        <v>986</v>
      </c>
      <c r="I45" s="106" t="str">
        <f>VLOOKUP(H45,Presupuesto!$B$11:$C$565,2,0)</f>
        <v>EQUIPOS VARIOS DE OFICINA</v>
      </c>
      <c r="J45" s="106" t="str">
        <f t="shared" si="3"/>
        <v>Gestión Administrativa y  financiera en apoyo al Desarrollo Académico</v>
      </c>
      <c r="K45" s="124" t="s">
        <v>392</v>
      </c>
    </row>
    <row r="47" spans="3:11" ht="15" thickBot="1" x14ac:dyDescent="0.4"/>
    <row r="48" spans="3:11" ht="15" thickBot="1" x14ac:dyDescent="0.4">
      <c r="C48" s="29" t="s">
        <v>43</v>
      </c>
      <c r="D48" s="30">
        <f>SUM(F55:F64)</f>
        <v>0</v>
      </c>
      <c r="E48" s="177"/>
      <c r="F48" s="177"/>
      <c r="G48" s="79"/>
      <c r="H48" s="177"/>
      <c r="I48" s="177"/>
    </row>
    <row r="49" spans="3:11" x14ac:dyDescent="0.35">
      <c r="C49" s="70"/>
      <c r="D49" s="31"/>
      <c r="E49" s="93"/>
      <c r="F49" s="93"/>
      <c r="G49" s="93"/>
      <c r="H49" s="76"/>
      <c r="I49" s="76"/>
      <c r="J49" s="76"/>
      <c r="K49" s="112"/>
    </row>
    <row r="50" spans="3:11" x14ac:dyDescent="0.35">
      <c r="C50" s="70"/>
      <c r="D50" s="31"/>
      <c r="E50" s="93"/>
      <c r="F50" s="93"/>
      <c r="G50" s="93"/>
      <c r="H50" s="76"/>
      <c r="I50" s="76"/>
      <c r="J50" s="76"/>
      <c r="K50" s="112"/>
    </row>
    <row r="51" spans="3:11" ht="15.5" x14ac:dyDescent="0.35">
      <c r="C51" s="202" t="s">
        <v>390</v>
      </c>
      <c r="D51" s="351"/>
      <c r="E51" s="93"/>
      <c r="F51" s="93"/>
      <c r="G51" s="93"/>
      <c r="H51" s="76"/>
      <c r="I51" s="76"/>
      <c r="J51" s="76"/>
      <c r="K51" s="112"/>
    </row>
    <row r="52" spans="3:11" ht="18.5" x14ac:dyDescent="0.35">
      <c r="C52" s="207"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Posgrado'!$F:$G,2,FALSE),IFERROR(VLOOKUP(D51,'16.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 thickBot="1" x14ac:dyDescent="0.4">
      <c r="C53" s="70"/>
      <c r="D53" s="31"/>
      <c r="E53" s="93"/>
      <c r="F53" s="93"/>
      <c r="G53" s="93"/>
      <c r="H53" s="76"/>
      <c r="I53" s="76"/>
      <c r="J53" s="76"/>
      <c r="K53" s="112"/>
    </row>
    <row r="54" spans="3:11" ht="29.5" thickBot="1" x14ac:dyDescent="0.4">
      <c r="C54" s="126" t="s">
        <v>44</v>
      </c>
      <c r="D54" s="128" t="s">
        <v>55</v>
      </c>
      <c r="E54" s="128" t="s">
        <v>57</v>
      </c>
      <c r="F54" s="127" t="s">
        <v>27</v>
      </c>
      <c r="G54" s="133" t="s">
        <v>129</v>
      </c>
      <c r="H54" s="128" t="s">
        <v>46</v>
      </c>
      <c r="I54" s="128" t="s">
        <v>130</v>
      </c>
      <c r="J54" s="128" t="s">
        <v>408</v>
      </c>
      <c r="K54" s="128" t="s">
        <v>409</v>
      </c>
    </row>
    <row r="55" spans="3:11" x14ac:dyDescent="0.35">
      <c r="C55" s="95" t="s">
        <v>63</v>
      </c>
      <c r="D55" s="158"/>
      <c r="E55" s="96">
        <v>2800</v>
      </c>
      <c r="F55" s="97">
        <f>D55*E55</f>
        <v>0</v>
      </c>
      <c r="G55" s="161"/>
      <c r="H55" s="98" t="s">
        <v>983</v>
      </c>
      <c r="I55" s="98" t="str">
        <f>VLOOKUP(H55,Presupuesto!$B$11:$C$565,2,0)</f>
        <v>MUEBLES VARIOS DE OFICINA</v>
      </c>
      <c r="J55" s="215" t="s">
        <v>1437</v>
      </c>
      <c r="K55" s="98" t="s">
        <v>402</v>
      </c>
    </row>
    <row r="56" spans="3:11" x14ac:dyDescent="0.35">
      <c r="C56" s="99" t="s">
        <v>64</v>
      </c>
      <c r="D56" s="151"/>
      <c r="E56" s="100">
        <v>2400</v>
      </c>
      <c r="F56" s="97">
        <f>D56*E56</f>
        <v>0</v>
      </c>
      <c r="G56" s="161"/>
      <c r="H56" s="101" t="s">
        <v>983</v>
      </c>
      <c r="I56" s="98" t="str">
        <f>VLOOKUP(H56,Presupuesto!$B$11:$C$565,2,0)</f>
        <v>MUEBLES VARIOS DE OFICINA</v>
      </c>
      <c r="J56" s="98" t="str">
        <f>$J$55</f>
        <v>Posgrado</v>
      </c>
      <c r="K56" s="98" t="s">
        <v>410</v>
      </c>
    </row>
    <row r="57" spans="3:11" x14ac:dyDescent="0.35">
      <c r="C57" s="99" t="s">
        <v>65</v>
      </c>
      <c r="D57" s="151"/>
      <c r="E57" s="100">
        <v>1000</v>
      </c>
      <c r="F57" s="97">
        <f t="shared" ref="F57:F64" si="5">D57*E57</f>
        <v>0</v>
      </c>
      <c r="G57" s="161"/>
      <c r="H57" s="101" t="s">
        <v>983</v>
      </c>
      <c r="I57" s="98" t="str">
        <f>VLOOKUP(H57,Presupuesto!$B$11:$C$565,2,0)</f>
        <v>MUEBLES VARIOS DE OFICINA</v>
      </c>
      <c r="J57" s="98" t="str">
        <f t="shared" ref="J57:J64" si="6">$J$17</f>
        <v>Gestión Administrativa y  financiera en apoyo al Desarrollo Académico</v>
      </c>
      <c r="K57" s="98" t="s">
        <v>393</v>
      </c>
    </row>
    <row r="58" spans="3:11" x14ac:dyDescent="0.35">
      <c r="C58" s="99" t="s">
        <v>66</v>
      </c>
      <c r="D58" s="151"/>
      <c r="E58" s="100">
        <v>6000</v>
      </c>
      <c r="F58" s="97">
        <f t="shared" si="5"/>
        <v>0</v>
      </c>
      <c r="G58" s="161"/>
      <c r="H58" s="101" t="s">
        <v>983</v>
      </c>
      <c r="I58" s="98" t="str">
        <f>VLOOKUP(H58,Presupuesto!$B$11:$C$565,2,0)</f>
        <v>MUEBLES VARIOS DE OFICINA</v>
      </c>
      <c r="J58" s="98" t="str">
        <f t="shared" si="6"/>
        <v>Gestión Administrativa y  financiera en apoyo al Desarrollo Académico</v>
      </c>
      <c r="K58" s="98" t="s">
        <v>393</v>
      </c>
    </row>
    <row r="59" spans="3:11" x14ac:dyDescent="0.35">
      <c r="C59" s="99" t="s">
        <v>67</v>
      </c>
      <c r="D59" s="151"/>
      <c r="E59" s="100">
        <v>3000</v>
      </c>
      <c r="F59" s="97">
        <f t="shared" si="5"/>
        <v>0</v>
      </c>
      <c r="G59" s="161"/>
      <c r="H59" s="101" t="s">
        <v>983</v>
      </c>
      <c r="I59" s="98" t="str">
        <f>VLOOKUP(H59,Presupuesto!$B$11:$C$565,2,0)</f>
        <v>MUEBLES VARIOS DE OFICINA</v>
      </c>
      <c r="J59" s="98" t="str">
        <f t="shared" si="6"/>
        <v>Gestión Administrativa y  financiera en apoyo al Desarrollo Académico</v>
      </c>
      <c r="K59" s="98" t="s">
        <v>393</v>
      </c>
    </row>
    <row r="60" spans="3:11" x14ac:dyDescent="0.35">
      <c r="C60" s="99" t="s">
        <v>68</v>
      </c>
      <c r="D60" s="151"/>
      <c r="E60" s="100">
        <v>10000</v>
      </c>
      <c r="F60" s="97">
        <f t="shared" si="5"/>
        <v>0</v>
      </c>
      <c r="G60" s="161"/>
      <c r="H60" s="101" t="s">
        <v>983</v>
      </c>
      <c r="I60" s="98" t="str">
        <f>VLOOKUP(H60,Presupuesto!$B$11:$C$565,2,0)</f>
        <v>MUEBLES VARIOS DE OFICINA</v>
      </c>
      <c r="J60" s="98" t="str">
        <f t="shared" si="6"/>
        <v>Gestión Administrativa y  financiera en apoyo al Desarrollo Académico</v>
      </c>
      <c r="K60" s="98" t="s">
        <v>393</v>
      </c>
    </row>
    <row r="61" spans="3:11" x14ac:dyDescent="0.35">
      <c r="C61" s="99" t="s">
        <v>69</v>
      </c>
      <c r="D61" s="151"/>
      <c r="E61" s="100">
        <v>8000</v>
      </c>
      <c r="F61" s="97">
        <f t="shared" si="5"/>
        <v>0</v>
      </c>
      <c r="G61" s="161"/>
      <c r="H61" s="101" t="s">
        <v>986</v>
      </c>
      <c r="I61" s="98" t="str">
        <f>VLOOKUP(H61,Presupuesto!$B$11:$C$565,2,0)</f>
        <v>EQUIPOS VARIOS DE OFICINA</v>
      </c>
      <c r="J61" s="98" t="str">
        <f t="shared" si="6"/>
        <v>Gestión Administrativa y  financiera en apoyo al Desarrollo Académico</v>
      </c>
      <c r="K61" s="98" t="s">
        <v>393</v>
      </c>
    </row>
    <row r="62" spans="3:11" x14ac:dyDescent="0.35">
      <c r="C62" s="99" t="s">
        <v>70</v>
      </c>
      <c r="D62" s="151"/>
      <c r="E62" s="100">
        <v>2000</v>
      </c>
      <c r="F62" s="97">
        <f t="shared" si="5"/>
        <v>0</v>
      </c>
      <c r="G62" s="161"/>
      <c r="H62" s="101" t="s">
        <v>986</v>
      </c>
      <c r="I62" s="98" t="str">
        <f>VLOOKUP(H62,Presupuesto!$B$11:$C$565,2,0)</f>
        <v>EQUIPOS VARIOS DE OFICINA</v>
      </c>
      <c r="J62" s="98" t="str">
        <f t="shared" si="6"/>
        <v>Gestión Administrativa y  financiera en apoyo al Desarrollo Académico</v>
      </c>
      <c r="K62" s="98" t="s">
        <v>401</v>
      </c>
    </row>
    <row r="63" spans="3:11" x14ac:dyDescent="0.35">
      <c r="C63" s="99" t="s">
        <v>71</v>
      </c>
      <c r="D63" s="151"/>
      <c r="E63" s="100">
        <v>5000</v>
      </c>
      <c r="F63" s="97">
        <f t="shared" si="5"/>
        <v>0</v>
      </c>
      <c r="G63" s="161"/>
      <c r="H63" s="101" t="s">
        <v>986</v>
      </c>
      <c r="I63" s="98" t="str">
        <f>VLOOKUP(H63,Presupuesto!$B$11:$C$565,2,0)</f>
        <v>EQUIPOS VARIOS DE OFICINA</v>
      </c>
      <c r="J63" s="98" t="str">
        <f t="shared" si="6"/>
        <v>Gestión Administrativa y  financiera en apoyo al Desarrollo Académico</v>
      </c>
      <c r="K63" s="98" t="s">
        <v>397</v>
      </c>
    </row>
    <row r="64" spans="3:11" ht="15" thickBot="1" x14ac:dyDescent="0.4">
      <c r="C64" s="102" t="s">
        <v>72</v>
      </c>
      <c r="D64" s="159"/>
      <c r="E64" s="104">
        <v>100000</v>
      </c>
      <c r="F64" s="105">
        <f t="shared" si="5"/>
        <v>0</v>
      </c>
      <c r="G64" s="162"/>
      <c r="H64" s="106" t="s">
        <v>986</v>
      </c>
      <c r="I64" s="106" t="str">
        <f>VLOOKUP(H64,Presupuesto!$B$11:$C$565,2,0)</f>
        <v>EQUIPOS VARIOS DE OFICINA</v>
      </c>
      <c r="J64" s="106" t="str">
        <f t="shared" si="6"/>
        <v>Gestión Administrativa y  financiera en apoyo al Desarrollo Académico</v>
      </c>
      <c r="K64" s="124" t="s">
        <v>392</v>
      </c>
    </row>
    <row r="66" spans="3:11" ht="15" thickBot="1" x14ac:dyDescent="0.4">
      <c r="C66" s="326"/>
      <c r="D66" s="327"/>
      <c r="E66" s="328"/>
      <c r="F66" s="328"/>
      <c r="G66" s="329"/>
      <c r="H66" s="328"/>
      <c r="I66" s="328"/>
      <c r="J66" s="155"/>
      <c r="K66" s="155"/>
    </row>
    <row r="67" spans="3:11" ht="15" thickBot="1" x14ac:dyDescent="0.4">
      <c r="C67" s="29" t="s">
        <v>43</v>
      </c>
      <c r="D67" s="30">
        <f>SUM(F74:F83)</f>
        <v>0</v>
      </c>
      <c r="E67" s="177"/>
      <c r="F67" s="177"/>
      <c r="G67" s="79"/>
      <c r="H67" s="177"/>
      <c r="I67" s="177"/>
    </row>
    <row r="68" spans="3:11" x14ac:dyDescent="0.35">
      <c r="C68" s="70"/>
      <c r="D68" s="31"/>
      <c r="E68" s="93"/>
      <c r="F68" s="93"/>
      <c r="G68" s="93"/>
      <c r="H68" s="76"/>
      <c r="I68" s="76"/>
      <c r="J68" s="76"/>
      <c r="K68" s="112"/>
    </row>
    <row r="69" spans="3:11" x14ac:dyDescent="0.35">
      <c r="C69" s="70"/>
      <c r="D69" s="31"/>
      <c r="E69" s="93"/>
      <c r="F69" s="93"/>
      <c r="G69" s="93"/>
      <c r="H69" s="76"/>
      <c r="I69" s="76"/>
      <c r="J69" s="76"/>
      <c r="K69" s="112"/>
    </row>
    <row r="70" spans="3:11" ht="15.5" x14ac:dyDescent="0.35">
      <c r="C70" s="202" t="s">
        <v>390</v>
      </c>
      <c r="D70" s="351"/>
      <c r="E70" s="93"/>
      <c r="F70" s="93"/>
      <c r="G70" s="93"/>
      <c r="H70" s="76"/>
      <c r="I70" s="76"/>
      <c r="J70" s="76"/>
      <c r="K70" s="112"/>
    </row>
    <row r="71" spans="3:11" ht="18.5" x14ac:dyDescent="0.35">
      <c r="C71" s="207"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Posgrado'!$F:$G,2,FALSE),IFERROR(VLOOKUP(D70,'16.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 thickBot="1" x14ac:dyDescent="0.4">
      <c r="C72" s="70"/>
      <c r="D72" s="31"/>
      <c r="E72" s="93"/>
      <c r="F72" s="93"/>
      <c r="G72" s="93"/>
      <c r="H72" s="76"/>
      <c r="I72" s="76"/>
      <c r="J72" s="76"/>
      <c r="K72" s="112"/>
    </row>
    <row r="73" spans="3:11" ht="29.5" thickBot="1" x14ac:dyDescent="0.4">
      <c r="C73" s="126" t="s">
        <v>44</v>
      </c>
      <c r="D73" s="128" t="s">
        <v>55</v>
      </c>
      <c r="E73" s="128" t="s">
        <v>57</v>
      </c>
      <c r="F73" s="127" t="s">
        <v>27</v>
      </c>
      <c r="G73" s="133" t="s">
        <v>129</v>
      </c>
      <c r="H73" s="128" t="s">
        <v>46</v>
      </c>
      <c r="I73" s="128" t="s">
        <v>130</v>
      </c>
      <c r="J73" s="128" t="s">
        <v>408</v>
      </c>
      <c r="K73" s="128" t="s">
        <v>409</v>
      </c>
    </row>
    <row r="74" spans="3:11" x14ac:dyDescent="0.35">
      <c r="C74" s="95" t="s">
        <v>63</v>
      </c>
      <c r="D74" s="158"/>
      <c r="E74" s="96">
        <v>2800</v>
      </c>
      <c r="F74" s="97">
        <f>D74*E74</f>
        <v>0</v>
      </c>
      <c r="G74" s="161"/>
      <c r="H74" s="98" t="s">
        <v>983</v>
      </c>
      <c r="I74" s="98" t="str">
        <f>VLOOKUP(H74,Presupuesto!$B$11:$C$565,2,0)</f>
        <v>MUEBLES VARIOS DE OFICINA</v>
      </c>
      <c r="J74" s="215" t="s">
        <v>1437</v>
      </c>
      <c r="K74" s="98" t="s">
        <v>402</v>
      </c>
    </row>
    <row r="75" spans="3:11" x14ac:dyDescent="0.35">
      <c r="C75" s="99" t="s">
        <v>64</v>
      </c>
      <c r="D75" s="151"/>
      <c r="E75" s="100">
        <v>2400</v>
      </c>
      <c r="F75" s="97">
        <f>D75*E75</f>
        <v>0</v>
      </c>
      <c r="G75" s="161"/>
      <c r="H75" s="101" t="s">
        <v>983</v>
      </c>
      <c r="I75" s="98" t="str">
        <f>VLOOKUP(H75,Presupuesto!$B$11:$C$565,2,0)</f>
        <v>MUEBLES VARIOS DE OFICINA</v>
      </c>
      <c r="J75" s="98" t="str">
        <f>$J$74</f>
        <v>Posgrado</v>
      </c>
      <c r="K75" s="98" t="s">
        <v>410</v>
      </c>
    </row>
    <row r="76" spans="3:11" x14ac:dyDescent="0.35">
      <c r="C76" s="99" t="s">
        <v>65</v>
      </c>
      <c r="D76" s="151"/>
      <c r="E76" s="100">
        <v>1000</v>
      </c>
      <c r="F76" s="97">
        <f t="shared" ref="F76:F83" si="7">D76*E76</f>
        <v>0</v>
      </c>
      <c r="G76" s="161"/>
      <c r="H76" s="101" t="s">
        <v>983</v>
      </c>
      <c r="I76" s="98" t="str">
        <f>VLOOKUP(H76,Presupuesto!$B$11:$C$565,2,0)</f>
        <v>MUEBLES VARIOS DE OFICINA</v>
      </c>
      <c r="J76" s="98" t="str">
        <f t="shared" ref="J76:J83" si="8">$J$74</f>
        <v>Posgrado</v>
      </c>
      <c r="K76" s="98" t="s">
        <v>393</v>
      </c>
    </row>
    <row r="77" spans="3:11" x14ac:dyDescent="0.35">
      <c r="C77" s="99" t="s">
        <v>66</v>
      </c>
      <c r="D77" s="151"/>
      <c r="E77" s="100">
        <v>6000</v>
      </c>
      <c r="F77" s="97">
        <f t="shared" si="7"/>
        <v>0</v>
      </c>
      <c r="G77" s="161"/>
      <c r="H77" s="101" t="s">
        <v>983</v>
      </c>
      <c r="I77" s="98" t="str">
        <f>VLOOKUP(H77,Presupuesto!$B$11:$C$565,2,0)</f>
        <v>MUEBLES VARIOS DE OFICINA</v>
      </c>
      <c r="J77" s="98" t="str">
        <f t="shared" si="8"/>
        <v>Posgrado</v>
      </c>
      <c r="K77" s="98" t="s">
        <v>393</v>
      </c>
    </row>
    <row r="78" spans="3:11" x14ac:dyDescent="0.35">
      <c r="C78" s="99" t="s">
        <v>67</v>
      </c>
      <c r="D78" s="151"/>
      <c r="E78" s="100">
        <v>3000</v>
      </c>
      <c r="F78" s="97">
        <f t="shared" si="7"/>
        <v>0</v>
      </c>
      <c r="G78" s="161"/>
      <c r="H78" s="101" t="s">
        <v>983</v>
      </c>
      <c r="I78" s="98" t="str">
        <f>VLOOKUP(H78,Presupuesto!$B$11:$C$565,2,0)</f>
        <v>MUEBLES VARIOS DE OFICINA</v>
      </c>
      <c r="J78" s="98" t="str">
        <f t="shared" si="8"/>
        <v>Posgrado</v>
      </c>
      <c r="K78" s="98" t="s">
        <v>393</v>
      </c>
    </row>
    <row r="79" spans="3:11" x14ac:dyDescent="0.35">
      <c r="C79" s="99" t="s">
        <v>68</v>
      </c>
      <c r="D79" s="151"/>
      <c r="E79" s="100">
        <v>10000</v>
      </c>
      <c r="F79" s="97">
        <f t="shared" si="7"/>
        <v>0</v>
      </c>
      <c r="G79" s="161"/>
      <c r="H79" s="101" t="s">
        <v>983</v>
      </c>
      <c r="I79" s="98" t="str">
        <f>VLOOKUP(H79,Presupuesto!$B$11:$C$565,2,0)</f>
        <v>MUEBLES VARIOS DE OFICINA</v>
      </c>
      <c r="J79" s="98" t="str">
        <f t="shared" si="8"/>
        <v>Posgrado</v>
      </c>
      <c r="K79" s="98" t="s">
        <v>393</v>
      </c>
    </row>
    <row r="80" spans="3:11" x14ac:dyDescent="0.35">
      <c r="C80" s="99" t="s">
        <v>69</v>
      </c>
      <c r="D80" s="151"/>
      <c r="E80" s="100">
        <v>8000</v>
      </c>
      <c r="F80" s="97">
        <f t="shared" si="7"/>
        <v>0</v>
      </c>
      <c r="G80" s="161"/>
      <c r="H80" s="101" t="s">
        <v>986</v>
      </c>
      <c r="I80" s="98" t="str">
        <f>VLOOKUP(H80,Presupuesto!$B$11:$C$565,2,0)</f>
        <v>EQUIPOS VARIOS DE OFICINA</v>
      </c>
      <c r="J80" s="98" t="str">
        <f t="shared" si="8"/>
        <v>Posgrado</v>
      </c>
      <c r="K80" s="98" t="s">
        <v>393</v>
      </c>
    </row>
    <row r="81" spans="3:11" x14ac:dyDescent="0.35">
      <c r="C81" s="99" t="s">
        <v>70</v>
      </c>
      <c r="D81" s="151"/>
      <c r="E81" s="100">
        <v>2000</v>
      </c>
      <c r="F81" s="97">
        <f t="shared" si="7"/>
        <v>0</v>
      </c>
      <c r="G81" s="161"/>
      <c r="H81" s="101" t="s">
        <v>986</v>
      </c>
      <c r="I81" s="98" t="str">
        <f>VLOOKUP(H81,Presupuesto!$B$11:$C$565,2,0)</f>
        <v>EQUIPOS VARIOS DE OFICINA</v>
      </c>
      <c r="J81" s="98" t="str">
        <f t="shared" si="8"/>
        <v>Posgrado</v>
      </c>
      <c r="K81" s="98" t="s">
        <v>401</v>
      </c>
    </row>
    <row r="82" spans="3:11" x14ac:dyDescent="0.35">
      <c r="C82" s="99" t="s">
        <v>71</v>
      </c>
      <c r="D82" s="151"/>
      <c r="E82" s="100">
        <v>5000</v>
      </c>
      <c r="F82" s="97">
        <f t="shared" si="7"/>
        <v>0</v>
      </c>
      <c r="G82" s="161"/>
      <c r="H82" s="101" t="s">
        <v>986</v>
      </c>
      <c r="I82" s="98" t="str">
        <f>VLOOKUP(H82,Presupuesto!$B$11:$C$565,2,0)</f>
        <v>EQUIPOS VARIOS DE OFICINA</v>
      </c>
      <c r="J82" s="98" t="str">
        <f t="shared" si="8"/>
        <v>Posgrado</v>
      </c>
      <c r="K82" s="98" t="s">
        <v>397</v>
      </c>
    </row>
    <row r="83" spans="3:11" ht="15" thickBot="1" x14ac:dyDescent="0.4">
      <c r="C83" s="102" t="s">
        <v>72</v>
      </c>
      <c r="D83" s="159"/>
      <c r="E83" s="104">
        <v>100000</v>
      </c>
      <c r="F83" s="105">
        <f t="shared" si="7"/>
        <v>0</v>
      </c>
      <c r="G83" s="162"/>
      <c r="H83" s="106" t="s">
        <v>986</v>
      </c>
      <c r="I83" s="106" t="str">
        <f>VLOOKUP(H83,Presupuesto!$B$11:$C$565,2,0)</f>
        <v>EQUIPOS VARIOS DE OFICINA</v>
      </c>
      <c r="J83" s="106" t="str">
        <f t="shared" si="8"/>
        <v>Posgrado</v>
      </c>
      <c r="K83" s="124" t="s">
        <v>392</v>
      </c>
    </row>
    <row r="85" spans="3:11" ht="15" thickBot="1" x14ac:dyDescent="0.4"/>
    <row r="86" spans="3:11" ht="15" thickBot="1" x14ac:dyDescent="0.4">
      <c r="C86" s="29" t="s">
        <v>43</v>
      </c>
      <c r="D86" s="30">
        <f>SUM(F93:F102)</f>
        <v>0</v>
      </c>
      <c r="E86" s="177"/>
      <c r="F86" s="177"/>
      <c r="G86" s="79"/>
      <c r="H86" s="177"/>
      <c r="I86" s="177"/>
    </row>
    <row r="87" spans="3:11" x14ac:dyDescent="0.35">
      <c r="C87" s="70"/>
      <c r="D87" s="31"/>
      <c r="E87" s="93"/>
      <c r="F87" s="93"/>
      <c r="G87" s="93"/>
      <c r="H87" s="76"/>
      <c r="I87" s="76"/>
      <c r="J87" s="76"/>
      <c r="K87" s="112"/>
    </row>
    <row r="88" spans="3:11" x14ac:dyDescent="0.35">
      <c r="C88" s="70"/>
      <c r="D88" s="31"/>
      <c r="E88" s="93"/>
      <c r="F88" s="93"/>
      <c r="G88" s="93"/>
      <c r="H88" s="76"/>
      <c r="I88" s="76"/>
      <c r="J88" s="76"/>
      <c r="K88" s="112"/>
    </row>
    <row r="89" spans="3:11" ht="15.5" x14ac:dyDescent="0.35">
      <c r="C89" s="202" t="s">
        <v>390</v>
      </c>
      <c r="D89" s="351"/>
      <c r="E89" s="93"/>
      <c r="F89" s="93"/>
      <c r="G89" s="93"/>
      <c r="H89" s="76"/>
      <c r="I89" s="76"/>
      <c r="J89" s="76"/>
      <c r="K89" s="112"/>
    </row>
    <row r="90" spans="3:11" ht="18.5" x14ac:dyDescent="0.35">
      <c r="C90" s="207"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Posgrado'!$F:$G,2,FALSE),IFERROR(VLOOKUP(D89,'16.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 thickBot="1" x14ac:dyDescent="0.4">
      <c r="C91" s="70"/>
      <c r="D91" s="31"/>
      <c r="E91" s="93"/>
      <c r="F91" s="93"/>
      <c r="G91" s="93"/>
      <c r="H91" s="76"/>
      <c r="I91" s="76"/>
      <c r="J91" s="76"/>
      <c r="K91" s="112"/>
    </row>
    <row r="92" spans="3:11" ht="29.5" thickBot="1" x14ac:dyDescent="0.4">
      <c r="C92" s="126" t="s">
        <v>44</v>
      </c>
      <c r="D92" s="128" t="s">
        <v>55</v>
      </c>
      <c r="E92" s="128" t="s">
        <v>57</v>
      </c>
      <c r="F92" s="127" t="s">
        <v>27</v>
      </c>
      <c r="G92" s="133" t="s">
        <v>129</v>
      </c>
      <c r="H92" s="128" t="s">
        <v>46</v>
      </c>
      <c r="I92" s="128" t="s">
        <v>130</v>
      </c>
      <c r="J92" s="128" t="s">
        <v>408</v>
      </c>
      <c r="K92" s="128" t="s">
        <v>409</v>
      </c>
    </row>
    <row r="93" spans="3:11" x14ac:dyDescent="0.35">
      <c r="C93" s="95" t="s">
        <v>63</v>
      </c>
      <c r="D93" s="158"/>
      <c r="E93" s="96">
        <v>2800</v>
      </c>
      <c r="F93" s="97">
        <f>D93*E93</f>
        <v>0</v>
      </c>
      <c r="G93" s="161"/>
      <c r="H93" s="98" t="s">
        <v>983</v>
      </c>
      <c r="I93" s="98" t="str">
        <f>VLOOKUP(H93,Presupuesto!$B$11:$C$565,2,0)</f>
        <v>MUEBLES VARIOS DE OFICINA</v>
      </c>
      <c r="J93" s="215" t="s">
        <v>1437</v>
      </c>
      <c r="K93" s="98" t="s">
        <v>402</v>
      </c>
    </row>
    <row r="94" spans="3:11" x14ac:dyDescent="0.35">
      <c r="C94" s="99" t="s">
        <v>64</v>
      </c>
      <c r="D94" s="151"/>
      <c r="E94" s="100">
        <v>2400</v>
      </c>
      <c r="F94" s="97">
        <f>D94*E94</f>
        <v>0</v>
      </c>
      <c r="G94" s="161"/>
      <c r="H94" s="101" t="s">
        <v>983</v>
      </c>
      <c r="I94" s="98" t="str">
        <f>VLOOKUP(H94,Presupuesto!$B$11:$C$565,2,0)</f>
        <v>MUEBLES VARIOS DE OFICINA</v>
      </c>
      <c r="J94" s="98" t="str">
        <f>$J$93</f>
        <v>Posgrado</v>
      </c>
      <c r="K94" s="98" t="s">
        <v>410</v>
      </c>
    </row>
    <row r="95" spans="3:11" x14ac:dyDescent="0.35">
      <c r="C95" s="99" t="s">
        <v>65</v>
      </c>
      <c r="D95" s="151"/>
      <c r="E95" s="100">
        <v>1000</v>
      </c>
      <c r="F95" s="97">
        <f t="shared" ref="F95:F102" si="9">D95*E95</f>
        <v>0</v>
      </c>
      <c r="G95" s="161"/>
      <c r="H95" s="101" t="s">
        <v>983</v>
      </c>
      <c r="I95" s="98" t="str">
        <f>VLOOKUP(H95,Presupuesto!$B$11:$C$565,2,0)</f>
        <v>MUEBLES VARIOS DE OFICINA</v>
      </c>
      <c r="J95" s="98" t="str">
        <f t="shared" ref="J95:J102" si="10">$J$93</f>
        <v>Posgrado</v>
      </c>
      <c r="K95" s="98" t="s">
        <v>393</v>
      </c>
    </row>
    <row r="96" spans="3:11" x14ac:dyDescent="0.35">
      <c r="C96" s="99" t="s">
        <v>66</v>
      </c>
      <c r="D96" s="151"/>
      <c r="E96" s="100">
        <v>6000</v>
      </c>
      <c r="F96" s="97">
        <f t="shared" si="9"/>
        <v>0</v>
      </c>
      <c r="G96" s="161"/>
      <c r="H96" s="101" t="s">
        <v>983</v>
      </c>
      <c r="I96" s="98" t="str">
        <f>VLOOKUP(H96,Presupuesto!$B$11:$C$565,2,0)</f>
        <v>MUEBLES VARIOS DE OFICINA</v>
      </c>
      <c r="J96" s="98" t="str">
        <f t="shared" si="10"/>
        <v>Posgrado</v>
      </c>
      <c r="K96" s="98" t="s">
        <v>393</v>
      </c>
    </row>
    <row r="97" spans="3:11" x14ac:dyDescent="0.35">
      <c r="C97" s="99" t="s">
        <v>67</v>
      </c>
      <c r="D97" s="151"/>
      <c r="E97" s="100">
        <v>3000</v>
      </c>
      <c r="F97" s="97">
        <f t="shared" si="9"/>
        <v>0</v>
      </c>
      <c r="G97" s="161"/>
      <c r="H97" s="101" t="s">
        <v>983</v>
      </c>
      <c r="I97" s="98" t="str">
        <f>VLOOKUP(H97,Presupuesto!$B$11:$C$565,2,0)</f>
        <v>MUEBLES VARIOS DE OFICINA</v>
      </c>
      <c r="J97" s="98" t="str">
        <f t="shared" si="10"/>
        <v>Posgrado</v>
      </c>
      <c r="K97" s="98" t="s">
        <v>393</v>
      </c>
    </row>
    <row r="98" spans="3:11" x14ac:dyDescent="0.35">
      <c r="C98" s="99" t="s">
        <v>68</v>
      </c>
      <c r="D98" s="151"/>
      <c r="E98" s="100">
        <v>10000</v>
      </c>
      <c r="F98" s="97">
        <f t="shared" si="9"/>
        <v>0</v>
      </c>
      <c r="G98" s="161"/>
      <c r="H98" s="101" t="s">
        <v>983</v>
      </c>
      <c r="I98" s="98" t="str">
        <f>VLOOKUP(H98,Presupuesto!$B$11:$C$565,2,0)</f>
        <v>MUEBLES VARIOS DE OFICINA</v>
      </c>
      <c r="J98" s="98" t="str">
        <f t="shared" si="10"/>
        <v>Posgrado</v>
      </c>
      <c r="K98" s="98" t="s">
        <v>393</v>
      </c>
    </row>
    <row r="99" spans="3:11" x14ac:dyDescent="0.35">
      <c r="C99" s="99" t="s">
        <v>69</v>
      </c>
      <c r="D99" s="151"/>
      <c r="E99" s="100">
        <v>8000</v>
      </c>
      <c r="F99" s="97">
        <f t="shared" si="9"/>
        <v>0</v>
      </c>
      <c r="G99" s="161"/>
      <c r="H99" s="101" t="s">
        <v>986</v>
      </c>
      <c r="I99" s="98" t="str">
        <f>VLOOKUP(H99,Presupuesto!$B$11:$C$565,2,0)</f>
        <v>EQUIPOS VARIOS DE OFICINA</v>
      </c>
      <c r="J99" s="98" t="str">
        <f t="shared" si="10"/>
        <v>Posgrado</v>
      </c>
      <c r="K99" s="98" t="s">
        <v>393</v>
      </c>
    </row>
    <row r="100" spans="3:11" x14ac:dyDescent="0.35">
      <c r="C100" s="99" t="s">
        <v>70</v>
      </c>
      <c r="D100" s="151"/>
      <c r="E100" s="100">
        <v>2000</v>
      </c>
      <c r="F100" s="97">
        <f t="shared" si="9"/>
        <v>0</v>
      </c>
      <c r="G100" s="161"/>
      <c r="H100" s="101" t="s">
        <v>986</v>
      </c>
      <c r="I100" s="98" t="str">
        <f>VLOOKUP(H100,Presupuesto!$B$11:$C$565,2,0)</f>
        <v>EQUIPOS VARIOS DE OFICINA</v>
      </c>
      <c r="J100" s="98" t="str">
        <f t="shared" si="10"/>
        <v>Posgrado</v>
      </c>
      <c r="K100" s="98" t="s">
        <v>401</v>
      </c>
    </row>
    <row r="101" spans="3:11" x14ac:dyDescent="0.35">
      <c r="C101" s="99" t="s">
        <v>71</v>
      </c>
      <c r="D101" s="151"/>
      <c r="E101" s="100">
        <v>5000</v>
      </c>
      <c r="F101" s="97">
        <f t="shared" si="9"/>
        <v>0</v>
      </c>
      <c r="G101" s="161"/>
      <c r="H101" s="101" t="s">
        <v>986</v>
      </c>
      <c r="I101" s="98" t="str">
        <f>VLOOKUP(H101,Presupuesto!$B$11:$C$565,2,0)</f>
        <v>EQUIPOS VARIOS DE OFICINA</v>
      </c>
      <c r="J101" s="98" t="str">
        <f t="shared" si="10"/>
        <v>Posgrado</v>
      </c>
      <c r="K101" s="98" t="s">
        <v>397</v>
      </c>
    </row>
    <row r="102" spans="3:11" ht="15" thickBot="1" x14ac:dyDescent="0.4">
      <c r="C102" s="102" t="s">
        <v>72</v>
      </c>
      <c r="D102" s="159"/>
      <c r="E102" s="104">
        <v>100000</v>
      </c>
      <c r="F102" s="105">
        <f t="shared" si="9"/>
        <v>0</v>
      </c>
      <c r="G102" s="162"/>
      <c r="H102" s="106" t="s">
        <v>986</v>
      </c>
      <c r="I102" s="106" t="str">
        <f>VLOOKUP(H102,Presupuesto!$B$11:$C$565,2,0)</f>
        <v>EQUIPOS VARIOS DE OFICINA</v>
      </c>
      <c r="J102" s="106" t="str">
        <f t="shared" si="10"/>
        <v>Posgrado</v>
      </c>
      <c r="K102" s="124" t="s">
        <v>392</v>
      </c>
    </row>
    <row r="104" spans="3:11" ht="15" thickBot="1" x14ac:dyDescent="0.4">
      <c r="C104" s="326"/>
      <c r="D104" s="327"/>
      <c r="E104" s="328"/>
      <c r="F104" s="328"/>
      <c r="G104" s="329"/>
      <c r="H104" s="328"/>
      <c r="I104" s="328"/>
      <c r="J104" s="155"/>
      <c r="K104" s="155"/>
    </row>
    <row r="105" spans="3:11" ht="15" thickBot="1" x14ac:dyDescent="0.4">
      <c r="C105" s="29" t="s">
        <v>43</v>
      </c>
      <c r="D105" s="30">
        <f>SUM(F112:F121)</f>
        <v>0</v>
      </c>
      <c r="E105" s="177"/>
      <c r="F105" s="177"/>
      <c r="G105" s="79"/>
      <c r="H105" s="177"/>
      <c r="I105" s="177"/>
    </row>
    <row r="106" spans="3:11" x14ac:dyDescent="0.35">
      <c r="C106" s="70"/>
      <c r="D106" s="31"/>
      <c r="E106" s="93"/>
      <c r="F106" s="93"/>
      <c r="G106" s="93"/>
      <c r="H106" s="76"/>
      <c r="I106" s="76"/>
      <c r="J106" s="76"/>
      <c r="K106" s="112"/>
    </row>
    <row r="107" spans="3:11" x14ac:dyDescent="0.35">
      <c r="C107" s="70"/>
      <c r="D107" s="31"/>
      <c r="E107" s="93"/>
      <c r="F107" s="93"/>
      <c r="G107" s="93"/>
      <c r="H107" s="76"/>
      <c r="I107" s="76"/>
      <c r="J107" s="76"/>
      <c r="K107" s="112"/>
    </row>
    <row r="108" spans="3:11" ht="15.5" x14ac:dyDescent="0.35">
      <c r="C108" s="202" t="s">
        <v>390</v>
      </c>
      <c r="D108" s="351"/>
      <c r="E108" s="93"/>
      <c r="F108" s="93"/>
      <c r="G108" s="93"/>
      <c r="H108" s="76"/>
      <c r="I108" s="76"/>
      <c r="J108" s="76"/>
      <c r="K108" s="112"/>
    </row>
    <row r="109" spans="3:11" ht="18.5" x14ac:dyDescent="0.35">
      <c r="C109" s="207"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Posgrado'!$F:$G,2,FALSE),IFERROR(VLOOKUP(D108,'16.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 thickBot="1" x14ac:dyDescent="0.4">
      <c r="C110" s="70"/>
      <c r="D110" s="31"/>
      <c r="E110" s="93"/>
      <c r="F110" s="93"/>
      <c r="G110" s="93"/>
      <c r="H110" s="76"/>
      <c r="I110" s="76"/>
      <c r="J110" s="76"/>
      <c r="K110" s="112"/>
    </row>
    <row r="111" spans="3:11" ht="29.5" thickBot="1" x14ac:dyDescent="0.4">
      <c r="C111" s="126" t="s">
        <v>44</v>
      </c>
      <c r="D111" s="128" t="s">
        <v>55</v>
      </c>
      <c r="E111" s="128" t="s">
        <v>57</v>
      </c>
      <c r="F111" s="127" t="s">
        <v>27</v>
      </c>
      <c r="G111" s="133" t="s">
        <v>129</v>
      </c>
      <c r="H111" s="128" t="s">
        <v>46</v>
      </c>
      <c r="I111" s="128" t="s">
        <v>130</v>
      </c>
      <c r="J111" s="128" t="s">
        <v>408</v>
      </c>
      <c r="K111" s="128" t="s">
        <v>409</v>
      </c>
    </row>
    <row r="112" spans="3:11" x14ac:dyDescent="0.35">
      <c r="C112" s="95" t="s">
        <v>63</v>
      </c>
      <c r="D112" s="158"/>
      <c r="E112" s="96">
        <v>2800</v>
      </c>
      <c r="F112" s="97">
        <f>D112*E112</f>
        <v>0</v>
      </c>
      <c r="G112" s="161"/>
      <c r="H112" s="98" t="s">
        <v>983</v>
      </c>
      <c r="I112" s="98" t="str">
        <f>VLOOKUP(H112,Presupuesto!$B$11:$C$565,2,0)</f>
        <v>MUEBLES VARIOS DE OFICINA</v>
      </c>
      <c r="J112" s="215" t="s">
        <v>1437</v>
      </c>
      <c r="K112" s="98" t="s">
        <v>402</v>
      </c>
    </row>
    <row r="113" spans="3:11" x14ac:dyDescent="0.35">
      <c r="C113" s="99" t="s">
        <v>64</v>
      </c>
      <c r="D113" s="151"/>
      <c r="E113" s="100">
        <v>2400</v>
      </c>
      <c r="F113" s="97">
        <f>D113*E113</f>
        <v>0</v>
      </c>
      <c r="G113" s="161"/>
      <c r="H113" s="101" t="s">
        <v>983</v>
      </c>
      <c r="I113" s="98" t="str">
        <f>VLOOKUP(H113,Presupuesto!$B$11:$C$565,2,0)</f>
        <v>MUEBLES VARIOS DE OFICINA</v>
      </c>
      <c r="J113" s="98" t="str">
        <f>$J$112</f>
        <v>Posgrado</v>
      </c>
      <c r="K113" s="98" t="s">
        <v>410</v>
      </c>
    </row>
    <row r="114" spans="3:11" x14ac:dyDescent="0.35">
      <c r="C114" s="99" t="s">
        <v>65</v>
      </c>
      <c r="D114" s="151"/>
      <c r="E114" s="100">
        <v>1000</v>
      </c>
      <c r="F114" s="97">
        <f t="shared" ref="F114:F121" si="11">D114*E114</f>
        <v>0</v>
      </c>
      <c r="G114" s="161"/>
      <c r="H114" s="101" t="s">
        <v>983</v>
      </c>
      <c r="I114" s="98" t="str">
        <f>VLOOKUP(H114,Presupuesto!$B$11:$C$565,2,0)</f>
        <v>MUEBLES VARIOS DE OFICINA</v>
      </c>
      <c r="J114" s="98" t="str">
        <f t="shared" ref="J114:J121" si="12">$J$112</f>
        <v>Posgrado</v>
      </c>
      <c r="K114" s="98" t="s">
        <v>393</v>
      </c>
    </row>
    <row r="115" spans="3:11" x14ac:dyDescent="0.35">
      <c r="C115" s="99" t="s">
        <v>66</v>
      </c>
      <c r="D115" s="151"/>
      <c r="E115" s="100">
        <v>6000</v>
      </c>
      <c r="F115" s="97">
        <f t="shared" si="11"/>
        <v>0</v>
      </c>
      <c r="G115" s="161"/>
      <c r="H115" s="101" t="s">
        <v>983</v>
      </c>
      <c r="I115" s="98" t="str">
        <f>VLOOKUP(H115,Presupuesto!$B$11:$C$565,2,0)</f>
        <v>MUEBLES VARIOS DE OFICINA</v>
      </c>
      <c r="J115" s="98" t="str">
        <f t="shared" si="12"/>
        <v>Posgrado</v>
      </c>
      <c r="K115" s="98" t="s">
        <v>393</v>
      </c>
    </row>
    <row r="116" spans="3:11" x14ac:dyDescent="0.35">
      <c r="C116" s="99" t="s">
        <v>67</v>
      </c>
      <c r="D116" s="151"/>
      <c r="E116" s="100">
        <v>3000</v>
      </c>
      <c r="F116" s="97">
        <f t="shared" si="11"/>
        <v>0</v>
      </c>
      <c r="G116" s="161"/>
      <c r="H116" s="101" t="s">
        <v>983</v>
      </c>
      <c r="I116" s="98" t="str">
        <f>VLOOKUP(H116,Presupuesto!$B$11:$C$565,2,0)</f>
        <v>MUEBLES VARIOS DE OFICINA</v>
      </c>
      <c r="J116" s="98" t="str">
        <f t="shared" si="12"/>
        <v>Posgrado</v>
      </c>
      <c r="K116" s="98" t="s">
        <v>393</v>
      </c>
    </row>
    <row r="117" spans="3:11" x14ac:dyDescent="0.35">
      <c r="C117" s="99" t="s">
        <v>68</v>
      </c>
      <c r="D117" s="151"/>
      <c r="E117" s="100">
        <v>10000</v>
      </c>
      <c r="F117" s="97">
        <f t="shared" si="11"/>
        <v>0</v>
      </c>
      <c r="G117" s="161"/>
      <c r="H117" s="101" t="s">
        <v>983</v>
      </c>
      <c r="I117" s="98" t="str">
        <f>VLOOKUP(H117,Presupuesto!$B$11:$C$565,2,0)</f>
        <v>MUEBLES VARIOS DE OFICINA</v>
      </c>
      <c r="J117" s="98" t="str">
        <f t="shared" si="12"/>
        <v>Posgrado</v>
      </c>
      <c r="K117" s="98" t="s">
        <v>393</v>
      </c>
    </row>
    <row r="118" spans="3:11" x14ac:dyDescent="0.35">
      <c r="C118" s="99" t="s">
        <v>69</v>
      </c>
      <c r="D118" s="151"/>
      <c r="E118" s="100">
        <v>8000</v>
      </c>
      <c r="F118" s="97">
        <f t="shared" si="11"/>
        <v>0</v>
      </c>
      <c r="G118" s="161"/>
      <c r="H118" s="101" t="s">
        <v>986</v>
      </c>
      <c r="I118" s="98" t="str">
        <f>VLOOKUP(H118,Presupuesto!$B$11:$C$565,2,0)</f>
        <v>EQUIPOS VARIOS DE OFICINA</v>
      </c>
      <c r="J118" s="98" t="str">
        <f t="shared" si="12"/>
        <v>Posgrado</v>
      </c>
      <c r="K118" s="98" t="s">
        <v>393</v>
      </c>
    </row>
    <row r="119" spans="3:11" x14ac:dyDescent="0.35">
      <c r="C119" s="99" t="s">
        <v>70</v>
      </c>
      <c r="D119" s="151"/>
      <c r="E119" s="100">
        <v>2000</v>
      </c>
      <c r="F119" s="97">
        <f t="shared" si="11"/>
        <v>0</v>
      </c>
      <c r="G119" s="161"/>
      <c r="H119" s="101" t="s">
        <v>986</v>
      </c>
      <c r="I119" s="98" t="str">
        <f>VLOOKUP(H119,Presupuesto!$B$11:$C$565,2,0)</f>
        <v>EQUIPOS VARIOS DE OFICINA</v>
      </c>
      <c r="J119" s="98" t="str">
        <f t="shared" si="12"/>
        <v>Posgrado</v>
      </c>
      <c r="K119" s="98" t="s">
        <v>401</v>
      </c>
    </row>
    <row r="120" spans="3:11" x14ac:dyDescent="0.35">
      <c r="C120" s="99" t="s">
        <v>71</v>
      </c>
      <c r="D120" s="151"/>
      <c r="E120" s="100">
        <v>5000</v>
      </c>
      <c r="F120" s="97">
        <f t="shared" si="11"/>
        <v>0</v>
      </c>
      <c r="G120" s="161"/>
      <c r="H120" s="101" t="s">
        <v>986</v>
      </c>
      <c r="I120" s="98" t="str">
        <f>VLOOKUP(H120,Presupuesto!$B$11:$C$565,2,0)</f>
        <v>EQUIPOS VARIOS DE OFICINA</v>
      </c>
      <c r="J120" s="98" t="str">
        <f t="shared" si="12"/>
        <v>Posgrado</v>
      </c>
      <c r="K120" s="98" t="s">
        <v>397</v>
      </c>
    </row>
    <row r="121" spans="3:11" ht="15" thickBot="1" x14ac:dyDescent="0.4">
      <c r="C121" s="102" t="s">
        <v>72</v>
      </c>
      <c r="D121" s="159"/>
      <c r="E121" s="104">
        <v>100000</v>
      </c>
      <c r="F121" s="105">
        <f t="shared" si="11"/>
        <v>0</v>
      </c>
      <c r="G121" s="162"/>
      <c r="H121" s="106" t="s">
        <v>986</v>
      </c>
      <c r="I121" s="106" t="str">
        <f>VLOOKUP(H121,Presupuesto!$B$11:$C$565,2,0)</f>
        <v>EQUIPOS VARIOS DE OFICINA</v>
      </c>
      <c r="J121" s="106" t="str">
        <f t="shared" si="12"/>
        <v>Posgrado</v>
      </c>
      <c r="K121" s="124" t="s">
        <v>392</v>
      </c>
    </row>
    <row r="123" spans="3:11" ht="15" thickBot="1" x14ac:dyDescent="0.4"/>
    <row r="124" spans="3:11" ht="15" thickBot="1" x14ac:dyDescent="0.4">
      <c r="C124" s="29" t="s">
        <v>43</v>
      </c>
      <c r="D124" s="30">
        <f>SUM(F131:F140)</f>
        <v>0</v>
      </c>
      <c r="E124" s="177"/>
      <c r="F124" s="177"/>
      <c r="G124" s="79"/>
      <c r="H124" s="177"/>
      <c r="I124" s="177"/>
    </row>
    <row r="125" spans="3:11" x14ac:dyDescent="0.35">
      <c r="C125" s="70"/>
      <c r="D125" s="31"/>
      <c r="E125" s="93"/>
      <c r="F125" s="93"/>
      <c r="G125" s="93"/>
      <c r="H125" s="76"/>
      <c r="I125" s="76"/>
      <c r="J125" s="76"/>
      <c r="K125" s="112"/>
    </row>
    <row r="126" spans="3:11" x14ac:dyDescent="0.35">
      <c r="C126" s="70"/>
      <c r="D126" s="31"/>
      <c r="E126" s="93"/>
      <c r="F126" s="93"/>
      <c r="G126" s="93"/>
      <c r="H126" s="76"/>
      <c r="I126" s="76"/>
      <c r="J126" s="76"/>
      <c r="K126" s="112"/>
    </row>
    <row r="127" spans="3:11" ht="15.5" x14ac:dyDescent="0.35">
      <c r="C127" s="202" t="s">
        <v>390</v>
      </c>
      <c r="D127" s="351"/>
      <c r="E127" s="93"/>
      <c r="F127" s="93"/>
      <c r="G127" s="93"/>
      <c r="H127" s="76"/>
      <c r="I127" s="76"/>
      <c r="J127" s="76"/>
      <c r="K127" s="112"/>
    </row>
    <row r="128" spans="3:11" ht="18.5" x14ac:dyDescent="0.35">
      <c r="C128" s="207"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Posgrado'!$F:$G,2,FALSE),IFERROR(VLOOKUP(D127,'16.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 thickBot="1" x14ac:dyDescent="0.4">
      <c r="C129" s="70"/>
      <c r="D129" s="31"/>
      <c r="E129" s="93"/>
      <c r="F129" s="93"/>
      <c r="G129" s="93"/>
      <c r="H129" s="76"/>
      <c r="I129" s="76"/>
      <c r="J129" s="76"/>
      <c r="K129" s="112"/>
    </row>
    <row r="130" spans="3:11" ht="29.5" thickBot="1" x14ac:dyDescent="0.4">
      <c r="C130" s="126" t="s">
        <v>44</v>
      </c>
      <c r="D130" s="128" t="s">
        <v>55</v>
      </c>
      <c r="E130" s="128" t="s">
        <v>57</v>
      </c>
      <c r="F130" s="127" t="s">
        <v>27</v>
      </c>
      <c r="G130" s="133" t="s">
        <v>129</v>
      </c>
      <c r="H130" s="128" t="s">
        <v>46</v>
      </c>
      <c r="I130" s="128" t="s">
        <v>130</v>
      </c>
      <c r="J130" s="128" t="s">
        <v>408</v>
      </c>
      <c r="K130" s="128" t="s">
        <v>409</v>
      </c>
    </row>
    <row r="131" spans="3:11" x14ac:dyDescent="0.35">
      <c r="C131" s="95" t="s">
        <v>63</v>
      </c>
      <c r="D131" s="158"/>
      <c r="E131" s="96">
        <v>2800</v>
      </c>
      <c r="F131" s="97">
        <f>D131*E131</f>
        <v>0</v>
      </c>
      <c r="G131" s="161"/>
      <c r="H131" s="98" t="s">
        <v>983</v>
      </c>
      <c r="I131" s="98" t="str">
        <f>VLOOKUP(H131,Presupuesto!$B$11:$C$565,2,0)</f>
        <v>MUEBLES VARIOS DE OFICINA</v>
      </c>
      <c r="J131" s="215" t="s">
        <v>1437</v>
      </c>
      <c r="K131" s="98" t="s">
        <v>402</v>
      </c>
    </row>
    <row r="132" spans="3:11" x14ac:dyDescent="0.35">
      <c r="C132" s="99" t="s">
        <v>64</v>
      </c>
      <c r="D132" s="151"/>
      <c r="E132" s="100">
        <v>2400</v>
      </c>
      <c r="F132" s="97">
        <f>D132*E132</f>
        <v>0</v>
      </c>
      <c r="G132" s="161"/>
      <c r="H132" s="101" t="s">
        <v>983</v>
      </c>
      <c r="I132" s="98" t="str">
        <f>VLOOKUP(H132,Presupuesto!$B$11:$C$565,2,0)</f>
        <v>MUEBLES VARIOS DE OFICINA</v>
      </c>
      <c r="J132" s="98" t="str">
        <f>$J$131</f>
        <v>Posgrado</v>
      </c>
      <c r="K132" s="98" t="s">
        <v>410</v>
      </c>
    </row>
    <row r="133" spans="3:11" x14ac:dyDescent="0.35">
      <c r="C133" s="99" t="s">
        <v>65</v>
      </c>
      <c r="D133" s="151"/>
      <c r="E133" s="100">
        <v>1000</v>
      </c>
      <c r="F133" s="97">
        <f t="shared" ref="F133:F140" si="13">D133*E133</f>
        <v>0</v>
      </c>
      <c r="G133" s="161"/>
      <c r="H133" s="101" t="s">
        <v>983</v>
      </c>
      <c r="I133" s="98" t="str">
        <f>VLOOKUP(H133,Presupuesto!$B$11:$C$565,2,0)</f>
        <v>MUEBLES VARIOS DE OFICINA</v>
      </c>
      <c r="J133" s="98" t="str">
        <f t="shared" ref="J133:J140" si="14">$J$131</f>
        <v>Posgrado</v>
      </c>
      <c r="K133" s="98" t="s">
        <v>393</v>
      </c>
    </row>
    <row r="134" spans="3:11" x14ac:dyDescent="0.35">
      <c r="C134" s="99" t="s">
        <v>66</v>
      </c>
      <c r="D134" s="151"/>
      <c r="E134" s="100">
        <v>6000</v>
      </c>
      <c r="F134" s="97">
        <f t="shared" si="13"/>
        <v>0</v>
      </c>
      <c r="G134" s="161"/>
      <c r="H134" s="101" t="s">
        <v>983</v>
      </c>
      <c r="I134" s="98" t="str">
        <f>VLOOKUP(H134,Presupuesto!$B$11:$C$565,2,0)</f>
        <v>MUEBLES VARIOS DE OFICINA</v>
      </c>
      <c r="J134" s="98" t="str">
        <f t="shared" si="14"/>
        <v>Posgrado</v>
      </c>
      <c r="K134" s="98" t="s">
        <v>393</v>
      </c>
    </row>
    <row r="135" spans="3:11" x14ac:dyDescent="0.35">
      <c r="C135" s="99" t="s">
        <v>67</v>
      </c>
      <c r="D135" s="151"/>
      <c r="E135" s="100">
        <v>3000</v>
      </c>
      <c r="F135" s="97">
        <f t="shared" si="13"/>
        <v>0</v>
      </c>
      <c r="G135" s="161"/>
      <c r="H135" s="101" t="s">
        <v>983</v>
      </c>
      <c r="I135" s="98" t="str">
        <f>VLOOKUP(H135,Presupuesto!$B$11:$C$565,2,0)</f>
        <v>MUEBLES VARIOS DE OFICINA</v>
      </c>
      <c r="J135" s="98" t="str">
        <f t="shared" si="14"/>
        <v>Posgrado</v>
      </c>
      <c r="K135" s="98" t="s">
        <v>393</v>
      </c>
    </row>
    <row r="136" spans="3:11" x14ac:dyDescent="0.35">
      <c r="C136" s="99" t="s">
        <v>68</v>
      </c>
      <c r="D136" s="151"/>
      <c r="E136" s="100">
        <v>10000</v>
      </c>
      <c r="F136" s="97">
        <f t="shared" si="13"/>
        <v>0</v>
      </c>
      <c r="G136" s="161"/>
      <c r="H136" s="101" t="s">
        <v>983</v>
      </c>
      <c r="I136" s="98" t="str">
        <f>VLOOKUP(H136,Presupuesto!$B$11:$C$565,2,0)</f>
        <v>MUEBLES VARIOS DE OFICINA</v>
      </c>
      <c r="J136" s="98" t="str">
        <f t="shared" si="14"/>
        <v>Posgrado</v>
      </c>
      <c r="K136" s="98" t="s">
        <v>393</v>
      </c>
    </row>
    <row r="137" spans="3:11" x14ac:dyDescent="0.35">
      <c r="C137" s="99" t="s">
        <v>69</v>
      </c>
      <c r="D137" s="151"/>
      <c r="E137" s="100">
        <v>8000</v>
      </c>
      <c r="F137" s="97">
        <f t="shared" si="13"/>
        <v>0</v>
      </c>
      <c r="G137" s="161"/>
      <c r="H137" s="101" t="s">
        <v>986</v>
      </c>
      <c r="I137" s="98" t="str">
        <f>VLOOKUP(H137,Presupuesto!$B$11:$C$565,2,0)</f>
        <v>EQUIPOS VARIOS DE OFICINA</v>
      </c>
      <c r="J137" s="98" t="str">
        <f t="shared" si="14"/>
        <v>Posgrado</v>
      </c>
      <c r="K137" s="98" t="s">
        <v>393</v>
      </c>
    </row>
    <row r="138" spans="3:11" x14ac:dyDescent="0.35">
      <c r="C138" s="99" t="s">
        <v>70</v>
      </c>
      <c r="D138" s="151"/>
      <c r="E138" s="100">
        <v>2000</v>
      </c>
      <c r="F138" s="97">
        <f t="shared" si="13"/>
        <v>0</v>
      </c>
      <c r="G138" s="161"/>
      <c r="H138" s="101" t="s">
        <v>986</v>
      </c>
      <c r="I138" s="98" t="str">
        <f>VLOOKUP(H138,Presupuesto!$B$11:$C$565,2,0)</f>
        <v>EQUIPOS VARIOS DE OFICINA</v>
      </c>
      <c r="J138" s="98" t="str">
        <f t="shared" si="14"/>
        <v>Posgrado</v>
      </c>
      <c r="K138" s="98" t="s">
        <v>401</v>
      </c>
    </row>
    <row r="139" spans="3:11" x14ac:dyDescent="0.35">
      <c r="C139" s="99" t="s">
        <v>71</v>
      </c>
      <c r="D139" s="151"/>
      <c r="E139" s="100">
        <v>5000</v>
      </c>
      <c r="F139" s="97">
        <f t="shared" si="13"/>
        <v>0</v>
      </c>
      <c r="G139" s="161"/>
      <c r="H139" s="101" t="s">
        <v>986</v>
      </c>
      <c r="I139" s="98" t="str">
        <f>VLOOKUP(H139,Presupuesto!$B$11:$C$565,2,0)</f>
        <v>EQUIPOS VARIOS DE OFICINA</v>
      </c>
      <c r="J139" s="98" t="str">
        <f t="shared" si="14"/>
        <v>Posgrado</v>
      </c>
      <c r="K139" s="98" t="s">
        <v>397</v>
      </c>
    </row>
    <row r="140" spans="3:11" ht="15" thickBot="1" x14ac:dyDescent="0.4">
      <c r="C140" s="102" t="s">
        <v>72</v>
      </c>
      <c r="D140" s="159"/>
      <c r="E140" s="104">
        <v>100000</v>
      </c>
      <c r="F140" s="105">
        <f t="shared" si="13"/>
        <v>0</v>
      </c>
      <c r="G140" s="162"/>
      <c r="H140" s="106" t="s">
        <v>986</v>
      </c>
      <c r="I140" s="106" t="str">
        <f>VLOOKUP(H140,Presupuesto!$B$11:$C$565,2,0)</f>
        <v>EQUIPOS VARIOS DE OFICINA</v>
      </c>
      <c r="J140" s="106" t="str">
        <f t="shared" si="14"/>
        <v>Posgrado</v>
      </c>
      <c r="K140" s="124" t="s">
        <v>392</v>
      </c>
    </row>
    <row r="142" spans="3:11" ht="15" thickBot="1" x14ac:dyDescent="0.4">
      <c r="C142" s="326"/>
      <c r="D142" s="327"/>
      <c r="E142" s="328"/>
      <c r="F142" s="328"/>
      <c r="G142" s="329"/>
      <c r="H142" s="328"/>
      <c r="I142" s="328"/>
      <c r="J142" s="155"/>
      <c r="K142" s="155"/>
    </row>
    <row r="143" spans="3:11" ht="15" thickBot="1" x14ac:dyDescent="0.4">
      <c r="C143" s="29" t="s">
        <v>43</v>
      </c>
      <c r="D143" s="30">
        <f>SUM(F150:F159)</f>
        <v>0</v>
      </c>
      <c r="E143" s="177"/>
      <c r="F143" s="177"/>
      <c r="G143" s="79"/>
      <c r="H143" s="177"/>
      <c r="I143" s="177"/>
    </row>
    <row r="144" spans="3:11" x14ac:dyDescent="0.35">
      <c r="C144" s="70"/>
      <c r="D144" s="31"/>
      <c r="E144" s="93"/>
      <c r="F144" s="93"/>
      <c r="G144" s="93"/>
      <c r="H144" s="76"/>
      <c r="I144" s="76"/>
      <c r="J144" s="76"/>
      <c r="K144" s="112"/>
    </row>
    <row r="145" spans="3:11" x14ac:dyDescent="0.35">
      <c r="C145" s="70"/>
      <c r="D145" s="31"/>
      <c r="E145" s="93"/>
      <c r="F145" s="93"/>
      <c r="G145" s="93"/>
      <c r="H145" s="76"/>
      <c r="I145" s="76"/>
      <c r="J145" s="76"/>
      <c r="K145" s="112"/>
    </row>
    <row r="146" spans="3:11" ht="15.5" x14ac:dyDescent="0.35">
      <c r="C146" s="202" t="s">
        <v>390</v>
      </c>
      <c r="D146" s="351"/>
      <c r="E146" s="93"/>
      <c r="F146" s="93"/>
      <c r="G146" s="93"/>
      <c r="H146" s="76"/>
      <c r="I146" s="76"/>
      <c r="J146" s="76"/>
      <c r="K146" s="112"/>
    </row>
    <row r="147" spans="3:11" ht="18.5" x14ac:dyDescent="0.35">
      <c r="C147" s="207"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Posgrado'!$F:$G,2,FALSE),IFERROR(VLOOKUP(D146,'16.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 thickBot="1" x14ac:dyDescent="0.4">
      <c r="C148" s="70"/>
      <c r="D148" s="31"/>
      <c r="E148" s="93"/>
      <c r="F148" s="93"/>
      <c r="G148" s="93"/>
      <c r="H148" s="76"/>
      <c r="I148" s="76"/>
      <c r="J148" s="76"/>
      <c r="K148" s="112"/>
    </row>
    <row r="149" spans="3:11" ht="29.5" thickBot="1" x14ac:dyDescent="0.4">
      <c r="C149" s="126" t="s">
        <v>44</v>
      </c>
      <c r="D149" s="128" t="s">
        <v>55</v>
      </c>
      <c r="E149" s="128" t="s">
        <v>57</v>
      </c>
      <c r="F149" s="127" t="s">
        <v>27</v>
      </c>
      <c r="G149" s="133" t="s">
        <v>129</v>
      </c>
      <c r="H149" s="128" t="s">
        <v>46</v>
      </c>
      <c r="I149" s="128" t="s">
        <v>130</v>
      </c>
      <c r="J149" s="128" t="s">
        <v>408</v>
      </c>
      <c r="K149" s="128" t="s">
        <v>409</v>
      </c>
    </row>
    <row r="150" spans="3:11" x14ac:dyDescent="0.35">
      <c r="C150" s="95" t="s">
        <v>63</v>
      </c>
      <c r="D150" s="158"/>
      <c r="E150" s="96">
        <v>2800</v>
      </c>
      <c r="F150" s="97">
        <f>D150*E150</f>
        <v>0</v>
      </c>
      <c r="G150" s="161"/>
      <c r="H150" s="98" t="s">
        <v>983</v>
      </c>
      <c r="I150" s="98" t="str">
        <f>VLOOKUP(H150,Presupuesto!$B$11:$C$565,2,0)</f>
        <v>MUEBLES VARIOS DE OFICINA</v>
      </c>
      <c r="J150" s="215" t="s">
        <v>1437</v>
      </c>
      <c r="K150" s="98" t="s">
        <v>402</v>
      </c>
    </row>
    <row r="151" spans="3:11" x14ac:dyDescent="0.35">
      <c r="C151" s="99" t="s">
        <v>64</v>
      </c>
      <c r="D151" s="151"/>
      <c r="E151" s="100">
        <v>2400</v>
      </c>
      <c r="F151" s="97">
        <f>D151*E151</f>
        <v>0</v>
      </c>
      <c r="G151" s="161"/>
      <c r="H151" s="101" t="s">
        <v>983</v>
      </c>
      <c r="I151" s="98" t="str">
        <f>VLOOKUP(H151,Presupuesto!$B$11:$C$565,2,0)</f>
        <v>MUEBLES VARIOS DE OFICINA</v>
      </c>
      <c r="J151" s="98" t="str">
        <f>$J$150</f>
        <v>Posgrado</v>
      </c>
      <c r="K151" s="98" t="s">
        <v>410</v>
      </c>
    </row>
    <row r="152" spans="3:11" x14ac:dyDescent="0.35">
      <c r="C152" s="99" t="s">
        <v>65</v>
      </c>
      <c r="D152" s="151"/>
      <c r="E152" s="100">
        <v>1000</v>
      </c>
      <c r="F152" s="97">
        <f t="shared" ref="F152:F159" si="15">D152*E152</f>
        <v>0</v>
      </c>
      <c r="G152" s="161"/>
      <c r="H152" s="101" t="s">
        <v>983</v>
      </c>
      <c r="I152" s="98" t="str">
        <f>VLOOKUP(H152,Presupuesto!$B$11:$C$565,2,0)</f>
        <v>MUEBLES VARIOS DE OFICINA</v>
      </c>
      <c r="J152" s="98" t="str">
        <f t="shared" ref="J152:J159" si="16">$J$150</f>
        <v>Posgrado</v>
      </c>
      <c r="K152" s="98" t="s">
        <v>393</v>
      </c>
    </row>
    <row r="153" spans="3:11" x14ac:dyDescent="0.35">
      <c r="C153" s="99" t="s">
        <v>66</v>
      </c>
      <c r="D153" s="151"/>
      <c r="E153" s="100">
        <v>6000</v>
      </c>
      <c r="F153" s="97">
        <f t="shared" si="15"/>
        <v>0</v>
      </c>
      <c r="G153" s="161"/>
      <c r="H153" s="101" t="s">
        <v>983</v>
      </c>
      <c r="I153" s="98" t="str">
        <f>VLOOKUP(H153,Presupuesto!$B$11:$C$565,2,0)</f>
        <v>MUEBLES VARIOS DE OFICINA</v>
      </c>
      <c r="J153" s="98" t="str">
        <f t="shared" si="16"/>
        <v>Posgrado</v>
      </c>
      <c r="K153" s="98" t="s">
        <v>393</v>
      </c>
    </row>
    <row r="154" spans="3:11" x14ac:dyDescent="0.35">
      <c r="C154" s="99" t="s">
        <v>67</v>
      </c>
      <c r="D154" s="151"/>
      <c r="E154" s="100">
        <v>3000</v>
      </c>
      <c r="F154" s="97">
        <f t="shared" si="15"/>
        <v>0</v>
      </c>
      <c r="G154" s="161"/>
      <c r="H154" s="101" t="s">
        <v>983</v>
      </c>
      <c r="I154" s="98" t="str">
        <f>VLOOKUP(H154,Presupuesto!$B$11:$C$565,2,0)</f>
        <v>MUEBLES VARIOS DE OFICINA</v>
      </c>
      <c r="J154" s="98" t="str">
        <f t="shared" si="16"/>
        <v>Posgrado</v>
      </c>
      <c r="K154" s="98" t="s">
        <v>393</v>
      </c>
    </row>
    <row r="155" spans="3:11" x14ac:dyDescent="0.35">
      <c r="C155" s="99" t="s">
        <v>68</v>
      </c>
      <c r="D155" s="151"/>
      <c r="E155" s="100">
        <v>10000</v>
      </c>
      <c r="F155" s="97">
        <f t="shared" si="15"/>
        <v>0</v>
      </c>
      <c r="G155" s="161"/>
      <c r="H155" s="101" t="s">
        <v>983</v>
      </c>
      <c r="I155" s="98" t="str">
        <f>VLOOKUP(H155,Presupuesto!$B$11:$C$565,2,0)</f>
        <v>MUEBLES VARIOS DE OFICINA</v>
      </c>
      <c r="J155" s="98" t="str">
        <f t="shared" si="16"/>
        <v>Posgrado</v>
      </c>
      <c r="K155" s="98" t="s">
        <v>393</v>
      </c>
    </row>
    <row r="156" spans="3:11" x14ac:dyDescent="0.35">
      <c r="C156" s="99" t="s">
        <v>69</v>
      </c>
      <c r="D156" s="151"/>
      <c r="E156" s="100">
        <v>8000</v>
      </c>
      <c r="F156" s="97">
        <f t="shared" si="15"/>
        <v>0</v>
      </c>
      <c r="G156" s="161"/>
      <c r="H156" s="101" t="s">
        <v>986</v>
      </c>
      <c r="I156" s="98" t="str">
        <f>VLOOKUP(H156,Presupuesto!$B$11:$C$565,2,0)</f>
        <v>EQUIPOS VARIOS DE OFICINA</v>
      </c>
      <c r="J156" s="98" t="str">
        <f t="shared" si="16"/>
        <v>Posgrado</v>
      </c>
      <c r="K156" s="98" t="s">
        <v>393</v>
      </c>
    </row>
    <row r="157" spans="3:11" x14ac:dyDescent="0.35">
      <c r="C157" s="99" t="s">
        <v>70</v>
      </c>
      <c r="D157" s="151"/>
      <c r="E157" s="100">
        <v>2000</v>
      </c>
      <c r="F157" s="97">
        <f t="shared" si="15"/>
        <v>0</v>
      </c>
      <c r="G157" s="161"/>
      <c r="H157" s="101" t="s">
        <v>986</v>
      </c>
      <c r="I157" s="98" t="str">
        <f>VLOOKUP(H157,Presupuesto!$B$11:$C$565,2,0)</f>
        <v>EQUIPOS VARIOS DE OFICINA</v>
      </c>
      <c r="J157" s="98" t="str">
        <f t="shared" si="16"/>
        <v>Posgrado</v>
      </c>
      <c r="K157" s="98" t="s">
        <v>401</v>
      </c>
    </row>
    <row r="158" spans="3:11" x14ac:dyDescent="0.35">
      <c r="C158" s="99" t="s">
        <v>71</v>
      </c>
      <c r="D158" s="151"/>
      <c r="E158" s="100">
        <v>5000</v>
      </c>
      <c r="F158" s="97">
        <f t="shared" si="15"/>
        <v>0</v>
      </c>
      <c r="G158" s="161"/>
      <c r="H158" s="101" t="s">
        <v>986</v>
      </c>
      <c r="I158" s="98" t="str">
        <f>VLOOKUP(H158,Presupuesto!$B$11:$C$565,2,0)</f>
        <v>EQUIPOS VARIOS DE OFICINA</v>
      </c>
      <c r="J158" s="98" t="str">
        <f t="shared" si="16"/>
        <v>Posgrado</v>
      </c>
      <c r="K158" s="98" t="s">
        <v>397</v>
      </c>
    </row>
    <row r="159" spans="3:11" ht="15" thickBot="1" x14ac:dyDescent="0.4">
      <c r="C159" s="102" t="s">
        <v>72</v>
      </c>
      <c r="D159" s="159"/>
      <c r="E159" s="104">
        <v>100000</v>
      </c>
      <c r="F159" s="105">
        <f t="shared" si="15"/>
        <v>0</v>
      </c>
      <c r="G159" s="162"/>
      <c r="H159" s="106" t="s">
        <v>986</v>
      </c>
      <c r="I159" s="106" t="str">
        <f>VLOOKUP(H159,Presupuesto!$B$11:$C$565,2,0)</f>
        <v>EQUIPOS VARIOS DE OFICINA</v>
      </c>
      <c r="J159" s="106" t="str">
        <f t="shared" si="16"/>
        <v>Posgrado</v>
      </c>
      <c r="K159" s="124" t="s">
        <v>392</v>
      </c>
    </row>
    <row r="161" spans="3:11" ht="15" thickBot="1" x14ac:dyDescent="0.4"/>
    <row r="162" spans="3:11" ht="15" thickBot="1" x14ac:dyDescent="0.4">
      <c r="C162" s="29" t="s">
        <v>43</v>
      </c>
      <c r="D162" s="30">
        <f>SUM(F169:F178)</f>
        <v>0</v>
      </c>
      <c r="E162" s="177"/>
      <c r="F162" s="177"/>
      <c r="G162" s="79"/>
      <c r="H162" s="177"/>
      <c r="I162" s="177"/>
    </row>
    <row r="163" spans="3:11" x14ac:dyDescent="0.35">
      <c r="C163" s="70"/>
      <c r="D163" s="31"/>
      <c r="E163" s="93"/>
      <c r="F163" s="93"/>
      <c r="G163" s="93"/>
      <c r="H163" s="76"/>
      <c r="I163" s="76"/>
      <c r="J163" s="76"/>
      <c r="K163" s="112"/>
    </row>
    <row r="164" spans="3:11" x14ac:dyDescent="0.35">
      <c r="C164" s="70"/>
      <c r="D164" s="31"/>
      <c r="E164" s="93"/>
      <c r="F164" s="93"/>
      <c r="G164" s="93"/>
      <c r="H164" s="76"/>
      <c r="I164" s="76"/>
      <c r="J164" s="76"/>
      <c r="K164" s="112"/>
    </row>
    <row r="165" spans="3:11" ht="15.5" x14ac:dyDescent="0.35">
      <c r="C165" s="202" t="s">
        <v>390</v>
      </c>
      <c r="D165" s="351"/>
      <c r="E165" s="93"/>
      <c r="F165" s="93"/>
      <c r="G165" s="93"/>
      <c r="H165" s="76"/>
      <c r="I165" s="76"/>
      <c r="J165" s="76"/>
      <c r="K165" s="112"/>
    </row>
    <row r="166" spans="3:11" ht="18.5" x14ac:dyDescent="0.35">
      <c r="C166" s="207"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Posgrado'!$F:$G,2,FALSE),IFERROR(VLOOKUP(D165,'16.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 thickBot="1" x14ac:dyDescent="0.4">
      <c r="C167" s="70"/>
      <c r="D167" s="31"/>
      <c r="E167" s="93"/>
      <c r="F167" s="93"/>
      <c r="G167" s="93"/>
      <c r="H167" s="76"/>
      <c r="I167" s="76"/>
      <c r="J167" s="76"/>
      <c r="K167" s="112"/>
    </row>
    <row r="168" spans="3:11" ht="29.5" thickBot="1" x14ac:dyDescent="0.4">
      <c r="C168" s="126" t="s">
        <v>44</v>
      </c>
      <c r="D168" s="128" t="s">
        <v>55</v>
      </c>
      <c r="E168" s="128" t="s">
        <v>57</v>
      </c>
      <c r="F168" s="127" t="s">
        <v>27</v>
      </c>
      <c r="G168" s="133" t="s">
        <v>129</v>
      </c>
      <c r="H168" s="128" t="s">
        <v>46</v>
      </c>
      <c r="I168" s="128" t="s">
        <v>130</v>
      </c>
      <c r="J168" s="128" t="s">
        <v>408</v>
      </c>
      <c r="K168" s="128" t="s">
        <v>409</v>
      </c>
    </row>
    <row r="169" spans="3:11" x14ac:dyDescent="0.35">
      <c r="C169" s="95" t="s">
        <v>63</v>
      </c>
      <c r="D169" s="158"/>
      <c r="E169" s="96">
        <v>2800</v>
      </c>
      <c r="F169" s="97">
        <f>D169*E169</f>
        <v>0</v>
      </c>
      <c r="G169" s="161"/>
      <c r="H169" s="98" t="s">
        <v>983</v>
      </c>
      <c r="I169" s="98" t="str">
        <f>VLOOKUP(H169,Presupuesto!$B$11:$C$565,2,0)</f>
        <v>MUEBLES VARIOS DE OFICINA</v>
      </c>
      <c r="J169" s="215" t="s">
        <v>1437</v>
      </c>
      <c r="K169" s="98" t="s">
        <v>402</v>
      </c>
    </row>
    <row r="170" spans="3:11" x14ac:dyDescent="0.35">
      <c r="C170" s="99" t="s">
        <v>64</v>
      </c>
      <c r="D170" s="151"/>
      <c r="E170" s="100">
        <v>2400</v>
      </c>
      <c r="F170" s="97">
        <f>D170*E170</f>
        <v>0</v>
      </c>
      <c r="G170" s="161"/>
      <c r="H170" s="101" t="s">
        <v>983</v>
      </c>
      <c r="I170" s="98" t="str">
        <f>VLOOKUP(H170,Presupuesto!$B$11:$C$565,2,0)</f>
        <v>MUEBLES VARIOS DE OFICINA</v>
      </c>
      <c r="J170" s="98" t="str">
        <f>$J$169</f>
        <v>Posgrado</v>
      </c>
      <c r="K170" s="98" t="s">
        <v>410</v>
      </c>
    </row>
    <row r="171" spans="3:11" x14ac:dyDescent="0.35">
      <c r="C171" s="99" t="s">
        <v>65</v>
      </c>
      <c r="D171" s="151"/>
      <c r="E171" s="100">
        <v>1000</v>
      </c>
      <c r="F171" s="97">
        <f t="shared" ref="F171:F178" si="17">D171*E171</f>
        <v>0</v>
      </c>
      <c r="G171" s="161"/>
      <c r="H171" s="101" t="s">
        <v>983</v>
      </c>
      <c r="I171" s="98" t="str">
        <f>VLOOKUP(H171,Presupuesto!$B$11:$C$565,2,0)</f>
        <v>MUEBLES VARIOS DE OFICINA</v>
      </c>
      <c r="J171" s="98" t="str">
        <f t="shared" ref="J171:J178" si="18">$J$169</f>
        <v>Posgrado</v>
      </c>
      <c r="K171" s="98" t="s">
        <v>393</v>
      </c>
    </row>
    <row r="172" spans="3:11" x14ac:dyDescent="0.35">
      <c r="C172" s="99" t="s">
        <v>66</v>
      </c>
      <c r="D172" s="151"/>
      <c r="E172" s="100">
        <v>6000</v>
      </c>
      <c r="F172" s="97">
        <f t="shared" si="17"/>
        <v>0</v>
      </c>
      <c r="G172" s="161"/>
      <c r="H172" s="101" t="s">
        <v>983</v>
      </c>
      <c r="I172" s="98" t="str">
        <f>VLOOKUP(H172,Presupuesto!$B$11:$C$565,2,0)</f>
        <v>MUEBLES VARIOS DE OFICINA</v>
      </c>
      <c r="J172" s="98" t="str">
        <f t="shared" si="18"/>
        <v>Posgrado</v>
      </c>
      <c r="K172" s="98" t="s">
        <v>393</v>
      </c>
    </row>
    <row r="173" spans="3:11" x14ac:dyDescent="0.35">
      <c r="C173" s="99" t="s">
        <v>67</v>
      </c>
      <c r="D173" s="151"/>
      <c r="E173" s="100">
        <v>3000</v>
      </c>
      <c r="F173" s="97">
        <f t="shared" si="17"/>
        <v>0</v>
      </c>
      <c r="G173" s="161"/>
      <c r="H173" s="101" t="s">
        <v>983</v>
      </c>
      <c r="I173" s="98" t="str">
        <f>VLOOKUP(H173,Presupuesto!$B$11:$C$565,2,0)</f>
        <v>MUEBLES VARIOS DE OFICINA</v>
      </c>
      <c r="J173" s="98" t="str">
        <f t="shared" si="18"/>
        <v>Posgrado</v>
      </c>
      <c r="K173" s="98" t="s">
        <v>393</v>
      </c>
    </row>
    <row r="174" spans="3:11" x14ac:dyDescent="0.35">
      <c r="C174" s="99" t="s">
        <v>68</v>
      </c>
      <c r="D174" s="151"/>
      <c r="E174" s="100">
        <v>10000</v>
      </c>
      <c r="F174" s="97">
        <f t="shared" si="17"/>
        <v>0</v>
      </c>
      <c r="G174" s="161"/>
      <c r="H174" s="101" t="s">
        <v>983</v>
      </c>
      <c r="I174" s="98" t="str">
        <f>VLOOKUP(H174,Presupuesto!$B$11:$C$565,2,0)</f>
        <v>MUEBLES VARIOS DE OFICINA</v>
      </c>
      <c r="J174" s="98" t="str">
        <f t="shared" si="18"/>
        <v>Posgrado</v>
      </c>
      <c r="K174" s="98" t="s">
        <v>393</v>
      </c>
    </row>
    <row r="175" spans="3:11" x14ac:dyDescent="0.35">
      <c r="C175" s="99" t="s">
        <v>69</v>
      </c>
      <c r="D175" s="151"/>
      <c r="E175" s="100">
        <v>8000</v>
      </c>
      <c r="F175" s="97">
        <f t="shared" si="17"/>
        <v>0</v>
      </c>
      <c r="G175" s="161"/>
      <c r="H175" s="101" t="s">
        <v>986</v>
      </c>
      <c r="I175" s="98" t="str">
        <f>VLOOKUP(H175,Presupuesto!$B$11:$C$565,2,0)</f>
        <v>EQUIPOS VARIOS DE OFICINA</v>
      </c>
      <c r="J175" s="98" t="str">
        <f t="shared" si="18"/>
        <v>Posgrado</v>
      </c>
      <c r="K175" s="98" t="s">
        <v>393</v>
      </c>
    </row>
    <row r="176" spans="3:11" x14ac:dyDescent="0.35">
      <c r="C176" s="99" t="s">
        <v>70</v>
      </c>
      <c r="D176" s="151"/>
      <c r="E176" s="100">
        <v>2000</v>
      </c>
      <c r="F176" s="97">
        <f t="shared" si="17"/>
        <v>0</v>
      </c>
      <c r="G176" s="161"/>
      <c r="H176" s="101" t="s">
        <v>986</v>
      </c>
      <c r="I176" s="98" t="str">
        <f>VLOOKUP(H176,Presupuesto!$B$11:$C$565,2,0)</f>
        <v>EQUIPOS VARIOS DE OFICINA</v>
      </c>
      <c r="J176" s="98" t="str">
        <f t="shared" si="18"/>
        <v>Posgrado</v>
      </c>
      <c r="K176" s="98" t="s">
        <v>401</v>
      </c>
    </row>
    <row r="177" spans="3:11" x14ac:dyDescent="0.35">
      <c r="C177" s="99" t="s">
        <v>71</v>
      </c>
      <c r="D177" s="151"/>
      <c r="E177" s="100">
        <v>5000</v>
      </c>
      <c r="F177" s="97">
        <f t="shared" si="17"/>
        <v>0</v>
      </c>
      <c r="G177" s="161"/>
      <c r="H177" s="101" t="s">
        <v>986</v>
      </c>
      <c r="I177" s="98" t="str">
        <f>VLOOKUP(H177,Presupuesto!$B$11:$C$565,2,0)</f>
        <v>EQUIPOS VARIOS DE OFICINA</v>
      </c>
      <c r="J177" s="98" t="str">
        <f t="shared" si="18"/>
        <v>Posgrado</v>
      </c>
      <c r="K177" s="98" t="s">
        <v>397</v>
      </c>
    </row>
    <row r="178" spans="3:11" ht="15" thickBot="1" x14ac:dyDescent="0.4">
      <c r="C178" s="102" t="s">
        <v>72</v>
      </c>
      <c r="D178" s="159"/>
      <c r="E178" s="104">
        <v>100000</v>
      </c>
      <c r="F178" s="105">
        <f t="shared" si="17"/>
        <v>0</v>
      </c>
      <c r="G178" s="162"/>
      <c r="H178" s="106" t="s">
        <v>986</v>
      </c>
      <c r="I178" s="106" t="str">
        <f>VLOOKUP(H178,Presupuesto!$B$11:$C$565,2,0)</f>
        <v>EQUIPOS VARIOS DE OFICINA</v>
      </c>
      <c r="J178" s="106" t="str">
        <f t="shared" si="18"/>
        <v>Posgrado</v>
      </c>
      <c r="K178" s="124" t="s">
        <v>392</v>
      </c>
    </row>
    <row r="180" spans="3:11" ht="15" thickBot="1" x14ac:dyDescent="0.4">
      <c r="C180" s="326"/>
      <c r="D180" s="327"/>
      <c r="E180" s="328"/>
      <c r="F180" s="328"/>
      <c r="G180" s="329"/>
      <c r="H180" s="328"/>
      <c r="I180" s="328"/>
      <c r="J180" s="155"/>
      <c r="K180" s="155"/>
    </row>
    <row r="181" spans="3:11" ht="15" thickBot="1" x14ac:dyDescent="0.4">
      <c r="C181" s="29" t="s">
        <v>43</v>
      </c>
      <c r="D181" s="30">
        <f>SUM(F188:F197)</f>
        <v>0</v>
      </c>
      <c r="E181" s="177"/>
      <c r="F181" s="177"/>
      <c r="G181" s="79"/>
      <c r="H181" s="177"/>
      <c r="I181" s="177"/>
    </row>
    <row r="182" spans="3:11" x14ac:dyDescent="0.35">
      <c r="C182" s="70"/>
      <c r="D182" s="31"/>
      <c r="E182" s="93"/>
      <c r="F182" s="93"/>
      <c r="G182" s="93"/>
      <c r="H182" s="76"/>
      <c r="I182" s="76"/>
      <c r="J182" s="76"/>
      <c r="K182" s="112"/>
    </row>
    <row r="183" spans="3:11" x14ac:dyDescent="0.35">
      <c r="C183" s="70"/>
      <c r="D183" s="31"/>
      <c r="E183" s="93"/>
      <c r="F183" s="93"/>
      <c r="G183" s="93"/>
      <c r="H183" s="76"/>
      <c r="I183" s="76"/>
      <c r="J183" s="76"/>
      <c r="K183" s="112"/>
    </row>
    <row r="184" spans="3:11" ht="15.5" x14ac:dyDescent="0.35">
      <c r="C184" s="202" t="s">
        <v>390</v>
      </c>
      <c r="D184" s="351"/>
      <c r="E184" s="93"/>
      <c r="F184" s="93"/>
      <c r="G184" s="93"/>
      <c r="H184" s="76"/>
      <c r="I184" s="76"/>
      <c r="J184" s="76"/>
      <c r="K184" s="112"/>
    </row>
    <row r="185" spans="3:11" ht="18.5" x14ac:dyDescent="0.35">
      <c r="C185" s="207"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Posgrado'!$F:$G,2,FALSE),IFERROR(VLOOKUP(D184,'16.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 thickBot="1" x14ac:dyDescent="0.4">
      <c r="C186" s="70"/>
      <c r="D186" s="31"/>
      <c r="E186" s="93"/>
      <c r="F186" s="93"/>
      <c r="G186" s="93"/>
      <c r="H186" s="76"/>
      <c r="I186" s="76"/>
      <c r="J186" s="76"/>
      <c r="K186" s="112"/>
    </row>
    <row r="187" spans="3:11" ht="29.5" thickBot="1" x14ac:dyDescent="0.4">
      <c r="C187" s="126" t="s">
        <v>44</v>
      </c>
      <c r="D187" s="128" t="s">
        <v>55</v>
      </c>
      <c r="E187" s="128" t="s">
        <v>57</v>
      </c>
      <c r="F187" s="127" t="s">
        <v>27</v>
      </c>
      <c r="G187" s="133" t="s">
        <v>129</v>
      </c>
      <c r="H187" s="128" t="s">
        <v>46</v>
      </c>
      <c r="I187" s="128" t="s">
        <v>130</v>
      </c>
      <c r="J187" s="128" t="s">
        <v>408</v>
      </c>
      <c r="K187" s="128" t="s">
        <v>409</v>
      </c>
    </row>
    <row r="188" spans="3:11" x14ac:dyDescent="0.35">
      <c r="C188" s="95" t="s">
        <v>63</v>
      </c>
      <c r="D188" s="158"/>
      <c r="E188" s="96">
        <v>2800</v>
      </c>
      <c r="F188" s="97">
        <f>D188*E188</f>
        <v>0</v>
      </c>
      <c r="G188" s="161"/>
      <c r="H188" s="98" t="s">
        <v>983</v>
      </c>
      <c r="I188" s="98" t="str">
        <f>VLOOKUP(H188,Presupuesto!$B$11:$C$565,2,0)</f>
        <v>MUEBLES VARIOS DE OFICINA</v>
      </c>
      <c r="J188" s="215" t="s">
        <v>1437</v>
      </c>
      <c r="K188" s="98" t="s">
        <v>402</v>
      </c>
    </row>
    <row r="189" spans="3:11" x14ac:dyDescent="0.35">
      <c r="C189" s="99" t="s">
        <v>64</v>
      </c>
      <c r="D189" s="151"/>
      <c r="E189" s="100">
        <v>2400</v>
      </c>
      <c r="F189" s="97">
        <f>D189*E189</f>
        <v>0</v>
      </c>
      <c r="G189" s="161"/>
      <c r="H189" s="101" t="s">
        <v>983</v>
      </c>
      <c r="I189" s="98" t="str">
        <f>VLOOKUP(H189,Presupuesto!$B$11:$C$565,2,0)</f>
        <v>MUEBLES VARIOS DE OFICINA</v>
      </c>
      <c r="J189" s="98" t="str">
        <f>$J$188</f>
        <v>Posgrado</v>
      </c>
      <c r="K189" s="98" t="s">
        <v>410</v>
      </c>
    </row>
    <row r="190" spans="3:11" x14ac:dyDescent="0.35">
      <c r="C190" s="99" t="s">
        <v>65</v>
      </c>
      <c r="D190" s="151"/>
      <c r="E190" s="100">
        <v>1000</v>
      </c>
      <c r="F190" s="97">
        <f t="shared" ref="F190:F197" si="19">D190*E190</f>
        <v>0</v>
      </c>
      <c r="G190" s="161"/>
      <c r="H190" s="101" t="s">
        <v>983</v>
      </c>
      <c r="I190" s="98" t="str">
        <f>VLOOKUP(H190,Presupuesto!$B$11:$C$565,2,0)</f>
        <v>MUEBLES VARIOS DE OFICINA</v>
      </c>
      <c r="J190" s="98" t="str">
        <f t="shared" ref="J190:J197" si="20">$J$188</f>
        <v>Posgrado</v>
      </c>
      <c r="K190" s="98" t="s">
        <v>393</v>
      </c>
    </row>
    <row r="191" spans="3:11" x14ac:dyDescent="0.35">
      <c r="C191" s="99" t="s">
        <v>66</v>
      </c>
      <c r="D191" s="151"/>
      <c r="E191" s="100">
        <v>6000</v>
      </c>
      <c r="F191" s="97">
        <f t="shared" si="19"/>
        <v>0</v>
      </c>
      <c r="G191" s="161"/>
      <c r="H191" s="101" t="s">
        <v>983</v>
      </c>
      <c r="I191" s="98" t="str">
        <f>VLOOKUP(H191,Presupuesto!$B$11:$C$565,2,0)</f>
        <v>MUEBLES VARIOS DE OFICINA</v>
      </c>
      <c r="J191" s="98" t="str">
        <f t="shared" si="20"/>
        <v>Posgrado</v>
      </c>
      <c r="K191" s="98" t="s">
        <v>393</v>
      </c>
    </row>
    <row r="192" spans="3:11" x14ac:dyDescent="0.35">
      <c r="C192" s="99" t="s">
        <v>67</v>
      </c>
      <c r="D192" s="151"/>
      <c r="E192" s="100">
        <v>3000</v>
      </c>
      <c r="F192" s="97">
        <f t="shared" si="19"/>
        <v>0</v>
      </c>
      <c r="G192" s="161"/>
      <c r="H192" s="101" t="s">
        <v>983</v>
      </c>
      <c r="I192" s="98" t="str">
        <f>VLOOKUP(H192,Presupuesto!$B$11:$C$565,2,0)</f>
        <v>MUEBLES VARIOS DE OFICINA</v>
      </c>
      <c r="J192" s="98" t="str">
        <f t="shared" si="20"/>
        <v>Posgrado</v>
      </c>
      <c r="K192" s="98" t="s">
        <v>393</v>
      </c>
    </row>
    <row r="193" spans="3:11" x14ac:dyDescent="0.35">
      <c r="C193" s="99" t="s">
        <v>68</v>
      </c>
      <c r="D193" s="151"/>
      <c r="E193" s="100">
        <v>10000</v>
      </c>
      <c r="F193" s="97">
        <f t="shared" si="19"/>
        <v>0</v>
      </c>
      <c r="G193" s="161"/>
      <c r="H193" s="101" t="s">
        <v>983</v>
      </c>
      <c r="I193" s="98" t="str">
        <f>VLOOKUP(H193,Presupuesto!$B$11:$C$565,2,0)</f>
        <v>MUEBLES VARIOS DE OFICINA</v>
      </c>
      <c r="J193" s="98" t="str">
        <f t="shared" si="20"/>
        <v>Posgrado</v>
      </c>
      <c r="K193" s="98" t="s">
        <v>393</v>
      </c>
    </row>
    <row r="194" spans="3:11" x14ac:dyDescent="0.35">
      <c r="C194" s="99" t="s">
        <v>69</v>
      </c>
      <c r="D194" s="151"/>
      <c r="E194" s="100">
        <v>8000</v>
      </c>
      <c r="F194" s="97">
        <f t="shared" si="19"/>
        <v>0</v>
      </c>
      <c r="G194" s="161"/>
      <c r="H194" s="101" t="s">
        <v>986</v>
      </c>
      <c r="I194" s="98" t="str">
        <f>VLOOKUP(H194,Presupuesto!$B$11:$C$565,2,0)</f>
        <v>EQUIPOS VARIOS DE OFICINA</v>
      </c>
      <c r="J194" s="98" t="str">
        <f t="shared" si="20"/>
        <v>Posgrado</v>
      </c>
      <c r="K194" s="98" t="s">
        <v>393</v>
      </c>
    </row>
    <row r="195" spans="3:11" x14ac:dyDescent="0.35">
      <c r="C195" s="99" t="s">
        <v>70</v>
      </c>
      <c r="D195" s="151"/>
      <c r="E195" s="100">
        <v>2000</v>
      </c>
      <c r="F195" s="97">
        <f t="shared" si="19"/>
        <v>0</v>
      </c>
      <c r="G195" s="161"/>
      <c r="H195" s="101" t="s">
        <v>986</v>
      </c>
      <c r="I195" s="98" t="str">
        <f>VLOOKUP(H195,Presupuesto!$B$11:$C$565,2,0)</f>
        <v>EQUIPOS VARIOS DE OFICINA</v>
      </c>
      <c r="J195" s="98" t="str">
        <f t="shared" si="20"/>
        <v>Posgrado</v>
      </c>
      <c r="K195" s="98" t="s">
        <v>401</v>
      </c>
    </row>
    <row r="196" spans="3:11" x14ac:dyDescent="0.35">
      <c r="C196" s="99" t="s">
        <v>71</v>
      </c>
      <c r="D196" s="151"/>
      <c r="E196" s="100">
        <v>5000</v>
      </c>
      <c r="F196" s="97">
        <f t="shared" si="19"/>
        <v>0</v>
      </c>
      <c r="G196" s="161"/>
      <c r="H196" s="101" t="s">
        <v>986</v>
      </c>
      <c r="I196" s="98" t="str">
        <f>VLOOKUP(H196,Presupuesto!$B$11:$C$565,2,0)</f>
        <v>EQUIPOS VARIOS DE OFICINA</v>
      </c>
      <c r="J196" s="98" t="str">
        <f t="shared" si="20"/>
        <v>Posgrado</v>
      </c>
      <c r="K196" s="98" t="s">
        <v>397</v>
      </c>
    </row>
    <row r="197" spans="3:11" ht="15" thickBot="1" x14ac:dyDescent="0.4">
      <c r="C197" s="102" t="s">
        <v>72</v>
      </c>
      <c r="D197" s="159"/>
      <c r="E197" s="104">
        <v>100000</v>
      </c>
      <c r="F197" s="105">
        <f t="shared" si="19"/>
        <v>0</v>
      </c>
      <c r="G197" s="162"/>
      <c r="H197" s="106" t="s">
        <v>986</v>
      </c>
      <c r="I197" s="106" t="str">
        <f>VLOOKUP(H197,Presupuesto!$B$11:$C$565,2,0)</f>
        <v>EQUIPOS VARIOS DE OFICINA</v>
      </c>
      <c r="J197" s="106" t="str">
        <f t="shared" si="20"/>
        <v>Posgrado</v>
      </c>
      <c r="K197" s="124" t="s">
        <v>392</v>
      </c>
    </row>
    <row r="199" spans="3:11" ht="15" thickBot="1" x14ac:dyDescent="0.4"/>
    <row r="200" spans="3:11" ht="15" thickBot="1" x14ac:dyDescent="0.4">
      <c r="C200" s="29" t="s">
        <v>43</v>
      </c>
      <c r="D200" s="30">
        <f>SUM(F207:F216)</f>
        <v>0</v>
      </c>
      <c r="E200" s="177"/>
      <c r="F200" s="177"/>
      <c r="G200" s="79"/>
      <c r="H200" s="177"/>
      <c r="I200" s="177"/>
    </row>
    <row r="201" spans="3:11" x14ac:dyDescent="0.35">
      <c r="C201" s="70"/>
      <c r="D201" s="31"/>
      <c r="E201" s="93"/>
      <c r="F201" s="93"/>
      <c r="G201" s="93"/>
      <c r="H201" s="76"/>
      <c r="I201" s="76"/>
      <c r="J201" s="76"/>
      <c r="K201" s="112"/>
    </row>
    <row r="202" spans="3:11" x14ac:dyDescent="0.35">
      <c r="C202" s="70"/>
      <c r="D202" s="31"/>
      <c r="E202" s="93"/>
      <c r="F202" s="93"/>
      <c r="G202" s="93"/>
      <c r="H202" s="76"/>
      <c r="I202" s="76"/>
      <c r="J202" s="76"/>
      <c r="K202" s="112"/>
    </row>
    <row r="203" spans="3:11" ht="15.5" x14ac:dyDescent="0.35">
      <c r="C203" s="202" t="s">
        <v>390</v>
      </c>
      <c r="D203" s="351"/>
      <c r="E203" s="93"/>
      <c r="F203" s="93"/>
      <c r="G203" s="93"/>
      <c r="H203" s="76"/>
      <c r="I203" s="76"/>
      <c r="J203" s="76"/>
      <c r="K203" s="112"/>
    </row>
    <row r="204" spans="3:11" ht="18.5" x14ac:dyDescent="0.35">
      <c r="C204" s="207"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Posgrado'!$F:$G,2,FALSE),IFERROR(VLOOKUP(D203,'16.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 thickBot="1" x14ac:dyDescent="0.4">
      <c r="C205" s="70"/>
      <c r="D205" s="31"/>
      <c r="E205" s="93"/>
      <c r="F205" s="93"/>
      <c r="G205" s="93"/>
      <c r="H205" s="76"/>
      <c r="I205" s="76"/>
      <c r="J205" s="76"/>
      <c r="K205" s="112"/>
    </row>
    <row r="206" spans="3:11" ht="29.5" thickBot="1" x14ac:dyDescent="0.4">
      <c r="C206" s="126" t="s">
        <v>44</v>
      </c>
      <c r="D206" s="128" t="s">
        <v>55</v>
      </c>
      <c r="E206" s="128" t="s">
        <v>57</v>
      </c>
      <c r="F206" s="127" t="s">
        <v>27</v>
      </c>
      <c r="G206" s="133" t="s">
        <v>129</v>
      </c>
      <c r="H206" s="128" t="s">
        <v>46</v>
      </c>
      <c r="I206" s="128" t="s">
        <v>130</v>
      </c>
      <c r="J206" s="128" t="s">
        <v>408</v>
      </c>
      <c r="K206" s="128" t="s">
        <v>409</v>
      </c>
    </row>
    <row r="207" spans="3:11" x14ac:dyDescent="0.35">
      <c r="C207" s="95" t="s">
        <v>63</v>
      </c>
      <c r="D207" s="158"/>
      <c r="E207" s="96">
        <v>2800</v>
      </c>
      <c r="F207" s="97">
        <f>D207*E207</f>
        <v>0</v>
      </c>
      <c r="G207" s="161"/>
      <c r="H207" s="98" t="s">
        <v>983</v>
      </c>
      <c r="I207" s="98" t="str">
        <f>VLOOKUP(H207,Presupuesto!$B$11:$C$565,2,0)</f>
        <v>MUEBLES VARIOS DE OFICINA</v>
      </c>
      <c r="J207" s="215" t="s">
        <v>1437</v>
      </c>
      <c r="K207" s="98" t="s">
        <v>402</v>
      </c>
    </row>
    <row r="208" spans="3:11" x14ac:dyDescent="0.35">
      <c r="C208" s="99" t="s">
        <v>64</v>
      </c>
      <c r="D208" s="151"/>
      <c r="E208" s="100">
        <v>2400</v>
      </c>
      <c r="F208" s="97">
        <f>D208*E208</f>
        <v>0</v>
      </c>
      <c r="G208" s="161"/>
      <c r="H208" s="101" t="s">
        <v>983</v>
      </c>
      <c r="I208" s="98" t="str">
        <f>VLOOKUP(H208,Presupuesto!$B$11:$C$565,2,0)</f>
        <v>MUEBLES VARIOS DE OFICINA</v>
      </c>
      <c r="J208" s="98" t="str">
        <f>$J$207</f>
        <v>Posgrado</v>
      </c>
      <c r="K208" s="98" t="s">
        <v>410</v>
      </c>
    </row>
    <row r="209" spans="3:11" x14ac:dyDescent="0.35">
      <c r="C209" s="99" t="s">
        <v>65</v>
      </c>
      <c r="D209" s="151"/>
      <c r="E209" s="100">
        <v>1000</v>
      </c>
      <c r="F209" s="97">
        <f t="shared" ref="F209:F216" si="21">D209*E209</f>
        <v>0</v>
      </c>
      <c r="G209" s="161"/>
      <c r="H209" s="101" t="s">
        <v>983</v>
      </c>
      <c r="I209" s="98" t="str">
        <f>VLOOKUP(H209,Presupuesto!$B$11:$C$565,2,0)</f>
        <v>MUEBLES VARIOS DE OFICINA</v>
      </c>
      <c r="J209" s="98" t="str">
        <f t="shared" ref="J209:J216" si="22">$J$207</f>
        <v>Posgrado</v>
      </c>
      <c r="K209" s="98" t="s">
        <v>393</v>
      </c>
    </row>
    <row r="210" spans="3:11" x14ac:dyDescent="0.35">
      <c r="C210" s="99" t="s">
        <v>66</v>
      </c>
      <c r="D210" s="151"/>
      <c r="E210" s="100">
        <v>6000</v>
      </c>
      <c r="F210" s="97">
        <f t="shared" si="21"/>
        <v>0</v>
      </c>
      <c r="G210" s="161"/>
      <c r="H210" s="101" t="s">
        <v>983</v>
      </c>
      <c r="I210" s="98" t="str">
        <f>VLOOKUP(H210,Presupuesto!$B$11:$C$565,2,0)</f>
        <v>MUEBLES VARIOS DE OFICINA</v>
      </c>
      <c r="J210" s="98" t="str">
        <f t="shared" si="22"/>
        <v>Posgrado</v>
      </c>
      <c r="K210" s="98" t="s">
        <v>393</v>
      </c>
    </row>
    <row r="211" spans="3:11" x14ac:dyDescent="0.35">
      <c r="C211" s="99" t="s">
        <v>67</v>
      </c>
      <c r="D211" s="151"/>
      <c r="E211" s="100">
        <v>3000</v>
      </c>
      <c r="F211" s="97">
        <f t="shared" si="21"/>
        <v>0</v>
      </c>
      <c r="G211" s="161"/>
      <c r="H211" s="101" t="s">
        <v>983</v>
      </c>
      <c r="I211" s="98" t="str">
        <f>VLOOKUP(H211,Presupuesto!$B$11:$C$565,2,0)</f>
        <v>MUEBLES VARIOS DE OFICINA</v>
      </c>
      <c r="J211" s="98" t="str">
        <f t="shared" si="22"/>
        <v>Posgrado</v>
      </c>
      <c r="K211" s="98" t="s">
        <v>393</v>
      </c>
    </row>
    <row r="212" spans="3:11" x14ac:dyDescent="0.35">
      <c r="C212" s="99" t="s">
        <v>68</v>
      </c>
      <c r="D212" s="151"/>
      <c r="E212" s="100">
        <v>10000</v>
      </c>
      <c r="F212" s="97">
        <f t="shared" si="21"/>
        <v>0</v>
      </c>
      <c r="G212" s="161"/>
      <c r="H212" s="101" t="s">
        <v>983</v>
      </c>
      <c r="I212" s="98" t="str">
        <f>VLOOKUP(H212,Presupuesto!$B$11:$C$565,2,0)</f>
        <v>MUEBLES VARIOS DE OFICINA</v>
      </c>
      <c r="J212" s="98" t="str">
        <f t="shared" si="22"/>
        <v>Posgrado</v>
      </c>
      <c r="K212" s="98" t="s">
        <v>393</v>
      </c>
    </row>
    <row r="213" spans="3:11" x14ac:dyDescent="0.35">
      <c r="C213" s="99" t="s">
        <v>69</v>
      </c>
      <c r="D213" s="151"/>
      <c r="E213" s="100">
        <v>8000</v>
      </c>
      <c r="F213" s="97">
        <f t="shared" si="21"/>
        <v>0</v>
      </c>
      <c r="G213" s="161"/>
      <c r="H213" s="101" t="s">
        <v>986</v>
      </c>
      <c r="I213" s="98" t="str">
        <f>VLOOKUP(H213,Presupuesto!$B$11:$C$565,2,0)</f>
        <v>EQUIPOS VARIOS DE OFICINA</v>
      </c>
      <c r="J213" s="98" t="str">
        <f t="shared" si="22"/>
        <v>Posgrado</v>
      </c>
      <c r="K213" s="98" t="s">
        <v>393</v>
      </c>
    </row>
    <row r="214" spans="3:11" x14ac:dyDescent="0.35">
      <c r="C214" s="99" t="s">
        <v>70</v>
      </c>
      <c r="D214" s="151"/>
      <c r="E214" s="100">
        <v>2000</v>
      </c>
      <c r="F214" s="97">
        <f t="shared" si="21"/>
        <v>0</v>
      </c>
      <c r="G214" s="161"/>
      <c r="H214" s="101" t="s">
        <v>986</v>
      </c>
      <c r="I214" s="98" t="str">
        <f>VLOOKUP(H214,Presupuesto!$B$11:$C$565,2,0)</f>
        <v>EQUIPOS VARIOS DE OFICINA</v>
      </c>
      <c r="J214" s="98" t="str">
        <f t="shared" si="22"/>
        <v>Posgrado</v>
      </c>
      <c r="K214" s="98" t="s">
        <v>401</v>
      </c>
    </row>
    <row r="215" spans="3:11" x14ac:dyDescent="0.35">
      <c r="C215" s="99" t="s">
        <v>71</v>
      </c>
      <c r="D215" s="151"/>
      <c r="E215" s="100">
        <v>5000</v>
      </c>
      <c r="F215" s="97">
        <f t="shared" si="21"/>
        <v>0</v>
      </c>
      <c r="G215" s="161"/>
      <c r="H215" s="101" t="s">
        <v>986</v>
      </c>
      <c r="I215" s="98" t="str">
        <f>VLOOKUP(H215,Presupuesto!$B$11:$C$565,2,0)</f>
        <v>EQUIPOS VARIOS DE OFICINA</v>
      </c>
      <c r="J215" s="98" t="str">
        <f t="shared" si="22"/>
        <v>Posgrado</v>
      </c>
      <c r="K215" s="98" t="s">
        <v>397</v>
      </c>
    </row>
    <row r="216" spans="3:11" ht="15" thickBot="1" x14ac:dyDescent="0.4">
      <c r="C216" s="102" t="s">
        <v>72</v>
      </c>
      <c r="D216" s="159"/>
      <c r="E216" s="104">
        <v>100000</v>
      </c>
      <c r="F216" s="105">
        <f t="shared" si="21"/>
        <v>0</v>
      </c>
      <c r="G216" s="162"/>
      <c r="H216" s="106" t="s">
        <v>986</v>
      </c>
      <c r="I216" s="106" t="str">
        <f>VLOOKUP(H216,Presupuesto!$B$11:$C$565,2,0)</f>
        <v>EQUIPOS VARIOS DE OFICINA</v>
      </c>
      <c r="J216" s="106" t="str">
        <f t="shared" si="22"/>
        <v>Posgrado</v>
      </c>
      <c r="K216" s="124" t="s">
        <v>392</v>
      </c>
    </row>
    <row r="218" spans="3:11" ht="15" thickBot="1" x14ac:dyDescent="0.4">
      <c r="C218" s="326"/>
      <c r="D218" s="327"/>
      <c r="E218" s="328"/>
      <c r="F218" s="328"/>
      <c r="G218" s="329"/>
      <c r="H218" s="328"/>
      <c r="I218" s="328"/>
      <c r="J218" s="155"/>
      <c r="K218" s="155"/>
    </row>
    <row r="219" spans="3:11" ht="15" thickBot="1" x14ac:dyDescent="0.4">
      <c r="C219" s="29" t="s">
        <v>43</v>
      </c>
      <c r="D219" s="30">
        <f>SUM(F226:F235)</f>
        <v>0</v>
      </c>
      <c r="E219" s="177"/>
      <c r="F219" s="177"/>
      <c r="G219" s="79"/>
      <c r="H219" s="177"/>
      <c r="I219" s="177"/>
    </row>
    <row r="220" spans="3:11" x14ac:dyDescent="0.35">
      <c r="C220" s="70"/>
      <c r="D220" s="31"/>
      <c r="E220" s="93"/>
      <c r="F220" s="93"/>
      <c r="G220" s="93"/>
      <c r="H220" s="76"/>
      <c r="I220" s="76"/>
      <c r="J220" s="76"/>
      <c r="K220" s="112"/>
    </row>
    <row r="221" spans="3:11" x14ac:dyDescent="0.35">
      <c r="C221" s="70"/>
      <c r="D221" s="31"/>
      <c r="E221" s="93"/>
      <c r="F221" s="93"/>
      <c r="G221" s="93"/>
      <c r="H221" s="76"/>
      <c r="I221" s="76"/>
      <c r="J221" s="76"/>
      <c r="K221" s="112"/>
    </row>
    <row r="222" spans="3:11" ht="15.5" x14ac:dyDescent="0.35">
      <c r="C222" s="202" t="s">
        <v>390</v>
      </c>
      <c r="D222" s="351"/>
      <c r="E222" s="93"/>
      <c r="F222" s="93"/>
      <c r="G222" s="93"/>
      <c r="H222" s="76"/>
      <c r="I222" s="76"/>
      <c r="J222" s="76"/>
      <c r="K222" s="112"/>
    </row>
    <row r="223" spans="3:11" ht="18.5" x14ac:dyDescent="0.35">
      <c r="C223" s="207"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Posgrado'!$F:$G,2,FALSE),IFERROR(VLOOKUP(D222,'16.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 thickBot="1" x14ac:dyDescent="0.4">
      <c r="C224" s="70"/>
      <c r="D224" s="31"/>
      <c r="E224" s="93"/>
      <c r="F224" s="93"/>
      <c r="G224" s="93"/>
      <c r="H224" s="76"/>
      <c r="I224" s="76"/>
      <c r="J224" s="76"/>
      <c r="K224" s="112"/>
    </row>
    <row r="225" spans="3:11" ht="29.5" thickBot="1" x14ac:dyDescent="0.4">
      <c r="C225" s="126" t="s">
        <v>44</v>
      </c>
      <c r="D225" s="128" t="s">
        <v>55</v>
      </c>
      <c r="E225" s="128" t="s">
        <v>57</v>
      </c>
      <c r="F225" s="127" t="s">
        <v>27</v>
      </c>
      <c r="G225" s="133" t="s">
        <v>129</v>
      </c>
      <c r="H225" s="128" t="s">
        <v>46</v>
      </c>
      <c r="I225" s="128" t="s">
        <v>130</v>
      </c>
      <c r="J225" s="128" t="s">
        <v>408</v>
      </c>
      <c r="K225" s="128" t="s">
        <v>409</v>
      </c>
    </row>
    <row r="226" spans="3:11" x14ac:dyDescent="0.35">
      <c r="C226" s="95" t="s">
        <v>63</v>
      </c>
      <c r="D226" s="158"/>
      <c r="E226" s="96">
        <v>2800</v>
      </c>
      <c r="F226" s="97">
        <f>D226*E226</f>
        <v>0</v>
      </c>
      <c r="G226" s="161"/>
      <c r="H226" s="98" t="s">
        <v>983</v>
      </c>
      <c r="I226" s="98" t="str">
        <f>VLOOKUP(H226,Presupuesto!$B$11:$C$565,2,0)</f>
        <v>MUEBLES VARIOS DE OFICINA</v>
      </c>
      <c r="J226" s="215" t="s">
        <v>1457</v>
      </c>
      <c r="K226" s="98" t="s">
        <v>402</v>
      </c>
    </row>
    <row r="227" spans="3:11" x14ac:dyDescent="0.35">
      <c r="C227" s="99" t="s">
        <v>64</v>
      </c>
      <c r="D227" s="151"/>
      <c r="E227" s="100">
        <v>2400</v>
      </c>
      <c r="F227" s="97">
        <f>D227*E227</f>
        <v>0</v>
      </c>
      <c r="G227" s="161"/>
      <c r="H227" s="101" t="s">
        <v>983</v>
      </c>
      <c r="I227" s="98" t="str">
        <f>VLOOKUP(H227,Presupuesto!$B$11:$C$565,2,0)</f>
        <v>MUEBLES VARIOS DE OFICINA</v>
      </c>
      <c r="J227" s="98" t="str">
        <f>$J$226</f>
        <v>Desarrollo del Sistema de Educación Superior</v>
      </c>
      <c r="K227" s="98" t="s">
        <v>410</v>
      </c>
    </row>
    <row r="228" spans="3:11" x14ac:dyDescent="0.35">
      <c r="C228" s="99" t="s">
        <v>65</v>
      </c>
      <c r="D228" s="151"/>
      <c r="E228" s="100">
        <v>1000</v>
      </c>
      <c r="F228" s="97">
        <f t="shared" ref="F228:F235" si="23">D228*E228</f>
        <v>0</v>
      </c>
      <c r="G228" s="161"/>
      <c r="H228" s="101" t="s">
        <v>983</v>
      </c>
      <c r="I228" s="98" t="str">
        <f>VLOOKUP(H228,Presupuesto!$B$11:$C$565,2,0)</f>
        <v>MUEBLES VARIOS DE OFICINA</v>
      </c>
      <c r="J228" s="98" t="str">
        <f t="shared" ref="J228:J235" si="24">$J$226</f>
        <v>Desarrollo del Sistema de Educación Superior</v>
      </c>
      <c r="K228" s="98" t="s">
        <v>393</v>
      </c>
    </row>
    <row r="229" spans="3:11" x14ac:dyDescent="0.35">
      <c r="C229" s="99" t="s">
        <v>66</v>
      </c>
      <c r="D229" s="151"/>
      <c r="E229" s="100">
        <v>6000</v>
      </c>
      <c r="F229" s="97">
        <f t="shared" si="23"/>
        <v>0</v>
      </c>
      <c r="G229" s="161"/>
      <c r="H229" s="101" t="s">
        <v>983</v>
      </c>
      <c r="I229" s="98" t="str">
        <f>VLOOKUP(H229,Presupuesto!$B$11:$C$565,2,0)</f>
        <v>MUEBLES VARIOS DE OFICINA</v>
      </c>
      <c r="J229" s="98" t="str">
        <f t="shared" si="24"/>
        <v>Desarrollo del Sistema de Educación Superior</v>
      </c>
      <c r="K229" s="98" t="s">
        <v>393</v>
      </c>
    </row>
    <row r="230" spans="3:11" x14ac:dyDescent="0.35">
      <c r="C230" s="99" t="s">
        <v>67</v>
      </c>
      <c r="D230" s="151"/>
      <c r="E230" s="100">
        <v>3000</v>
      </c>
      <c r="F230" s="97">
        <f t="shared" si="23"/>
        <v>0</v>
      </c>
      <c r="G230" s="161"/>
      <c r="H230" s="101" t="s">
        <v>983</v>
      </c>
      <c r="I230" s="98" t="str">
        <f>VLOOKUP(H230,Presupuesto!$B$11:$C$565,2,0)</f>
        <v>MUEBLES VARIOS DE OFICINA</v>
      </c>
      <c r="J230" s="98" t="str">
        <f t="shared" si="24"/>
        <v>Desarrollo del Sistema de Educación Superior</v>
      </c>
      <c r="K230" s="98" t="s">
        <v>393</v>
      </c>
    </row>
    <row r="231" spans="3:11" x14ac:dyDescent="0.35">
      <c r="C231" s="99" t="s">
        <v>68</v>
      </c>
      <c r="D231" s="151"/>
      <c r="E231" s="100">
        <v>10000</v>
      </c>
      <c r="F231" s="97">
        <f t="shared" si="23"/>
        <v>0</v>
      </c>
      <c r="G231" s="161"/>
      <c r="H231" s="101" t="s">
        <v>983</v>
      </c>
      <c r="I231" s="98" t="str">
        <f>VLOOKUP(H231,Presupuesto!$B$11:$C$565,2,0)</f>
        <v>MUEBLES VARIOS DE OFICINA</v>
      </c>
      <c r="J231" s="98" t="str">
        <f t="shared" si="24"/>
        <v>Desarrollo del Sistema de Educación Superior</v>
      </c>
      <c r="K231" s="98" t="s">
        <v>393</v>
      </c>
    </row>
    <row r="232" spans="3:11" x14ac:dyDescent="0.35">
      <c r="C232" s="99" t="s">
        <v>69</v>
      </c>
      <c r="D232" s="151"/>
      <c r="E232" s="100">
        <v>8000</v>
      </c>
      <c r="F232" s="97">
        <f t="shared" si="23"/>
        <v>0</v>
      </c>
      <c r="G232" s="161"/>
      <c r="H232" s="101" t="s">
        <v>986</v>
      </c>
      <c r="I232" s="98" t="str">
        <f>VLOOKUP(H232,Presupuesto!$B$11:$C$565,2,0)</f>
        <v>EQUIPOS VARIOS DE OFICINA</v>
      </c>
      <c r="J232" s="98" t="str">
        <f t="shared" si="24"/>
        <v>Desarrollo del Sistema de Educación Superior</v>
      </c>
      <c r="K232" s="98" t="s">
        <v>393</v>
      </c>
    </row>
    <row r="233" spans="3:11" x14ac:dyDescent="0.35">
      <c r="C233" s="99" t="s">
        <v>70</v>
      </c>
      <c r="D233" s="151"/>
      <c r="E233" s="100">
        <v>2000</v>
      </c>
      <c r="F233" s="97">
        <f t="shared" si="23"/>
        <v>0</v>
      </c>
      <c r="G233" s="161"/>
      <c r="H233" s="101" t="s">
        <v>986</v>
      </c>
      <c r="I233" s="98" t="str">
        <f>VLOOKUP(H233,Presupuesto!$B$11:$C$565,2,0)</f>
        <v>EQUIPOS VARIOS DE OFICINA</v>
      </c>
      <c r="J233" s="98" t="str">
        <f t="shared" si="24"/>
        <v>Desarrollo del Sistema de Educación Superior</v>
      </c>
      <c r="K233" s="98" t="s">
        <v>401</v>
      </c>
    </row>
    <row r="234" spans="3:11" x14ac:dyDescent="0.35">
      <c r="C234" s="99" t="s">
        <v>71</v>
      </c>
      <c r="D234" s="151"/>
      <c r="E234" s="100">
        <v>5000</v>
      </c>
      <c r="F234" s="97">
        <f t="shared" si="23"/>
        <v>0</v>
      </c>
      <c r="G234" s="161"/>
      <c r="H234" s="101" t="s">
        <v>986</v>
      </c>
      <c r="I234" s="98" t="str">
        <f>VLOOKUP(H234,Presupuesto!$B$11:$C$565,2,0)</f>
        <v>EQUIPOS VARIOS DE OFICINA</v>
      </c>
      <c r="J234" s="98" t="str">
        <f t="shared" si="24"/>
        <v>Desarrollo del Sistema de Educación Superior</v>
      </c>
      <c r="K234" s="98" t="s">
        <v>397</v>
      </c>
    </row>
    <row r="235" spans="3:11" ht="15" thickBot="1" x14ac:dyDescent="0.4">
      <c r="C235" s="102" t="s">
        <v>72</v>
      </c>
      <c r="D235" s="159"/>
      <c r="E235" s="104">
        <v>100000</v>
      </c>
      <c r="F235" s="105">
        <f t="shared" si="23"/>
        <v>0</v>
      </c>
      <c r="G235" s="162"/>
      <c r="H235" s="106" t="s">
        <v>986</v>
      </c>
      <c r="I235" s="106" t="str">
        <f>VLOOKUP(H235,Presupuesto!$B$11:$C$565,2,0)</f>
        <v>EQUIPOS VARIOS DE OFICINA</v>
      </c>
      <c r="J235" s="106" t="str">
        <f t="shared" si="24"/>
        <v>Desarrollo del Sistema de Educación Superior</v>
      </c>
      <c r="K235" s="124" t="s">
        <v>392</v>
      </c>
    </row>
  </sheetData>
  <autoFilter ref="C12:C235"/>
  <dataValidations xWindow="1192" yWindow="807"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73" zoomScale="60" zoomScaleNormal="60" workbookViewId="0">
      <selection activeCell="H27" sqref="H27"/>
    </sheetView>
  </sheetViews>
  <sheetFormatPr baseColWidth="10" defaultColWidth="11.54296875" defaultRowHeight="14.5" x14ac:dyDescent="0.35"/>
  <cols>
    <col min="1" max="1" width="5.7265625" style="86" customWidth="1"/>
    <col min="2" max="2" width="5.26953125" style="86" customWidth="1"/>
    <col min="3" max="3" width="46.81640625" style="86" bestFit="1" customWidth="1"/>
    <col min="4" max="4" width="23.7265625" style="86" bestFit="1" customWidth="1"/>
    <col min="5" max="6" width="13.81640625" style="86" customWidth="1"/>
    <col min="7" max="7" width="13.81640625" style="77" customWidth="1"/>
    <col min="8" max="8" width="16.453125" style="86" customWidth="1"/>
    <col min="9" max="9" width="58.453125" style="86" customWidth="1"/>
    <col min="10" max="10" width="22.453125" style="86" bestFit="1" customWidth="1"/>
    <col min="11" max="11" width="11.54296875" style="86"/>
    <col min="12" max="12" width="15" style="86" customWidth="1"/>
    <col min="13" max="16384" width="11.54296875" style="86"/>
  </cols>
  <sheetData>
    <row r="1" spans="1:555" ht="26" hidden="1" x14ac:dyDescent="0.35">
      <c r="A1" s="187" t="s">
        <v>249</v>
      </c>
      <c r="B1" s="190" t="s">
        <v>250</v>
      </c>
      <c r="C1" s="181" t="s">
        <v>251</v>
      </c>
      <c r="D1" s="181" t="s">
        <v>494</v>
      </c>
      <c r="E1" s="181" t="s">
        <v>496</v>
      </c>
      <c r="F1" s="181" t="s">
        <v>498</v>
      </c>
      <c r="G1" s="181" t="s">
        <v>500</v>
      </c>
      <c r="H1" s="181" t="s">
        <v>502</v>
      </c>
      <c r="I1" s="181" t="s">
        <v>504</v>
      </c>
      <c r="J1" s="181" t="s">
        <v>252</v>
      </c>
      <c r="K1" s="181" t="s">
        <v>507</v>
      </c>
      <c r="L1" s="181" t="s">
        <v>253</v>
      </c>
      <c r="M1" s="181" t="s">
        <v>509</v>
      </c>
      <c r="N1" s="181" t="s">
        <v>511</v>
      </c>
      <c r="O1" s="181" t="s">
        <v>513</v>
      </c>
      <c r="P1" s="181" t="s">
        <v>254</v>
      </c>
      <c r="Q1" s="181" t="s">
        <v>514</v>
      </c>
      <c r="R1" s="181" t="s">
        <v>517</v>
      </c>
      <c r="S1" s="181" t="s">
        <v>255</v>
      </c>
      <c r="T1" s="181" t="s">
        <v>519</v>
      </c>
      <c r="U1" s="181" t="s">
        <v>256</v>
      </c>
      <c r="V1" s="181" t="s">
        <v>520</v>
      </c>
      <c r="W1" s="181" t="s">
        <v>521</v>
      </c>
      <c r="X1" s="181" t="s">
        <v>525</v>
      </c>
      <c r="Y1" s="181" t="s">
        <v>272</v>
      </c>
      <c r="Z1" s="181" t="s">
        <v>526</v>
      </c>
      <c r="AA1" s="181" t="s">
        <v>528</v>
      </c>
      <c r="AB1" s="181" t="s">
        <v>530</v>
      </c>
      <c r="AC1" s="181" t="s">
        <v>273</v>
      </c>
      <c r="AD1" s="181" t="s">
        <v>532</v>
      </c>
      <c r="AE1" s="181" t="s">
        <v>534</v>
      </c>
      <c r="AF1" s="181" t="s">
        <v>536</v>
      </c>
      <c r="AG1" s="181" t="s">
        <v>538</v>
      </c>
      <c r="AH1" s="181" t="s">
        <v>248</v>
      </c>
      <c r="AI1" s="181" t="s">
        <v>540</v>
      </c>
      <c r="AJ1" s="190" t="s">
        <v>257</v>
      </c>
      <c r="AK1" s="181" t="s">
        <v>542</v>
      </c>
      <c r="AL1" s="181" t="s">
        <v>258</v>
      </c>
      <c r="AM1" s="181" t="s">
        <v>544</v>
      </c>
      <c r="AN1" s="181" t="s">
        <v>546</v>
      </c>
      <c r="AO1" s="181" t="s">
        <v>259</v>
      </c>
      <c r="AP1" s="181" t="s">
        <v>548</v>
      </c>
      <c r="AQ1" s="181" t="s">
        <v>550</v>
      </c>
      <c r="AR1" s="181" t="s">
        <v>260</v>
      </c>
      <c r="AS1" s="181" t="s">
        <v>551</v>
      </c>
      <c r="AT1" s="181" t="s">
        <v>553</v>
      </c>
      <c r="AU1" s="181" t="s">
        <v>554</v>
      </c>
      <c r="AV1" s="181" t="s">
        <v>555</v>
      </c>
      <c r="AW1" s="181" t="s">
        <v>557</v>
      </c>
      <c r="AX1" s="181" t="s">
        <v>559</v>
      </c>
      <c r="AY1" s="181" t="s">
        <v>560</v>
      </c>
      <c r="AZ1" s="181" t="s">
        <v>261</v>
      </c>
      <c r="BA1" s="181" t="s">
        <v>562</v>
      </c>
      <c r="BB1" s="181" t="s">
        <v>564</v>
      </c>
      <c r="BC1" s="181" t="s">
        <v>566</v>
      </c>
      <c r="BD1" s="181" t="s">
        <v>568</v>
      </c>
      <c r="BE1" s="181" t="s">
        <v>570</v>
      </c>
      <c r="BF1" s="181" t="s">
        <v>572</v>
      </c>
      <c r="BG1" s="181" t="s">
        <v>574</v>
      </c>
      <c r="BH1" s="181" t="s">
        <v>576</v>
      </c>
      <c r="BI1" s="181" t="s">
        <v>274</v>
      </c>
      <c r="BJ1" s="181" t="s">
        <v>578</v>
      </c>
      <c r="BK1" s="181" t="s">
        <v>580</v>
      </c>
      <c r="BL1" s="181" t="s">
        <v>582</v>
      </c>
      <c r="BM1" s="181" t="s">
        <v>584</v>
      </c>
      <c r="BN1" s="181" t="s">
        <v>586</v>
      </c>
      <c r="BO1" s="181" t="s">
        <v>588</v>
      </c>
      <c r="BP1" s="181" t="s">
        <v>590</v>
      </c>
      <c r="BQ1" s="181" t="s">
        <v>592</v>
      </c>
      <c r="BR1" s="181" t="s">
        <v>594</v>
      </c>
      <c r="BS1" s="181" t="s">
        <v>596</v>
      </c>
      <c r="BT1" s="190" t="s">
        <v>262</v>
      </c>
      <c r="BU1" s="181" t="s">
        <v>263</v>
      </c>
      <c r="BV1" s="181" t="s">
        <v>598</v>
      </c>
      <c r="BW1" s="181" t="s">
        <v>264</v>
      </c>
      <c r="BX1" s="181" t="s">
        <v>600</v>
      </c>
      <c r="BY1" s="181" t="s">
        <v>602</v>
      </c>
      <c r="BZ1" s="190" t="s">
        <v>265</v>
      </c>
      <c r="CA1" s="181" t="s">
        <v>266</v>
      </c>
      <c r="CB1" s="181" t="s">
        <v>604</v>
      </c>
      <c r="CC1" s="181" t="s">
        <v>267</v>
      </c>
      <c r="CD1" s="181" t="s">
        <v>606</v>
      </c>
      <c r="CE1" s="181" t="s">
        <v>608</v>
      </c>
      <c r="CF1" s="181" t="s">
        <v>610</v>
      </c>
      <c r="CG1" s="190" t="s">
        <v>268</v>
      </c>
      <c r="CH1" s="181" t="s">
        <v>616</v>
      </c>
      <c r="CI1" s="181" t="s">
        <v>618</v>
      </c>
      <c r="CJ1" s="181" t="s">
        <v>269</v>
      </c>
      <c r="CK1" s="181" t="s">
        <v>612</v>
      </c>
      <c r="CL1" s="181" t="s">
        <v>614</v>
      </c>
      <c r="CM1" s="181" t="s">
        <v>270</v>
      </c>
      <c r="CN1" s="181" t="s">
        <v>620</v>
      </c>
      <c r="CO1" s="181" t="s">
        <v>271</v>
      </c>
      <c r="CP1" s="181" t="s">
        <v>621</v>
      </c>
      <c r="CQ1" s="178" t="s">
        <v>275</v>
      </c>
      <c r="CR1" s="190" t="s">
        <v>276</v>
      </c>
      <c r="CS1" s="181" t="s">
        <v>622</v>
      </c>
      <c r="CT1" s="181" t="s">
        <v>623</v>
      </c>
      <c r="CU1" s="181" t="s">
        <v>625</v>
      </c>
      <c r="CV1" s="181" t="s">
        <v>277</v>
      </c>
      <c r="CW1" s="181" t="s">
        <v>627</v>
      </c>
      <c r="CX1" s="181" t="s">
        <v>629</v>
      </c>
      <c r="CY1" s="181" t="s">
        <v>631</v>
      </c>
      <c r="CZ1" s="181" t="s">
        <v>633</v>
      </c>
      <c r="DA1" s="181" t="s">
        <v>635</v>
      </c>
      <c r="DB1" s="181" t="s">
        <v>637</v>
      </c>
      <c r="DC1" s="190" t="s">
        <v>278</v>
      </c>
      <c r="DD1" s="181" t="s">
        <v>279</v>
      </c>
      <c r="DE1" s="181" t="s">
        <v>639</v>
      </c>
      <c r="DF1" s="181" t="s">
        <v>280</v>
      </c>
      <c r="DG1" s="181" t="s">
        <v>641</v>
      </c>
      <c r="DH1" s="181" t="s">
        <v>643</v>
      </c>
      <c r="DI1" s="181" t="s">
        <v>645</v>
      </c>
      <c r="DJ1" s="181" t="s">
        <v>647</v>
      </c>
      <c r="DK1" s="181" t="s">
        <v>649</v>
      </c>
      <c r="DL1" s="181" t="s">
        <v>651</v>
      </c>
      <c r="DM1" s="181" t="s">
        <v>653</v>
      </c>
      <c r="DN1" s="181" t="s">
        <v>281</v>
      </c>
      <c r="DO1" s="181" t="s">
        <v>655</v>
      </c>
      <c r="DP1" s="181" t="s">
        <v>657</v>
      </c>
      <c r="DQ1" s="181" t="s">
        <v>659</v>
      </c>
      <c r="DR1" s="190" t="s">
        <v>282</v>
      </c>
      <c r="DS1" s="181" t="s">
        <v>661</v>
      </c>
      <c r="DT1" s="181" t="s">
        <v>283</v>
      </c>
      <c r="DU1" s="181" t="s">
        <v>663</v>
      </c>
      <c r="DV1" s="181" t="s">
        <v>284</v>
      </c>
      <c r="DW1" s="181" t="s">
        <v>665</v>
      </c>
      <c r="DX1" s="181" t="s">
        <v>667</v>
      </c>
      <c r="DY1" s="181" t="s">
        <v>669</v>
      </c>
      <c r="DZ1" s="181" t="s">
        <v>671</v>
      </c>
      <c r="EA1" s="181" t="s">
        <v>673</v>
      </c>
      <c r="EB1" s="181" t="s">
        <v>675</v>
      </c>
      <c r="EC1" s="181" t="s">
        <v>677</v>
      </c>
      <c r="ED1" s="181" t="s">
        <v>679</v>
      </c>
      <c r="EE1" s="181" t="s">
        <v>681</v>
      </c>
      <c r="EF1" s="181" t="s">
        <v>683</v>
      </c>
      <c r="EG1" s="181" t="s">
        <v>685</v>
      </c>
      <c r="EH1" s="190" t="s">
        <v>285</v>
      </c>
      <c r="EI1" s="181" t="s">
        <v>687</v>
      </c>
      <c r="EJ1" s="181" t="s">
        <v>286</v>
      </c>
      <c r="EK1" s="181" t="s">
        <v>689</v>
      </c>
      <c r="EL1" s="181" t="s">
        <v>691</v>
      </c>
      <c r="EM1" s="181" t="s">
        <v>287</v>
      </c>
      <c r="EN1" s="181" t="s">
        <v>693</v>
      </c>
      <c r="EO1" s="181" t="s">
        <v>695</v>
      </c>
      <c r="EP1" s="181" t="s">
        <v>288</v>
      </c>
      <c r="EQ1" s="181" t="s">
        <v>697</v>
      </c>
      <c r="ER1" s="181" t="s">
        <v>699</v>
      </c>
      <c r="ES1" s="181" t="s">
        <v>701</v>
      </c>
      <c r="ET1" s="181" t="s">
        <v>289</v>
      </c>
      <c r="EU1" s="181" t="s">
        <v>703</v>
      </c>
      <c r="EV1" s="181" t="s">
        <v>705</v>
      </c>
      <c r="EW1" s="190" t="s">
        <v>290</v>
      </c>
      <c r="EX1" s="181" t="s">
        <v>291</v>
      </c>
      <c r="EY1" s="181" t="s">
        <v>707</v>
      </c>
      <c r="EZ1" s="181" t="s">
        <v>709</v>
      </c>
      <c r="FA1" s="181" t="s">
        <v>711</v>
      </c>
      <c r="FB1" s="181" t="s">
        <v>713</v>
      </c>
      <c r="FC1" s="181" t="s">
        <v>292</v>
      </c>
      <c r="FD1" s="181" t="s">
        <v>715</v>
      </c>
      <c r="FE1" s="181" t="s">
        <v>717</v>
      </c>
      <c r="FF1" s="181" t="s">
        <v>719</v>
      </c>
      <c r="FG1" s="181" t="s">
        <v>721</v>
      </c>
      <c r="FH1" s="181" t="s">
        <v>723</v>
      </c>
      <c r="FI1" s="181" t="s">
        <v>293</v>
      </c>
      <c r="FJ1" s="181" t="s">
        <v>726</v>
      </c>
      <c r="FK1" s="181" t="s">
        <v>294</v>
      </c>
      <c r="FL1" s="181" t="s">
        <v>729</v>
      </c>
      <c r="FM1" s="181" t="s">
        <v>730</v>
      </c>
      <c r="FN1" s="181" t="s">
        <v>732</v>
      </c>
      <c r="FO1" s="181" t="s">
        <v>295</v>
      </c>
      <c r="FP1" s="181" t="s">
        <v>735</v>
      </c>
      <c r="FQ1" s="181" t="s">
        <v>736</v>
      </c>
      <c r="FR1" s="181" t="s">
        <v>738</v>
      </c>
      <c r="FS1" s="181" t="s">
        <v>296</v>
      </c>
      <c r="FT1" s="181" t="s">
        <v>741</v>
      </c>
      <c r="FU1" s="181" t="s">
        <v>743</v>
      </c>
      <c r="FV1" s="181" t="s">
        <v>745</v>
      </c>
      <c r="FW1" s="190" t="s">
        <v>297</v>
      </c>
      <c r="FX1" s="190" t="s">
        <v>298</v>
      </c>
      <c r="FY1" s="181" t="s">
        <v>304</v>
      </c>
      <c r="FZ1" s="181" t="s">
        <v>747</v>
      </c>
      <c r="GA1" s="181" t="s">
        <v>749</v>
      </c>
      <c r="GB1" s="181" t="s">
        <v>751</v>
      </c>
      <c r="GC1" s="181" t="s">
        <v>753</v>
      </c>
      <c r="GD1" s="181" t="s">
        <v>755</v>
      </c>
      <c r="GE1" s="181" t="s">
        <v>757</v>
      </c>
      <c r="GF1" s="190" t="s">
        <v>299</v>
      </c>
      <c r="GG1" s="181" t="s">
        <v>305</v>
      </c>
      <c r="GH1" s="181" t="s">
        <v>759</v>
      </c>
      <c r="GI1" s="181" t="s">
        <v>761</v>
      </c>
      <c r="GJ1" s="181" t="s">
        <v>762</v>
      </c>
      <c r="GK1" s="181" t="s">
        <v>306</v>
      </c>
      <c r="GL1" s="181" t="s">
        <v>765</v>
      </c>
      <c r="GM1" s="181" t="s">
        <v>766</v>
      </c>
      <c r="GN1" s="190" t="s">
        <v>300</v>
      </c>
      <c r="GO1" s="181" t="s">
        <v>301</v>
      </c>
      <c r="GP1" s="181" t="s">
        <v>768</v>
      </c>
      <c r="GQ1" s="181" t="s">
        <v>770</v>
      </c>
      <c r="GR1" s="181" t="s">
        <v>772</v>
      </c>
      <c r="GS1" s="181" t="s">
        <v>774</v>
      </c>
      <c r="GT1" s="181" t="s">
        <v>776</v>
      </c>
      <c r="GU1" s="190" t="s">
        <v>302</v>
      </c>
      <c r="GV1" s="181" t="s">
        <v>303</v>
      </c>
      <c r="GW1" s="181" t="s">
        <v>778</v>
      </c>
      <c r="GX1" s="181" t="s">
        <v>780</v>
      </c>
      <c r="GY1" s="181" t="s">
        <v>782</v>
      </c>
      <c r="GZ1" s="181" t="s">
        <v>784</v>
      </c>
      <c r="HA1" s="181" t="s">
        <v>786</v>
      </c>
      <c r="HB1" s="181" t="s">
        <v>788</v>
      </c>
      <c r="HC1" s="178" t="s">
        <v>307</v>
      </c>
      <c r="HD1" s="190" t="s">
        <v>308</v>
      </c>
      <c r="HE1" s="181" t="s">
        <v>309</v>
      </c>
      <c r="HF1" s="181" t="s">
        <v>790</v>
      </c>
      <c r="HG1" s="181" t="s">
        <v>792</v>
      </c>
      <c r="HH1" s="181" t="s">
        <v>794</v>
      </c>
      <c r="HI1" s="181" t="s">
        <v>796</v>
      </c>
      <c r="HJ1" s="181" t="s">
        <v>310</v>
      </c>
      <c r="HK1" s="181" t="s">
        <v>799</v>
      </c>
      <c r="HL1" s="181" t="s">
        <v>327</v>
      </c>
      <c r="HM1" s="181" t="s">
        <v>837</v>
      </c>
      <c r="HN1" s="181" t="s">
        <v>839</v>
      </c>
      <c r="HO1" s="181" t="s">
        <v>841</v>
      </c>
      <c r="HP1" s="190" t="s">
        <v>311</v>
      </c>
      <c r="HQ1" s="181" t="s">
        <v>801</v>
      </c>
      <c r="HR1" s="181" t="s">
        <v>803</v>
      </c>
      <c r="HS1" s="181" t="s">
        <v>312</v>
      </c>
      <c r="HT1" s="181" t="s">
        <v>806</v>
      </c>
      <c r="HU1" s="181" t="s">
        <v>808</v>
      </c>
      <c r="HV1" s="181" t="s">
        <v>809</v>
      </c>
      <c r="HW1" s="181" t="s">
        <v>811</v>
      </c>
      <c r="HX1" s="190" t="s">
        <v>313</v>
      </c>
      <c r="HY1" s="181" t="s">
        <v>813</v>
      </c>
      <c r="HZ1" s="181" t="s">
        <v>815</v>
      </c>
      <c r="IA1" s="181" t="s">
        <v>817</v>
      </c>
      <c r="IB1" s="181" t="s">
        <v>314</v>
      </c>
      <c r="IC1" s="181" t="s">
        <v>819</v>
      </c>
      <c r="ID1" s="181" t="s">
        <v>821</v>
      </c>
      <c r="IE1" s="181" t="s">
        <v>315</v>
      </c>
      <c r="IF1" s="181" t="s">
        <v>823</v>
      </c>
      <c r="IG1" s="181" t="s">
        <v>825</v>
      </c>
      <c r="IH1" s="181" t="s">
        <v>316</v>
      </c>
      <c r="II1" s="181" t="s">
        <v>827</v>
      </c>
      <c r="IJ1" s="181" t="s">
        <v>829</v>
      </c>
      <c r="IK1" s="181" t="s">
        <v>831</v>
      </c>
      <c r="IL1" s="181" t="s">
        <v>833</v>
      </c>
      <c r="IM1" s="181" t="s">
        <v>317</v>
      </c>
      <c r="IN1" s="181" t="s">
        <v>835</v>
      </c>
      <c r="IO1" s="190" t="s">
        <v>318</v>
      </c>
      <c r="IP1" s="181" t="s">
        <v>843</v>
      </c>
      <c r="IQ1" s="181" t="s">
        <v>845</v>
      </c>
      <c r="IR1" s="181" t="s">
        <v>319</v>
      </c>
      <c r="IS1" s="181" t="s">
        <v>847</v>
      </c>
      <c r="IT1" s="181" t="s">
        <v>849</v>
      </c>
      <c r="IU1" s="181" t="s">
        <v>851</v>
      </c>
      <c r="IV1" s="190" t="s">
        <v>320</v>
      </c>
      <c r="IW1" s="181" t="s">
        <v>853</v>
      </c>
      <c r="IX1" s="181" t="s">
        <v>321</v>
      </c>
      <c r="IY1" s="181" t="s">
        <v>856</v>
      </c>
      <c r="IZ1" s="181" t="s">
        <v>858</v>
      </c>
      <c r="JA1" s="181" t="s">
        <v>860</v>
      </c>
      <c r="JB1" s="181" t="s">
        <v>862</v>
      </c>
      <c r="JC1" s="181" t="s">
        <v>864</v>
      </c>
      <c r="JD1" s="181" t="s">
        <v>866</v>
      </c>
      <c r="JE1" s="181" t="s">
        <v>322</v>
      </c>
      <c r="JF1" s="181" t="s">
        <v>869</v>
      </c>
      <c r="JG1" s="181" t="s">
        <v>871</v>
      </c>
      <c r="JH1" s="181" t="s">
        <v>873</v>
      </c>
      <c r="JI1" s="181" t="s">
        <v>875</v>
      </c>
      <c r="JJ1" s="181" t="s">
        <v>877</v>
      </c>
      <c r="JK1" s="181" t="s">
        <v>879</v>
      </c>
      <c r="JL1" s="181" t="s">
        <v>881</v>
      </c>
      <c r="JM1" s="181" t="s">
        <v>883</v>
      </c>
      <c r="JN1" s="181" t="s">
        <v>323</v>
      </c>
      <c r="JO1" s="181" t="s">
        <v>886</v>
      </c>
      <c r="JP1" s="181" t="s">
        <v>888</v>
      </c>
      <c r="JQ1" s="181" t="s">
        <v>890</v>
      </c>
      <c r="JR1" s="181" t="s">
        <v>892</v>
      </c>
      <c r="JS1" s="181" t="s">
        <v>893</v>
      </c>
      <c r="JT1" s="181" t="s">
        <v>895</v>
      </c>
      <c r="JU1" s="181" t="s">
        <v>897</v>
      </c>
      <c r="JV1" s="181" t="s">
        <v>899</v>
      </c>
      <c r="JW1" s="181" t="s">
        <v>901</v>
      </c>
      <c r="JX1" s="181" t="s">
        <v>903</v>
      </c>
      <c r="JY1" s="181" t="s">
        <v>905</v>
      </c>
      <c r="JZ1" s="181" t="s">
        <v>907</v>
      </c>
      <c r="KA1" s="181" t="s">
        <v>909</v>
      </c>
      <c r="KB1" s="181" t="s">
        <v>911</v>
      </c>
      <c r="KC1" s="181" t="s">
        <v>913</v>
      </c>
      <c r="KD1" s="181" t="s">
        <v>915</v>
      </c>
      <c r="KE1" s="181" t="s">
        <v>917</v>
      </c>
      <c r="KF1" s="181" t="s">
        <v>919</v>
      </c>
      <c r="KG1" s="181" t="s">
        <v>921</v>
      </c>
      <c r="KH1" s="181" t="s">
        <v>923</v>
      </c>
      <c r="KI1" s="181" t="s">
        <v>925</v>
      </c>
      <c r="KJ1" s="181" t="s">
        <v>927</v>
      </c>
      <c r="KK1" s="181" t="s">
        <v>929</v>
      </c>
      <c r="KL1" s="181" t="s">
        <v>931</v>
      </c>
      <c r="KM1" s="181" t="s">
        <v>933</v>
      </c>
      <c r="KN1" s="181" t="s">
        <v>935</v>
      </c>
      <c r="KO1" s="190" t="s">
        <v>324</v>
      </c>
      <c r="KP1" s="181" t="s">
        <v>937</v>
      </c>
      <c r="KQ1" s="181" t="s">
        <v>325</v>
      </c>
      <c r="KR1" s="181" t="s">
        <v>940</v>
      </c>
      <c r="KS1" s="181" t="s">
        <v>942</v>
      </c>
      <c r="KT1" s="181" t="s">
        <v>944</v>
      </c>
      <c r="KU1" s="181" t="s">
        <v>946</v>
      </c>
      <c r="KV1" s="181" t="s">
        <v>326</v>
      </c>
      <c r="KW1" s="181" t="s">
        <v>949</v>
      </c>
      <c r="KX1" s="181" t="s">
        <v>951</v>
      </c>
      <c r="KY1" s="181" t="s">
        <v>953</v>
      </c>
      <c r="KZ1" s="181" t="s">
        <v>955</v>
      </c>
      <c r="LA1" s="181" t="s">
        <v>957</v>
      </c>
      <c r="LB1" s="181" t="s">
        <v>959</v>
      </c>
      <c r="LC1" s="181" t="s">
        <v>961</v>
      </c>
      <c r="LD1" s="178" t="s">
        <v>328</v>
      </c>
      <c r="LE1" s="190" t="s">
        <v>329</v>
      </c>
      <c r="LF1" s="181" t="s">
        <v>330</v>
      </c>
      <c r="LG1" s="181" t="s">
        <v>344</v>
      </c>
      <c r="LH1" s="181" t="s">
        <v>963</v>
      </c>
      <c r="LI1" s="181" t="s">
        <v>965</v>
      </c>
      <c r="LJ1" s="181" t="s">
        <v>967</v>
      </c>
      <c r="LK1" s="181" t="s">
        <v>969</v>
      </c>
      <c r="LL1" s="181" t="s">
        <v>345</v>
      </c>
      <c r="LM1" s="181" t="s">
        <v>971</v>
      </c>
      <c r="LN1" s="181" t="s">
        <v>346</v>
      </c>
      <c r="LO1" s="181" t="s">
        <v>973</v>
      </c>
      <c r="LP1" s="181" t="s">
        <v>331</v>
      </c>
      <c r="LQ1" s="181" t="s">
        <v>975</v>
      </c>
      <c r="LR1" s="181" t="s">
        <v>347</v>
      </c>
      <c r="LS1" s="181" t="s">
        <v>977</v>
      </c>
      <c r="LT1" s="181" t="s">
        <v>979</v>
      </c>
      <c r="LU1" s="181" t="s">
        <v>348</v>
      </c>
      <c r="LV1" s="190" t="s">
        <v>332</v>
      </c>
      <c r="LW1" s="181" t="s">
        <v>333</v>
      </c>
      <c r="LX1" s="181" t="s">
        <v>981</v>
      </c>
      <c r="LY1" s="181" t="s">
        <v>983</v>
      </c>
      <c r="LZ1" s="181" t="s">
        <v>984</v>
      </c>
      <c r="MA1" s="181" t="s">
        <v>986</v>
      </c>
      <c r="MB1" s="181" t="s">
        <v>987</v>
      </c>
      <c r="MC1" s="181" t="s">
        <v>989</v>
      </c>
      <c r="MD1" s="181" t="s">
        <v>991</v>
      </c>
      <c r="ME1" s="181" t="s">
        <v>993</v>
      </c>
      <c r="MF1" s="181" t="s">
        <v>995</v>
      </c>
      <c r="MG1" s="181" t="s">
        <v>334</v>
      </c>
      <c r="MH1" s="181" t="s">
        <v>998</v>
      </c>
      <c r="MI1" s="181" t="s">
        <v>999</v>
      </c>
      <c r="MJ1" s="181" t="s">
        <v>1001</v>
      </c>
      <c r="MK1" s="181" t="s">
        <v>335</v>
      </c>
      <c r="ML1" s="181" t="s">
        <v>1004</v>
      </c>
      <c r="MM1" s="181" t="s">
        <v>1005</v>
      </c>
      <c r="MN1" s="181" t="s">
        <v>1007</v>
      </c>
      <c r="MO1" s="181" t="s">
        <v>1009</v>
      </c>
      <c r="MP1" s="181" t="s">
        <v>336</v>
      </c>
      <c r="MQ1" s="181" t="s">
        <v>1012</v>
      </c>
      <c r="MR1" s="181" t="s">
        <v>1014</v>
      </c>
      <c r="MS1" s="181" t="s">
        <v>1016</v>
      </c>
      <c r="MT1" s="181" t="s">
        <v>1018</v>
      </c>
      <c r="MU1" s="181" t="s">
        <v>337</v>
      </c>
      <c r="MV1" s="181" t="s">
        <v>1021</v>
      </c>
      <c r="MW1" s="181" t="s">
        <v>1023</v>
      </c>
      <c r="MX1" s="181" t="s">
        <v>1025</v>
      </c>
      <c r="MY1" s="181" t="s">
        <v>1027</v>
      </c>
      <c r="MZ1" s="181" t="s">
        <v>1029</v>
      </c>
      <c r="NA1" s="181" t="s">
        <v>1031</v>
      </c>
      <c r="NB1" s="181" t="s">
        <v>1033</v>
      </c>
      <c r="NC1" s="181" t="s">
        <v>1035</v>
      </c>
      <c r="ND1" s="181" t="s">
        <v>1037</v>
      </c>
      <c r="NE1" s="181" t="s">
        <v>1039</v>
      </c>
      <c r="NF1" s="181" t="s">
        <v>1041</v>
      </c>
      <c r="NG1" s="181" t="s">
        <v>1042</v>
      </c>
      <c r="NH1" s="190" t="s">
        <v>338</v>
      </c>
      <c r="NI1" s="181" t="s">
        <v>339</v>
      </c>
      <c r="NJ1" s="181" t="s">
        <v>1044</v>
      </c>
      <c r="NK1" s="181" t="s">
        <v>1046</v>
      </c>
      <c r="NL1" s="181" t="s">
        <v>1048</v>
      </c>
      <c r="NM1" s="181" t="s">
        <v>1050</v>
      </c>
      <c r="NN1" s="190" t="s">
        <v>340</v>
      </c>
      <c r="NO1" s="181" t="s">
        <v>341</v>
      </c>
      <c r="NP1" s="181" t="s">
        <v>1051</v>
      </c>
      <c r="NQ1" s="181" t="s">
        <v>342</v>
      </c>
      <c r="NR1" s="181" t="s">
        <v>1053</v>
      </c>
      <c r="NS1" s="181" t="s">
        <v>1055</v>
      </c>
      <c r="NT1" s="181" t="s">
        <v>343</v>
      </c>
      <c r="NU1" s="181" t="s">
        <v>1057</v>
      </c>
      <c r="NV1" s="178" t="s">
        <v>349</v>
      </c>
      <c r="NW1" s="190" t="s">
        <v>350</v>
      </c>
      <c r="NX1" s="181" t="s">
        <v>351</v>
      </c>
      <c r="NY1" s="181" t="s">
        <v>1060</v>
      </c>
      <c r="NZ1" s="181" t="s">
        <v>1062</v>
      </c>
      <c r="OA1" s="181" t="s">
        <v>352</v>
      </c>
      <c r="OB1" s="181" t="s">
        <v>362</v>
      </c>
      <c r="OC1" s="181" t="s">
        <v>1064</v>
      </c>
      <c r="OD1" s="181" t="s">
        <v>1066</v>
      </c>
      <c r="OE1" s="181" t="s">
        <v>1068</v>
      </c>
      <c r="OF1" s="181" t="s">
        <v>1070</v>
      </c>
      <c r="OG1" s="181" t="s">
        <v>1072</v>
      </c>
      <c r="OH1" s="181" t="s">
        <v>1074</v>
      </c>
      <c r="OI1" s="181" t="s">
        <v>1076</v>
      </c>
      <c r="OJ1" s="181" t="s">
        <v>1078</v>
      </c>
      <c r="OK1" s="181" t="s">
        <v>1080</v>
      </c>
      <c r="OL1" s="181" t="s">
        <v>1082</v>
      </c>
      <c r="OM1" s="181" t="s">
        <v>1084</v>
      </c>
      <c r="ON1" s="181" t="s">
        <v>1086</v>
      </c>
      <c r="OO1" s="181" t="s">
        <v>1088</v>
      </c>
      <c r="OP1" s="181" t="s">
        <v>1090</v>
      </c>
      <c r="OQ1" s="181" t="s">
        <v>1092</v>
      </c>
      <c r="OR1" s="181" t="s">
        <v>1094</v>
      </c>
      <c r="OS1" s="181" t="s">
        <v>1096</v>
      </c>
      <c r="OT1" s="181" t="s">
        <v>1098</v>
      </c>
      <c r="OU1" s="181" t="s">
        <v>1100</v>
      </c>
      <c r="OV1" s="181" t="s">
        <v>1102</v>
      </c>
      <c r="OW1" s="181" t="s">
        <v>1104</v>
      </c>
      <c r="OX1" s="181" t="s">
        <v>1106</v>
      </c>
      <c r="OY1" s="181" t="s">
        <v>363</v>
      </c>
      <c r="OZ1" s="181" t="s">
        <v>1109</v>
      </c>
      <c r="PA1" s="181" t="s">
        <v>1111</v>
      </c>
      <c r="PB1" s="181" t="s">
        <v>1112</v>
      </c>
      <c r="PC1" s="181" t="s">
        <v>1114</v>
      </c>
      <c r="PD1" s="181" t="s">
        <v>1116</v>
      </c>
      <c r="PE1" s="181" t="s">
        <v>1118</v>
      </c>
      <c r="PF1" s="181" t="s">
        <v>1120</v>
      </c>
      <c r="PG1" s="181" t="s">
        <v>1122</v>
      </c>
      <c r="PH1" s="181" t="s">
        <v>1124</v>
      </c>
      <c r="PI1" s="181" t="s">
        <v>1126</v>
      </c>
      <c r="PJ1" s="181" t="s">
        <v>1128</v>
      </c>
      <c r="PK1" s="181" t="s">
        <v>1130</v>
      </c>
      <c r="PL1" s="181" t="s">
        <v>1132</v>
      </c>
      <c r="PM1" s="181" t="s">
        <v>1134</v>
      </c>
      <c r="PN1" s="181" t="s">
        <v>1136</v>
      </c>
      <c r="PO1" s="181" t="s">
        <v>1138</v>
      </c>
      <c r="PP1" s="181" t="s">
        <v>1140</v>
      </c>
      <c r="PQ1" s="181" t="s">
        <v>1142</v>
      </c>
      <c r="PR1" s="181" t="s">
        <v>1144</v>
      </c>
      <c r="PS1" s="181" t="s">
        <v>1146</v>
      </c>
      <c r="PT1" s="181" t="s">
        <v>1148</v>
      </c>
      <c r="PU1" s="181" t="s">
        <v>1150</v>
      </c>
      <c r="PV1" s="181" t="s">
        <v>1152</v>
      </c>
      <c r="PW1" s="181" t="s">
        <v>1154</v>
      </c>
      <c r="PX1" s="181" t="s">
        <v>1156</v>
      </c>
      <c r="PY1" s="181" t="s">
        <v>1158</v>
      </c>
      <c r="PZ1" s="181" t="s">
        <v>353</v>
      </c>
      <c r="QA1" s="181" t="s">
        <v>1160</v>
      </c>
      <c r="QB1" s="181" t="s">
        <v>1162</v>
      </c>
      <c r="QC1" s="181" t="s">
        <v>1164</v>
      </c>
      <c r="QD1" s="181" t="s">
        <v>1166</v>
      </c>
      <c r="QE1" s="181" t="s">
        <v>1168</v>
      </c>
      <c r="QF1" s="190" t="s">
        <v>354</v>
      </c>
      <c r="QG1" s="181" t="s">
        <v>355</v>
      </c>
      <c r="QH1" s="181" t="s">
        <v>1170</v>
      </c>
      <c r="QI1" s="181" t="s">
        <v>1172</v>
      </c>
      <c r="QJ1" s="181" t="s">
        <v>1174</v>
      </c>
      <c r="QK1" s="181" t="s">
        <v>1176</v>
      </c>
      <c r="QL1" s="181" t="s">
        <v>1178</v>
      </c>
      <c r="QM1" s="181" t="s">
        <v>1180</v>
      </c>
      <c r="QN1" s="190" t="s">
        <v>356</v>
      </c>
      <c r="QO1" s="181" t="s">
        <v>1182</v>
      </c>
      <c r="QP1" s="181" t="s">
        <v>357</v>
      </c>
      <c r="QQ1" s="181" t="s">
        <v>364</v>
      </c>
      <c r="QR1" s="181" t="s">
        <v>1184</v>
      </c>
      <c r="QS1" s="181" t="s">
        <v>1186</v>
      </c>
      <c r="QT1" s="181" t="s">
        <v>1188</v>
      </c>
      <c r="QU1" s="181" t="s">
        <v>1190</v>
      </c>
      <c r="QV1" s="181" t="s">
        <v>1192</v>
      </c>
      <c r="QW1" s="181" t="s">
        <v>1194</v>
      </c>
      <c r="QX1" s="181" t="s">
        <v>1196</v>
      </c>
      <c r="QY1" s="181" t="s">
        <v>1198</v>
      </c>
      <c r="QZ1" s="181" t="s">
        <v>1200</v>
      </c>
      <c r="RA1" s="181" t="s">
        <v>1202</v>
      </c>
      <c r="RB1" s="181" t="s">
        <v>1204</v>
      </c>
      <c r="RC1" s="181" t="s">
        <v>1206</v>
      </c>
      <c r="RD1" s="181" t="s">
        <v>1208</v>
      </c>
      <c r="RE1" s="181" t="s">
        <v>1210</v>
      </c>
      <c r="RF1" s="190" t="s">
        <v>358</v>
      </c>
      <c r="RG1" s="181" t="s">
        <v>359</v>
      </c>
      <c r="RH1" s="181" t="s">
        <v>1212</v>
      </c>
      <c r="RI1" s="181" t="s">
        <v>1214</v>
      </c>
      <c r="RJ1" s="190" t="s">
        <v>360</v>
      </c>
      <c r="RK1" s="181" t="s">
        <v>361</v>
      </c>
      <c r="RL1" s="181" t="s">
        <v>1216</v>
      </c>
      <c r="RM1" s="181" t="s">
        <v>1217</v>
      </c>
      <c r="RN1" s="181" t="s">
        <v>1218</v>
      </c>
      <c r="RO1" s="181" t="s">
        <v>1219</v>
      </c>
      <c r="RP1" s="181" t="s">
        <v>1221</v>
      </c>
      <c r="RQ1" s="181" t="s">
        <v>1222</v>
      </c>
      <c r="RR1" s="181" t="s">
        <v>1224</v>
      </c>
      <c r="RS1" s="181" t="s">
        <v>1225</v>
      </c>
      <c r="RT1" s="178" t="s">
        <v>365</v>
      </c>
      <c r="RU1" s="190" t="s">
        <v>366</v>
      </c>
      <c r="RV1" s="181" t="s">
        <v>367</v>
      </c>
      <c r="RW1" s="181" t="s">
        <v>1227</v>
      </c>
      <c r="RX1" s="181" t="s">
        <v>1229</v>
      </c>
      <c r="RY1" s="181" t="s">
        <v>368</v>
      </c>
      <c r="RZ1" s="181" t="s">
        <v>1231</v>
      </c>
      <c r="SA1" s="181" t="s">
        <v>1233</v>
      </c>
      <c r="SB1" s="181" t="s">
        <v>1235</v>
      </c>
      <c r="SC1" s="181" t="s">
        <v>1237</v>
      </c>
      <c r="SD1" s="190" t="s">
        <v>369</v>
      </c>
      <c r="SE1" s="181" t="s">
        <v>370</v>
      </c>
      <c r="SF1" s="181" t="s">
        <v>1239</v>
      </c>
      <c r="SG1" s="181" t="s">
        <v>1241</v>
      </c>
      <c r="SH1" s="181" t="s">
        <v>1243</v>
      </c>
      <c r="SI1" s="181" t="s">
        <v>1245</v>
      </c>
      <c r="SJ1" s="181" t="s">
        <v>1247</v>
      </c>
      <c r="SK1" s="181" t="s">
        <v>1249</v>
      </c>
      <c r="SL1" s="181" t="s">
        <v>1251</v>
      </c>
      <c r="SM1" s="181" t="s">
        <v>1253</v>
      </c>
      <c r="SN1" s="181" t="s">
        <v>1255</v>
      </c>
      <c r="SO1" s="181" t="s">
        <v>1257</v>
      </c>
      <c r="SP1" s="181" t="s">
        <v>1259</v>
      </c>
      <c r="SQ1" s="181" t="s">
        <v>1261</v>
      </c>
      <c r="SR1" s="181" t="s">
        <v>1263</v>
      </c>
      <c r="SS1" s="181" t="s">
        <v>1265</v>
      </c>
      <c r="ST1" s="181" t="s">
        <v>1267</v>
      </c>
      <c r="SU1" s="178" t="s">
        <v>371</v>
      </c>
      <c r="SV1" s="190" t="s">
        <v>372</v>
      </c>
      <c r="SW1" s="181" t="s">
        <v>373</v>
      </c>
      <c r="SX1" s="181" t="s">
        <v>1269</v>
      </c>
      <c r="SY1" s="181" t="s">
        <v>1271</v>
      </c>
      <c r="SZ1" s="181" t="s">
        <v>1273</v>
      </c>
      <c r="TA1" s="181" t="s">
        <v>1275</v>
      </c>
      <c r="TB1" s="181" t="s">
        <v>1277</v>
      </c>
      <c r="TC1" s="181" t="s">
        <v>374</v>
      </c>
      <c r="TD1" s="181" t="s">
        <v>1279</v>
      </c>
      <c r="TE1" s="181" t="s">
        <v>1281</v>
      </c>
      <c r="TF1" s="181" t="s">
        <v>1283</v>
      </c>
      <c r="TG1" s="181" t="s">
        <v>1285</v>
      </c>
      <c r="TH1" s="181" t="s">
        <v>1287</v>
      </c>
      <c r="TI1" s="181" t="s">
        <v>1289</v>
      </c>
      <c r="TJ1" s="190" t="s">
        <v>375</v>
      </c>
      <c r="TK1" s="181" t="s">
        <v>376</v>
      </c>
      <c r="TL1" s="181" t="s">
        <v>377</v>
      </c>
      <c r="TM1" s="181" t="s">
        <v>1291</v>
      </c>
      <c r="TN1" s="181" t="s">
        <v>1293</v>
      </c>
      <c r="TO1" s="181" t="s">
        <v>1294</v>
      </c>
      <c r="TP1" s="181" t="s">
        <v>1296</v>
      </c>
      <c r="TQ1" s="181" t="s">
        <v>1298</v>
      </c>
      <c r="TR1" s="181" t="s">
        <v>1300</v>
      </c>
      <c r="TS1" s="181" t="s">
        <v>1302</v>
      </c>
      <c r="TT1" s="181" t="s">
        <v>1304</v>
      </c>
      <c r="TU1" s="181" t="s">
        <v>1306</v>
      </c>
      <c r="TV1" s="181" t="s">
        <v>1308</v>
      </c>
      <c r="TW1" s="181" t="s">
        <v>1310</v>
      </c>
      <c r="TX1" s="181" t="s">
        <v>1312</v>
      </c>
      <c r="TY1" s="181" t="s">
        <v>1314</v>
      </c>
      <c r="TZ1" s="181" t="s">
        <v>1316</v>
      </c>
      <c r="UA1" s="181" t="s">
        <v>1318</v>
      </c>
      <c r="UB1" s="181" t="s">
        <v>1320</v>
      </c>
      <c r="UC1" s="178" t="s">
        <v>1322</v>
      </c>
      <c r="UD1" s="181" t="s">
        <v>1324</v>
      </c>
      <c r="UE1" s="181" t="s">
        <v>1326</v>
      </c>
      <c r="UF1" s="181" t="s">
        <v>1328</v>
      </c>
      <c r="UG1" s="181" t="s">
        <v>1330</v>
      </c>
      <c r="UH1" s="181" t="s">
        <v>1332</v>
      </c>
      <c r="UI1" s="184"/>
    </row>
    <row r="2" spans="1:555" s="122" customFormat="1" hidden="1" x14ac:dyDescent="0.35">
      <c r="A2" s="122" t="s">
        <v>1355</v>
      </c>
      <c r="B2" s="122" t="s">
        <v>1357</v>
      </c>
      <c r="C2" s="122" t="s">
        <v>469</v>
      </c>
      <c r="D2" s="122" t="s">
        <v>1356</v>
      </c>
      <c r="E2" s="122" t="s">
        <v>1358</v>
      </c>
      <c r="F2" s="122" t="s">
        <v>470</v>
      </c>
      <c r="G2" s="160" t="s">
        <v>1359</v>
      </c>
      <c r="H2" s="122" t="s">
        <v>1360</v>
      </c>
      <c r="I2" s="122" t="s">
        <v>1361</v>
      </c>
      <c r="J2" s="122" t="s">
        <v>1437</v>
      </c>
      <c r="K2" s="122" t="s">
        <v>1362</v>
      </c>
      <c r="L2" s="122" t="s">
        <v>1363</v>
      </c>
      <c r="M2" s="122" t="s">
        <v>1364</v>
      </c>
      <c r="N2" s="122" t="s">
        <v>1365</v>
      </c>
      <c r="O2" s="122" t="s">
        <v>1366</v>
      </c>
      <c r="P2" s="122" t="s">
        <v>1457</v>
      </c>
      <c r="Q2" s="122" t="s">
        <v>1492</v>
      </c>
      <c r="R2" s="433" t="str">
        <f>+Presupuesto!D11</f>
        <v>Recurrente</v>
      </c>
      <c r="S2" s="433" t="str">
        <f>+Presupuesto!E11</f>
        <v>Programa / Proyecto 2017</v>
      </c>
      <c r="U2" s="122" t="s">
        <v>392</v>
      </c>
      <c r="V2" s="122" t="s">
        <v>410</v>
      </c>
      <c r="W2" s="122" t="s">
        <v>393</v>
      </c>
      <c r="X2" s="122" t="s">
        <v>394</v>
      </c>
      <c r="Y2" s="122" t="s">
        <v>395</v>
      </c>
      <c r="Z2" s="122" t="s">
        <v>396</v>
      </c>
      <c r="AA2" s="122" t="s">
        <v>397</v>
      </c>
      <c r="AB2" s="122" t="s">
        <v>398</v>
      </c>
      <c r="AC2" s="122" t="s">
        <v>399</v>
      </c>
      <c r="AD2" s="122" t="s">
        <v>400</v>
      </c>
      <c r="AE2" s="122" t="s">
        <v>401</v>
      </c>
      <c r="AF2" s="122" t="s">
        <v>402</v>
      </c>
      <c r="AH2" s="428" t="s">
        <v>418</v>
      </c>
      <c r="AI2" s="428" t="s">
        <v>419</v>
      </c>
      <c r="AJ2" s="428" t="s">
        <v>420</v>
      </c>
      <c r="AK2" s="428" t="s">
        <v>421</v>
      </c>
      <c r="AL2" s="428" t="s">
        <v>422</v>
      </c>
      <c r="AM2" s="428" t="s">
        <v>425</v>
      </c>
      <c r="AN2" s="428" t="s">
        <v>423</v>
      </c>
      <c r="AO2" s="428" t="s">
        <v>424</v>
      </c>
      <c r="AP2" s="428" t="s">
        <v>426</v>
      </c>
      <c r="AQ2" s="428" t="s">
        <v>427</v>
      </c>
      <c r="AR2" s="428" t="s">
        <v>428</v>
      </c>
      <c r="AS2" s="428" t="s">
        <v>429</v>
      </c>
      <c r="AT2" s="428" t="s">
        <v>430</v>
      </c>
      <c r="AU2" s="428" t="s">
        <v>431</v>
      </c>
      <c r="AV2" s="428" t="s">
        <v>432</v>
      </c>
      <c r="AW2" s="428" t="s">
        <v>433</v>
      </c>
      <c r="AX2" s="428" t="s">
        <v>434</v>
      </c>
      <c r="AY2" s="428" t="s">
        <v>435</v>
      </c>
      <c r="AZ2" s="428" t="s">
        <v>436</v>
      </c>
      <c r="BA2" s="428" t="s">
        <v>437</v>
      </c>
      <c r="BB2" s="428" t="s">
        <v>438</v>
      </c>
      <c r="BC2" s="428" t="s">
        <v>439</v>
      </c>
      <c r="BD2" s="428" t="s">
        <v>440</v>
      </c>
      <c r="BE2" s="428" t="s">
        <v>441</v>
      </c>
      <c r="BF2" s="428" t="s">
        <v>442</v>
      </c>
      <c r="BG2" s="428" t="s">
        <v>443</v>
      </c>
      <c r="BH2" s="428" t="s">
        <v>444</v>
      </c>
      <c r="BI2" s="428" t="s">
        <v>445</v>
      </c>
      <c r="BJ2" s="428" t="s">
        <v>446</v>
      </c>
      <c r="BK2" s="428" t="s">
        <v>447</v>
      </c>
      <c r="BL2" s="428" t="s">
        <v>448</v>
      </c>
      <c r="BM2" s="428" t="s">
        <v>449</v>
      </c>
      <c r="BN2" s="428" t="s">
        <v>450</v>
      </c>
      <c r="BO2" s="428" t="s">
        <v>451</v>
      </c>
      <c r="BP2" s="428" t="s">
        <v>452</v>
      </c>
      <c r="BQ2" s="428" t="s">
        <v>453</v>
      </c>
      <c r="BR2" s="428" t="s">
        <v>454</v>
      </c>
      <c r="BS2" s="428" t="s">
        <v>455</v>
      </c>
      <c r="BT2" s="428" t="s">
        <v>456</v>
      </c>
      <c r="BU2" s="428" t="s">
        <v>457</v>
      </c>
      <c r="CB2" s="122" t="s">
        <v>1335</v>
      </c>
      <c r="CC2" s="122" t="s">
        <v>1336</v>
      </c>
      <c r="CD2" s="122" t="s">
        <v>1334</v>
      </c>
      <c r="CE2" s="122" t="s">
        <v>1337</v>
      </c>
    </row>
    <row r="3" spans="1:555" hidden="1" x14ac:dyDescent="0.35">
      <c r="AH3" s="429">
        <v>2500</v>
      </c>
      <c r="AI3" s="429">
        <v>1900</v>
      </c>
      <c r="AJ3" s="429">
        <v>1650</v>
      </c>
      <c r="AK3" s="429">
        <v>1580</v>
      </c>
      <c r="AL3" s="429">
        <v>2250</v>
      </c>
      <c r="AM3" s="429">
        <v>1650</v>
      </c>
      <c r="AN3" s="429">
        <v>1400</v>
      </c>
      <c r="AO3" s="430">
        <v>1340</v>
      </c>
      <c r="AP3" s="430">
        <v>2000</v>
      </c>
      <c r="AQ3" s="430">
        <v>1400</v>
      </c>
      <c r="AR3" s="430">
        <v>1150</v>
      </c>
      <c r="AS3" s="430">
        <v>1100</v>
      </c>
      <c r="AT3" s="430">
        <v>1750</v>
      </c>
      <c r="AU3" s="430">
        <v>1150</v>
      </c>
      <c r="AV3" s="430">
        <v>900</v>
      </c>
      <c r="AW3" s="430">
        <v>860</v>
      </c>
      <c r="AX3" s="430">
        <v>1200</v>
      </c>
      <c r="AY3" s="431">
        <v>900</v>
      </c>
      <c r="AZ3" s="431">
        <v>650</v>
      </c>
      <c r="BA3" s="431">
        <v>620</v>
      </c>
      <c r="BB3" s="429">
        <f>+'Cuadro Resumen'!C213</f>
        <v>5759.1495000000004</v>
      </c>
      <c r="BC3" s="429">
        <f>+'Cuadro Resumen'!D213</f>
        <v>5307.4515000000001</v>
      </c>
      <c r="BD3" s="429">
        <f>+'Cuadro Resumen'!E213</f>
        <v>6775.47</v>
      </c>
      <c r="BE3" s="429">
        <f>+'Cuadro Resumen'!F213</f>
        <v>6323.7719999999999</v>
      </c>
      <c r="BF3" s="429">
        <f>+'Cuadro Resumen'!C214</f>
        <v>5081.6025</v>
      </c>
      <c r="BG3" s="429">
        <f>+'Cuadro Resumen'!D214</f>
        <v>4629.9045000000006</v>
      </c>
      <c r="BH3" s="429">
        <f>+'Cuadro Resumen'!E214</f>
        <v>6097.9230000000007</v>
      </c>
      <c r="BI3" s="429">
        <f>+'Cuadro Resumen'!F214</f>
        <v>5646.2250000000004</v>
      </c>
      <c r="BJ3" s="430">
        <f>+'Cuadro Resumen'!C215</f>
        <v>4404.0555000000004</v>
      </c>
      <c r="BK3" s="430">
        <f>+'Cuadro Resumen'!D215</f>
        <v>4065.2820000000002</v>
      </c>
      <c r="BL3" s="430">
        <f>+'Cuadro Resumen'!E215</f>
        <v>5420.3760000000002</v>
      </c>
      <c r="BM3" s="430">
        <f>+'Cuadro Resumen'!F215</f>
        <v>4968.6779999999999</v>
      </c>
      <c r="BN3" s="430">
        <f>+'Cuadro Resumen'!C216</f>
        <v>3726.5085000000004</v>
      </c>
      <c r="BO3" s="430">
        <f>+'Cuadro Resumen'!D216</f>
        <v>3387.7350000000001</v>
      </c>
      <c r="BP3" s="430">
        <f>+'Cuadro Resumen'!E216</f>
        <v>4742.8290000000006</v>
      </c>
      <c r="BQ3" s="430">
        <f>+'Cuadro Resumen'!F216</f>
        <v>4404.0555000000004</v>
      </c>
      <c r="BR3" s="430">
        <f>+'Cuadro Resumen'!C217</f>
        <v>3274.8105</v>
      </c>
      <c r="BS3" s="430">
        <f>+'Cuadro Resumen'!D217</f>
        <v>3048.9615000000003</v>
      </c>
      <c r="BT3" s="430">
        <f>+'Cuadro Resumen'!E217</f>
        <v>4178.2065000000002</v>
      </c>
      <c r="BU3" s="430">
        <f>+'Cuadro Resumen'!F217</f>
        <v>3839.433</v>
      </c>
      <c r="CB3" s="86">
        <v>35000</v>
      </c>
      <c r="CC3" s="86">
        <v>15000</v>
      </c>
      <c r="CD3" s="86">
        <v>35000</v>
      </c>
      <c r="CE3" s="86">
        <v>15000</v>
      </c>
    </row>
    <row r="4" spans="1:555" ht="15" thickBot="1" x14ac:dyDescent="0.4"/>
    <row r="5" spans="1:555" ht="52.5" thickBot="1" x14ac:dyDescent="0.4">
      <c r="C5" s="87" t="s">
        <v>381</v>
      </c>
      <c r="D5" s="198">
        <f>SUMIF(C:C,$C$10,D:D)</f>
        <v>575000</v>
      </c>
    </row>
    <row r="8" spans="1:555" x14ac:dyDescent="0.35">
      <c r="C8" s="107"/>
      <c r="D8" s="107"/>
      <c r="E8" s="107"/>
      <c r="F8" s="107"/>
      <c r="G8" s="78"/>
      <c r="H8" s="107"/>
      <c r="I8" s="107"/>
    </row>
    <row r="9" spans="1:555" ht="15" thickBot="1" x14ac:dyDescent="0.4">
      <c r="C9" s="107"/>
      <c r="D9" s="107"/>
      <c r="E9" s="107"/>
      <c r="F9" s="107"/>
      <c r="G9" s="78"/>
      <c r="H9" s="107"/>
      <c r="I9" s="107"/>
    </row>
    <row r="10" spans="1:555" ht="15" thickBot="1" x14ac:dyDescent="0.4">
      <c r="B10" s="93"/>
      <c r="C10" s="29" t="s">
        <v>43</v>
      </c>
      <c r="D10" s="108">
        <f>SUM(F17:F30)</f>
        <v>575000</v>
      </c>
      <c r="E10" s="86">
        <v>910000</v>
      </c>
      <c r="F10" s="1139">
        <f>SUM(D10:E10)</f>
        <v>1485000</v>
      </c>
      <c r="G10" s="79"/>
      <c r="H10" s="70"/>
      <c r="I10" s="70"/>
    </row>
    <row r="11" spans="1:555" x14ac:dyDescent="0.35">
      <c r="B11" s="93"/>
      <c r="C11" s="70"/>
      <c r="D11" s="31"/>
      <c r="E11" s="93"/>
      <c r="F11" s="93"/>
      <c r="G11" s="93"/>
      <c r="H11" s="76"/>
      <c r="I11" s="76"/>
      <c r="J11" s="76"/>
      <c r="K11" s="112"/>
    </row>
    <row r="12" spans="1:555" x14ac:dyDescent="0.35">
      <c r="B12" s="93"/>
      <c r="C12" s="70"/>
      <c r="D12" s="31"/>
      <c r="E12" s="93"/>
      <c r="F12" s="93"/>
      <c r="G12" s="93"/>
      <c r="H12" s="76"/>
      <c r="I12" s="76"/>
      <c r="J12" s="76"/>
      <c r="K12" s="112"/>
    </row>
    <row r="13" spans="1:555" ht="15.5" x14ac:dyDescent="0.35">
      <c r="B13" s="93"/>
      <c r="C13" s="202" t="s">
        <v>390</v>
      </c>
      <c r="D13" s="351" t="s">
        <v>2795</v>
      </c>
      <c r="E13" s="93"/>
      <c r="F13" s="93"/>
      <c r="G13" s="93"/>
      <c r="H13" s="76"/>
      <c r="I13" s="76"/>
      <c r="J13" s="76"/>
      <c r="K13" s="112"/>
    </row>
    <row r="14" spans="1:555" ht="18.5" x14ac:dyDescent="0.35">
      <c r="B14" s="93"/>
      <c r="C14" s="207"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Posgrado'!$F:$G,2,FALSE),IFERROR(VLOOKUP(D13,'16. Gestión TIC'!$F:$G,2,FALSE),IFERROR(VLOOKUP(D13,'16. Desa. del Sistema Educ.Sup.'!$F:$G,2,FALSE),IFERROR(VLOOKUP(D13,'8. Cultura de Inno. Insti...'!$F:$G,2,FALSE),VLOOKUP(D13,'7. Lo Esencial de la Reforma U.'!$F:$G,2,0)))))))))))))))))</f>
        <v>Gestionar la  compra de equipo tecnológico para el funcionamiento de las unidades académicas : computadoras, impresoras multifuncional  y  proyectores.</v>
      </c>
      <c r="D14" s="31"/>
      <c r="E14" s="93"/>
      <c r="F14" s="93"/>
      <c r="G14" s="93"/>
      <c r="H14" s="76"/>
      <c r="I14" s="76"/>
      <c r="J14" s="76"/>
      <c r="K14" s="112"/>
    </row>
    <row r="15" spans="1:555" x14ac:dyDescent="0.35">
      <c r="B15" s="93"/>
      <c r="F15" s="93"/>
      <c r="G15" s="76"/>
      <c r="H15" s="76"/>
      <c r="I15" s="76"/>
    </row>
    <row r="16" spans="1:555" ht="32.25" customHeight="1" thickBot="1" x14ac:dyDescent="0.4">
      <c r="B16" s="93"/>
      <c r="C16" s="149" t="s">
        <v>44</v>
      </c>
      <c r="D16" s="149" t="s">
        <v>55</v>
      </c>
      <c r="E16" s="149" t="s">
        <v>57</v>
      </c>
      <c r="F16" s="150" t="s">
        <v>27</v>
      </c>
      <c r="G16" s="150" t="s">
        <v>129</v>
      </c>
      <c r="H16" s="149" t="s">
        <v>46</v>
      </c>
      <c r="I16" s="149" t="s">
        <v>130</v>
      </c>
      <c r="J16" s="149" t="s">
        <v>408</v>
      </c>
      <c r="K16" s="149" t="s">
        <v>409</v>
      </c>
      <c r="L16" s="149" t="s">
        <v>462</v>
      </c>
    </row>
    <row r="17" spans="2:12" ht="15" thickBot="1" x14ac:dyDescent="0.4">
      <c r="B17" s="93"/>
      <c r="C17" s="298" t="s">
        <v>1337</v>
      </c>
      <c r="D17" s="158">
        <v>15</v>
      </c>
      <c r="E17" s="96">
        <f>HLOOKUP($C17,$CB$2:$CE$3,2,0)</f>
        <v>15000</v>
      </c>
      <c r="F17" s="97">
        <f>D17*E17</f>
        <v>225000</v>
      </c>
      <c r="G17" s="165" t="s">
        <v>1660</v>
      </c>
      <c r="H17" s="98" t="s">
        <v>1012</v>
      </c>
      <c r="I17" s="98" t="str">
        <f>VLOOKUP(H17,Presupuesto!$B$11:$C$565,2,0)</f>
        <v>EQUIPO DE COMPUTACION</v>
      </c>
      <c r="J17" s="215" t="s">
        <v>1362</v>
      </c>
      <c r="K17" s="98" t="s">
        <v>392</v>
      </c>
      <c r="L17" s="98"/>
    </row>
    <row r="18" spans="2:12" x14ac:dyDescent="0.35">
      <c r="B18" s="93"/>
      <c r="C18" s="298" t="s">
        <v>1335</v>
      </c>
      <c r="D18" s="151">
        <v>10</v>
      </c>
      <c r="E18" s="96">
        <f>HLOOKUP($C18,$CB$2:$CE$3,2,0)</f>
        <v>35000</v>
      </c>
      <c r="F18" s="97">
        <f>D18*E18</f>
        <v>350000</v>
      </c>
      <c r="G18" s="165" t="s">
        <v>1660</v>
      </c>
      <c r="H18" s="101" t="s">
        <v>1012</v>
      </c>
      <c r="I18" s="101" t="str">
        <f>VLOOKUP(H18,Presupuesto!$B$11:$C$565,2,0)</f>
        <v>EQUIPO DE COMPUTACION</v>
      </c>
      <c r="J18" s="98" t="str">
        <f t="shared" ref="J18:J29" si="0">$J$17</f>
        <v>Gestión Administrativa y  financiera en apoyo al Desarrollo Académico</v>
      </c>
      <c r="K18" s="98" t="s">
        <v>410</v>
      </c>
      <c r="L18" s="98"/>
    </row>
    <row r="19" spans="2:12" x14ac:dyDescent="0.35">
      <c r="B19" s="93"/>
      <c r="C19" s="99" t="s">
        <v>73</v>
      </c>
      <c r="D19" s="151"/>
      <c r="E19" s="100">
        <v>4000</v>
      </c>
      <c r="F19" s="97">
        <f t="shared" ref="F19:F30" si="1">D19*E19</f>
        <v>0</v>
      </c>
      <c r="G19" s="165"/>
      <c r="H19" s="101" t="s">
        <v>984</v>
      </c>
      <c r="I19" s="101" t="str">
        <f>VLOOKUP(H19,Presupuesto!$B$11:$C$565,2,0)</f>
        <v>EQUIPOS VARIOS DE OFICINA</v>
      </c>
      <c r="J19" s="98" t="str">
        <f t="shared" si="0"/>
        <v>Gestión Administrativa y  financiera en apoyo al Desarrollo Académico</v>
      </c>
      <c r="K19" s="98" t="s">
        <v>393</v>
      </c>
      <c r="L19" s="98"/>
    </row>
    <row r="20" spans="2:12" x14ac:dyDescent="0.35">
      <c r="B20" s="93"/>
      <c r="C20" s="99" t="s">
        <v>74</v>
      </c>
      <c r="D20" s="151"/>
      <c r="E20" s="100">
        <v>8000</v>
      </c>
      <c r="F20" s="97">
        <f t="shared" si="1"/>
        <v>0</v>
      </c>
      <c r="G20" s="165"/>
      <c r="H20" s="101" t="s">
        <v>1012</v>
      </c>
      <c r="I20" s="101" t="str">
        <f>VLOOKUP(H20,Presupuesto!$B$11:$C$565,2,0)</f>
        <v>EQUIPO DE COMPUTACION</v>
      </c>
      <c r="J20" s="98" t="str">
        <f t="shared" si="0"/>
        <v>Gestión Administrativa y  financiera en apoyo al Desarrollo Académico</v>
      </c>
      <c r="K20" s="98" t="s">
        <v>393</v>
      </c>
      <c r="L20" s="98"/>
    </row>
    <row r="21" spans="2:12" x14ac:dyDescent="0.35">
      <c r="B21" s="93"/>
      <c r="C21" s="99" t="s">
        <v>75</v>
      </c>
      <c r="D21" s="151"/>
      <c r="E21" s="100">
        <v>5000</v>
      </c>
      <c r="F21" s="97">
        <f t="shared" si="1"/>
        <v>0</v>
      </c>
      <c r="G21" s="165"/>
      <c r="H21" s="101" t="s">
        <v>1012</v>
      </c>
      <c r="I21" s="101" t="str">
        <f>VLOOKUP(H21,Presupuesto!$B$11:$C$565,2,0)</f>
        <v>EQUIPO DE COMPUTACION</v>
      </c>
      <c r="J21" s="98" t="str">
        <f t="shared" si="0"/>
        <v>Gestión Administrativa y  financiera en apoyo al Desarrollo Académico</v>
      </c>
      <c r="K21" s="98" t="s">
        <v>393</v>
      </c>
      <c r="L21" s="98"/>
    </row>
    <row r="22" spans="2:12" x14ac:dyDescent="0.35">
      <c r="B22" s="93"/>
      <c r="C22" s="99" t="s">
        <v>35</v>
      </c>
      <c r="D22" s="151"/>
      <c r="E22" s="100">
        <v>13000</v>
      </c>
      <c r="F22" s="97">
        <f t="shared" si="1"/>
        <v>0</v>
      </c>
      <c r="G22" s="165"/>
      <c r="H22" s="101" t="s">
        <v>998</v>
      </c>
      <c r="I22" s="101" t="str">
        <f>VLOOKUP(H22,Presupuesto!$B$11:$C$565,2,0)</f>
        <v>EQUIPO DE TRANSPORTE TRACCION Y ELEVACION</v>
      </c>
      <c r="J22" s="98" t="str">
        <f t="shared" si="0"/>
        <v>Gestión Administrativa y  financiera en apoyo al Desarrollo Académico</v>
      </c>
      <c r="K22" s="98" t="s">
        <v>393</v>
      </c>
      <c r="L22" s="98"/>
    </row>
    <row r="23" spans="2:12" x14ac:dyDescent="0.35">
      <c r="B23" s="93"/>
      <c r="C23" s="99" t="s">
        <v>76</v>
      </c>
      <c r="D23" s="151"/>
      <c r="E23" s="100">
        <v>15000</v>
      </c>
      <c r="F23" s="97">
        <f t="shared" si="1"/>
        <v>0</v>
      </c>
      <c r="G23" s="165"/>
      <c r="H23" s="101" t="s">
        <v>998</v>
      </c>
      <c r="I23" s="101" t="str">
        <f>VLOOKUP(H23,Presupuesto!$B$11:$C$565,2,0)</f>
        <v>EQUIPO DE TRANSPORTE TRACCION Y ELEVACION</v>
      </c>
      <c r="J23" s="98" t="str">
        <f t="shared" si="0"/>
        <v>Gestión Administrativa y  financiera en apoyo al Desarrollo Académico</v>
      </c>
      <c r="K23" s="98" t="s">
        <v>393</v>
      </c>
      <c r="L23" s="98"/>
    </row>
    <row r="24" spans="2:12" x14ac:dyDescent="0.35">
      <c r="B24" s="93"/>
      <c r="C24" s="99" t="s">
        <v>77</v>
      </c>
      <c r="D24" s="151"/>
      <c r="E24" s="100">
        <v>10000</v>
      </c>
      <c r="F24" s="97">
        <f t="shared" si="1"/>
        <v>0</v>
      </c>
      <c r="G24" s="165"/>
      <c r="H24" s="101" t="s">
        <v>998</v>
      </c>
      <c r="I24" s="101" t="str">
        <f>VLOOKUP(H24,Presupuesto!$B$11:$C$565,2,0)</f>
        <v>EQUIPO DE TRANSPORTE TRACCION Y ELEVACION</v>
      </c>
      <c r="J24" s="98" t="str">
        <f t="shared" si="0"/>
        <v>Gestión Administrativa y  financiera en apoyo al Desarrollo Académico</v>
      </c>
      <c r="K24" s="98" t="s">
        <v>401</v>
      </c>
      <c r="L24" s="98"/>
    </row>
    <row r="25" spans="2:12" x14ac:dyDescent="0.35">
      <c r="C25" s="99" t="s">
        <v>78</v>
      </c>
      <c r="D25" s="151"/>
      <c r="E25" s="100">
        <v>10000</v>
      </c>
      <c r="F25" s="97">
        <f t="shared" si="1"/>
        <v>0</v>
      </c>
      <c r="G25" s="165"/>
      <c r="H25" s="101" t="s">
        <v>1044</v>
      </c>
      <c r="I25" s="101" t="str">
        <f>VLOOKUP(H25,Presupuesto!$B$11:$C$565,2,0)</f>
        <v>APLICACIONES INFORMATICAS</v>
      </c>
      <c r="J25" s="98" t="str">
        <f t="shared" si="0"/>
        <v>Gestión Administrativa y  financiera en apoyo al Desarrollo Académico</v>
      </c>
      <c r="K25" s="98" t="s">
        <v>397</v>
      </c>
      <c r="L25" s="98"/>
    </row>
    <row r="26" spans="2:12" x14ac:dyDescent="0.35">
      <c r="C26" s="109" t="s">
        <v>79</v>
      </c>
      <c r="D26" s="151"/>
      <c r="E26" s="100">
        <v>2000</v>
      </c>
      <c r="F26" s="97">
        <f t="shared" si="1"/>
        <v>0</v>
      </c>
      <c r="G26" s="165"/>
      <c r="H26" s="110" t="s">
        <v>1012</v>
      </c>
      <c r="I26" s="110" t="str">
        <f>VLOOKUP(H26,Presupuesto!$B$11:$C$565,2,0)</f>
        <v>EQUIPO DE COMPUTACION</v>
      </c>
      <c r="J26" s="98" t="str">
        <f t="shared" si="0"/>
        <v>Gestión Administrativa y  financiera en apoyo al Desarrollo Académico</v>
      </c>
      <c r="K26" s="98" t="s">
        <v>393</v>
      </c>
      <c r="L26" s="98"/>
    </row>
    <row r="27" spans="2:12" x14ac:dyDescent="0.35">
      <c r="C27" s="109" t="s">
        <v>1460</v>
      </c>
      <c r="D27" s="151"/>
      <c r="E27" s="100">
        <v>1500</v>
      </c>
      <c r="F27" s="97">
        <f t="shared" si="1"/>
        <v>0</v>
      </c>
      <c r="G27" s="165"/>
      <c r="H27" s="110" t="s">
        <v>944</v>
      </c>
      <c r="I27" s="110" t="str">
        <f>VLOOKUP(H27,Presupuesto!$B$11:$C$565,2,0)</f>
        <v>UTILES Y MATERIALES ELECTRICOS</v>
      </c>
      <c r="J27" s="98" t="str">
        <f t="shared" si="0"/>
        <v>Gestión Administrativa y  financiera en apoyo al Desarrollo Académico</v>
      </c>
      <c r="K27" s="98" t="s">
        <v>393</v>
      </c>
      <c r="L27" s="98"/>
    </row>
    <row r="28" spans="2:12" x14ac:dyDescent="0.35">
      <c r="C28" s="109" t="s">
        <v>80</v>
      </c>
      <c r="D28" s="151"/>
      <c r="E28" s="100">
        <v>1500</v>
      </c>
      <c r="F28" s="97">
        <f t="shared" si="1"/>
        <v>0</v>
      </c>
      <c r="G28" s="165"/>
      <c r="H28" s="110" t="s">
        <v>1012</v>
      </c>
      <c r="I28" s="110" t="str">
        <f>VLOOKUP(H28,Presupuesto!$B$11:$C$565,2,0)</f>
        <v>EQUIPO DE COMPUTACION</v>
      </c>
      <c r="J28" s="98" t="str">
        <f t="shared" si="0"/>
        <v>Gestión Administrativa y  financiera en apoyo al Desarrollo Académico</v>
      </c>
      <c r="K28" s="98" t="s">
        <v>393</v>
      </c>
      <c r="L28" s="98"/>
    </row>
    <row r="29" spans="2:12" x14ac:dyDescent="0.35">
      <c r="C29" s="109" t="s">
        <v>81</v>
      </c>
      <c r="D29" s="151"/>
      <c r="E29" s="100">
        <v>500</v>
      </c>
      <c r="F29" s="97">
        <f t="shared" si="1"/>
        <v>0</v>
      </c>
      <c r="G29" s="165"/>
      <c r="H29" s="110" t="s">
        <v>953</v>
      </c>
      <c r="I29" s="110" t="str">
        <f>VLOOKUP(H29,Presupuesto!$B$11:$C$565,2,0)</f>
        <v>OTROS RESPUESTOS Y ACCESORIOS MENORES</v>
      </c>
      <c r="J29" s="98" t="str">
        <f t="shared" si="0"/>
        <v>Gestión Administrativa y  financiera en apoyo al Desarrollo Académico</v>
      </c>
      <c r="K29" s="98" t="s">
        <v>393</v>
      </c>
      <c r="L29" s="98"/>
    </row>
    <row r="30" spans="2:12" ht="15" thickBot="1" x14ac:dyDescent="0.4">
      <c r="B30" s="93"/>
      <c r="C30" s="102" t="s">
        <v>82</v>
      </c>
      <c r="D30" s="159"/>
      <c r="E30" s="104">
        <v>20</v>
      </c>
      <c r="F30" s="105">
        <f t="shared" si="1"/>
        <v>0</v>
      </c>
      <c r="G30" s="162"/>
      <c r="H30" s="106" t="s">
        <v>953</v>
      </c>
      <c r="I30" s="106" t="str">
        <f>VLOOKUP(H30,Presupuesto!$B$11:$C$565,2,0)</f>
        <v>OTROS RESPUESTOS Y ACCESORIOS MENORES</v>
      </c>
      <c r="J30" s="106" t="str">
        <f t="shared" ref="J30" si="2">$J$17</f>
        <v>Gestión Administrativa y  financiera en apoyo al Desarrollo Académico</v>
      </c>
      <c r="K30" s="124" t="s">
        <v>392</v>
      </c>
      <c r="L30" s="124"/>
    </row>
    <row r="31" spans="2:12" x14ac:dyDescent="0.35">
      <c r="B31" s="93"/>
      <c r="F31" s="93"/>
      <c r="G31" s="76"/>
      <c r="H31" s="76"/>
      <c r="I31" s="76"/>
    </row>
    <row r="32" spans="2:12" ht="15" thickBot="1" x14ac:dyDescent="0.4"/>
    <row r="33" spans="3:12" ht="15" thickBot="1" x14ac:dyDescent="0.4">
      <c r="C33" s="29" t="s">
        <v>43</v>
      </c>
      <c r="D33" s="108">
        <f>SUM(F40:F53)</f>
        <v>0</v>
      </c>
      <c r="F33" s="70"/>
      <c r="G33" s="79"/>
      <c r="H33" s="70"/>
      <c r="I33" s="70"/>
    </row>
    <row r="34" spans="3:12" x14ac:dyDescent="0.35">
      <c r="C34" s="70"/>
      <c r="D34" s="31"/>
      <c r="E34" s="93"/>
      <c r="F34" s="93"/>
      <c r="G34" s="93"/>
      <c r="H34" s="76"/>
      <c r="I34" s="76"/>
      <c r="J34" s="76"/>
      <c r="K34" s="112"/>
    </row>
    <row r="35" spans="3:12" x14ac:dyDescent="0.35">
      <c r="C35" s="70"/>
      <c r="D35" s="31"/>
      <c r="E35" s="93"/>
      <c r="F35" s="93"/>
      <c r="G35" s="93"/>
      <c r="H35" s="76"/>
      <c r="I35" s="76"/>
      <c r="J35" s="76"/>
      <c r="K35" s="112"/>
    </row>
    <row r="36" spans="3:12" ht="15.5" x14ac:dyDescent="0.35">
      <c r="C36" s="202" t="s">
        <v>390</v>
      </c>
      <c r="D36" s="351"/>
      <c r="E36" s="93"/>
      <c r="F36" s="93"/>
      <c r="G36" s="93"/>
      <c r="H36" s="76"/>
      <c r="I36" s="76"/>
      <c r="J36" s="76"/>
      <c r="K36" s="112"/>
    </row>
    <row r="37" spans="3:12" ht="18.5" x14ac:dyDescent="0.35">
      <c r="C37" s="207"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93"/>
      <c r="F37" s="93"/>
      <c r="G37" s="93"/>
      <c r="H37" s="76"/>
      <c r="I37" s="76"/>
      <c r="J37" s="76"/>
      <c r="K37" s="112"/>
    </row>
    <row r="38" spans="3:12" x14ac:dyDescent="0.35">
      <c r="F38" s="93"/>
      <c r="G38" s="76"/>
      <c r="H38" s="76"/>
      <c r="I38" s="76"/>
    </row>
    <row r="39" spans="3:12" ht="29.5" thickBot="1" x14ac:dyDescent="0.4">
      <c r="C39" s="149" t="s">
        <v>44</v>
      </c>
      <c r="D39" s="149" t="s">
        <v>55</v>
      </c>
      <c r="E39" s="149" t="s">
        <v>57</v>
      </c>
      <c r="F39" s="150" t="s">
        <v>27</v>
      </c>
      <c r="G39" s="150" t="s">
        <v>129</v>
      </c>
      <c r="H39" s="149" t="s">
        <v>46</v>
      </c>
      <c r="I39" s="149" t="s">
        <v>130</v>
      </c>
      <c r="J39" s="149" t="s">
        <v>408</v>
      </c>
      <c r="K39" s="149" t="s">
        <v>409</v>
      </c>
      <c r="L39" s="149" t="s">
        <v>462</v>
      </c>
    </row>
    <row r="40" spans="3:12" ht="15" thickBot="1" x14ac:dyDescent="0.4">
      <c r="C40" s="298" t="s">
        <v>1337</v>
      </c>
      <c r="D40" s="158"/>
      <c r="E40" s="96">
        <f>HLOOKUP($C40,$CB$2:$CE$3,2,0)</f>
        <v>15000</v>
      </c>
      <c r="F40" s="97">
        <f>D40*E40</f>
        <v>0</v>
      </c>
      <c r="G40" s="165"/>
      <c r="H40" s="98" t="s">
        <v>1012</v>
      </c>
      <c r="I40" s="98" t="str">
        <f>VLOOKUP(H40,Presupuesto!$B$11:$C$565,2,0)</f>
        <v>EQUIPO DE COMPUTACION</v>
      </c>
      <c r="J40" s="215" t="s">
        <v>1437</v>
      </c>
      <c r="K40" s="98" t="s">
        <v>392</v>
      </c>
      <c r="L40" s="98"/>
    </row>
    <row r="41" spans="3:12" x14ac:dyDescent="0.35">
      <c r="C41" s="298" t="s">
        <v>1335</v>
      </c>
      <c r="D41" s="151"/>
      <c r="E41" s="96">
        <f>HLOOKUP($C41,$CB$2:$CE$3,2,0)</f>
        <v>35000</v>
      </c>
      <c r="F41" s="97">
        <f>D41*E41</f>
        <v>0</v>
      </c>
      <c r="G41" s="165"/>
      <c r="H41" s="101" t="s">
        <v>1012</v>
      </c>
      <c r="I41" s="101" t="str">
        <f>VLOOKUP(H41,Presupuesto!$B$11:$C$565,2,0)</f>
        <v>EQUIPO DE COMPUTACION</v>
      </c>
      <c r="J41" s="98" t="str">
        <f>$J$40</f>
        <v>Posgrado</v>
      </c>
      <c r="K41" s="98" t="s">
        <v>410</v>
      </c>
      <c r="L41" s="98"/>
    </row>
    <row r="42" spans="3:12" x14ac:dyDescent="0.35">
      <c r="C42" s="99" t="s">
        <v>73</v>
      </c>
      <c r="D42" s="151"/>
      <c r="E42" s="100">
        <v>4000</v>
      </c>
      <c r="F42" s="97">
        <f t="shared" ref="F42:F53" si="3">D42*E42</f>
        <v>0</v>
      </c>
      <c r="G42" s="165"/>
      <c r="H42" s="101" t="s">
        <v>984</v>
      </c>
      <c r="I42" s="101" t="str">
        <f>VLOOKUP(H42,Presupuesto!$B$11:$C$565,2,0)</f>
        <v>EQUIPOS VARIOS DE OFICINA</v>
      </c>
      <c r="J42" s="98" t="str">
        <f t="shared" ref="J42:J53" si="4">$J$40</f>
        <v>Posgrado</v>
      </c>
      <c r="K42" s="98" t="s">
        <v>393</v>
      </c>
      <c r="L42" s="98"/>
    </row>
    <row r="43" spans="3:12" x14ac:dyDescent="0.35">
      <c r="C43" s="99" t="s">
        <v>74</v>
      </c>
      <c r="D43" s="151"/>
      <c r="E43" s="100">
        <v>8000</v>
      </c>
      <c r="F43" s="97">
        <f t="shared" si="3"/>
        <v>0</v>
      </c>
      <c r="G43" s="165"/>
      <c r="H43" s="101" t="s">
        <v>1012</v>
      </c>
      <c r="I43" s="101" t="str">
        <f>VLOOKUP(H43,Presupuesto!$B$11:$C$565,2,0)</f>
        <v>EQUIPO DE COMPUTACION</v>
      </c>
      <c r="J43" s="98" t="str">
        <f t="shared" si="4"/>
        <v>Posgrado</v>
      </c>
      <c r="K43" s="98" t="s">
        <v>393</v>
      </c>
      <c r="L43" s="98"/>
    </row>
    <row r="44" spans="3:12" x14ac:dyDescent="0.35">
      <c r="C44" s="99" t="s">
        <v>75</v>
      </c>
      <c r="D44" s="151"/>
      <c r="E44" s="100">
        <v>5000</v>
      </c>
      <c r="F44" s="97">
        <f t="shared" si="3"/>
        <v>0</v>
      </c>
      <c r="G44" s="165"/>
      <c r="H44" s="101" t="s">
        <v>1012</v>
      </c>
      <c r="I44" s="101" t="str">
        <f>VLOOKUP(H44,Presupuesto!$B$11:$C$565,2,0)</f>
        <v>EQUIPO DE COMPUTACION</v>
      </c>
      <c r="J44" s="98" t="str">
        <f t="shared" si="4"/>
        <v>Posgrado</v>
      </c>
      <c r="K44" s="98" t="s">
        <v>393</v>
      </c>
      <c r="L44" s="98"/>
    </row>
    <row r="45" spans="3:12" x14ac:dyDescent="0.35">
      <c r="C45" s="99" t="s">
        <v>35</v>
      </c>
      <c r="D45" s="151"/>
      <c r="E45" s="100">
        <v>13000</v>
      </c>
      <c r="F45" s="97">
        <f t="shared" si="3"/>
        <v>0</v>
      </c>
      <c r="G45" s="165"/>
      <c r="H45" s="101" t="s">
        <v>998</v>
      </c>
      <c r="I45" s="101" t="str">
        <f>VLOOKUP(H45,Presupuesto!$B$11:$C$565,2,0)</f>
        <v>EQUIPO DE TRANSPORTE TRACCION Y ELEVACION</v>
      </c>
      <c r="J45" s="98" t="str">
        <f t="shared" si="4"/>
        <v>Posgrado</v>
      </c>
      <c r="K45" s="98" t="s">
        <v>393</v>
      </c>
      <c r="L45" s="98"/>
    </row>
    <row r="46" spans="3:12" x14ac:dyDescent="0.35">
      <c r="C46" s="99" t="s">
        <v>76</v>
      </c>
      <c r="D46" s="151"/>
      <c r="E46" s="100">
        <v>15000</v>
      </c>
      <c r="F46" s="97">
        <f t="shared" si="3"/>
        <v>0</v>
      </c>
      <c r="G46" s="165"/>
      <c r="H46" s="101" t="s">
        <v>998</v>
      </c>
      <c r="I46" s="101" t="str">
        <f>VLOOKUP(H46,Presupuesto!$B$11:$C$565,2,0)</f>
        <v>EQUIPO DE TRANSPORTE TRACCION Y ELEVACION</v>
      </c>
      <c r="J46" s="98" t="str">
        <f t="shared" si="4"/>
        <v>Posgrado</v>
      </c>
      <c r="K46" s="98" t="s">
        <v>393</v>
      </c>
      <c r="L46" s="98"/>
    </row>
    <row r="47" spans="3:12" x14ac:dyDescent="0.35">
      <c r="C47" s="99" t="s">
        <v>77</v>
      </c>
      <c r="D47" s="151"/>
      <c r="E47" s="100">
        <v>10000</v>
      </c>
      <c r="F47" s="97">
        <f t="shared" si="3"/>
        <v>0</v>
      </c>
      <c r="G47" s="165"/>
      <c r="H47" s="101" t="s">
        <v>998</v>
      </c>
      <c r="I47" s="101" t="str">
        <f>VLOOKUP(H47,Presupuesto!$B$11:$C$565,2,0)</f>
        <v>EQUIPO DE TRANSPORTE TRACCION Y ELEVACION</v>
      </c>
      <c r="J47" s="98" t="str">
        <f t="shared" si="4"/>
        <v>Posgrado</v>
      </c>
      <c r="K47" s="98" t="s">
        <v>401</v>
      </c>
      <c r="L47" s="98"/>
    </row>
    <row r="48" spans="3:12" x14ac:dyDescent="0.35">
      <c r="C48" s="99" t="s">
        <v>78</v>
      </c>
      <c r="D48" s="151"/>
      <c r="E48" s="100">
        <v>10000</v>
      </c>
      <c r="F48" s="97">
        <f t="shared" si="3"/>
        <v>0</v>
      </c>
      <c r="G48" s="165"/>
      <c r="H48" s="101" t="s">
        <v>1044</v>
      </c>
      <c r="I48" s="101" t="str">
        <f>VLOOKUP(H48,Presupuesto!$B$11:$C$565,2,0)</f>
        <v>APLICACIONES INFORMATICAS</v>
      </c>
      <c r="J48" s="98" t="str">
        <f t="shared" si="4"/>
        <v>Posgrado</v>
      </c>
      <c r="K48" s="98" t="s">
        <v>397</v>
      </c>
      <c r="L48" s="98"/>
    </row>
    <row r="49" spans="3:12" x14ac:dyDescent="0.35">
      <c r="C49" s="109" t="s">
        <v>79</v>
      </c>
      <c r="D49" s="151"/>
      <c r="E49" s="100">
        <v>2000</v>
      </c>
      <c r="F49" s="97">
        <f t="shared" si="3"/>
        <v>0</v>
      </c>
      <c r="G49" s="165"/>
      <c r="H49" s="110" t="s">
        <v>1012</v>
      </c>
      <c r="I49" s="110" t="str">
        <f>VLOOKUP(H49,Presupuesto!$B$11:$C$565,2,0)</f>
        <v>EQUIPO DE COMPUTACION</v>
      </c>
      <c r="J49" s="98" t="str">
        <f t="shared" si="4"/>
        <v>Posgrado</v>
      </c>
      <c r="K49" s="98" t="s">
        <v>393</v>
      </c>
      <c r="L49" s="98"/>
    </row>
    <row r="50" spans="3:12" x14ac:dyDescent="0.35">
      <c r="C50" s="109" t="s">
        <v>1460</v>
      </c>
      <c r="D50" s="151"/>
      <c r="E50" s="100">
        <v>1500</v>
      </c>
      <c r="F50" s="97">
        <f t="shared" si="3"/>
        <v>0</v>
      </c>
      <c r="G50" s="165"/>
      <c r="H50" s="110" t="s">
        <v>944</v>
      </c>
      <c r="I50" s="110" t="str">
        <f>VLOOKUP(H50,Presupuesto!$B$11:$C$565,2,0)</f>
        <v>UTILES Y MATERIALES ELECTRICOS</v>
      </c>
      <c r="J50" s="98" t="str">
        <f t="shared" si="4"/>
        <v>Posgrado</v>
      </c>
      <c r="K50" s="98" t="s">
        <v>393</v>
      </c>
      <c r="L50" s="98"/>
    </row>
    <row r="51" spans="3:12" x14ac:dyDescent="0.35">
      <c r="C51" s="109" t="s">
        <v>80</v>
      </c>
      <c r="D51" s="151"/>
      <c r="E51" s="100">
        <v>1500</v>
      </c>
      <c r="F51" s="97">
        <f t="shared" si="3"/>
        <v>0</v>
      </c>
      <c r="G51" s="165"/>
      <c r="H51" s="110" t="s">
        <v>1012</v>
      </c>
      <c r="I51" s="110" t="str">
        <f>VLOOKUP(H51,Presupuesto!$B$11:$C$565,2,0)</f>
        <v>EQUIPO DE COMPUTACION</v>
      </c>
      <c r="J51" s="98" t="str">
        <f t="shared" si="4"/>
        <v>Posgrado</v>
      </c>
      <c r="K51" s="98" t="s">
        <v>393</v>
      </c>
      <c r="L51" s="98"/>
    </row>
    <row r="52" spans="3:12" x14ac:dyDescent="0.35">
      <c r="C52" s="109" t="s">
        <v>81</v>
      </c>
      <c r="D52" s="151"/>
      <c r="E52" s="100">
        <v>500</v>
      </c>
      <c r="F52" s="97">
        <f t="shared" si="3"/>
        <v>0</v>
      </c>
      <c r="G52" s="165"/>
      <c r="H52" s="110" t="s">
        <v>953</v>
      </c>
      <c r="I52" s="110" t="str">
        <f>VLOOKUP(H52,Presupuesto!$B$11:$C$565,2,0)</f>
        <v>OTROS RESPUESTOS Y ACCESORIOS MENORES</v>
      </c>
      <c r="J52" s="98" t="str">
        <f t="shared" si="4"/>
        <v>Posgrado</v>
      </c>
      <c r="K52" s="98" t="s">
        <v>393</v>
      </c>
      <c r="L52" s="98"/>
    </row>
    <row r="53" spans="3:12" ht="15" thickBot="1" x14ac:dyDescent="0.4">
      <c r="C53" s="102" t="s">
        <v>82</v>
      </c>
      <c r="D53" s="159"/>
      <c r="E53" s="104">
        <v>20</v>
      </c>
      <c r="F53" s="105">
        <f t="shared" si="3"/>
        <v>0</v>
      </c>
      <c r="G53" s="162"/>
      <c r="H53" s="106" t="s">
        <v>953</v>
      </c>
      <c r="I53" s="106" t="str">
        <f>VLOOKUP(H53,Presupuesto!$B$11:$C$565,2,0)</f>
        <v>OTROS RESPUESTOS Y ACCESORIOS MENORES</v>
      </c>
      <c r="J53" s="106" t="str">
        <f t="shared" si="4"/>
        <v>Posgrado</v>
      </c>
      <c r="K53" s="124" t="s">
        <v>392</v>
      </c>
      <c r="L53" s="124"/>
    </row>
    <row r="55" spans="3:12" ht="15" thickBot="1" x14ac:dyDescent="0.4"/>
    <row r="56" spans="3:12" ht="15" thickBot="1" x14ac:dyDescent="0.4">
      <c r="C56" s="29" t="s">
        <v>43</v>
      </c>
      <c r="D56" s="108">
        <f>SUM(F63:F76)</f>
        <v>0</v>
      </c>
      <c r="F56" s="70"/>
      <c r="G56" s="79"/>
      <c r="H56" s="70"/>
      <c r="I56" s="70"/>
    </row>
    <row r="57" spans="3:12" x14ac:dyDescent="0.35">
      <c r="C57" s="70"/>
      <c r="D57" s="31"/>
      <c r="E57" s="93"/>
      <c r="F57" s="93"/>
      <c r="G57" s="93"/>
      <c r="H57" s="76"/>
      <c r="I57" s="76"/>
      <c r="J57" s="76"/>
      <c r="K57" s="112"/>
    </row>
    <row r="58" spans="3:12" x14ac:dyDescent="0.35">
      <c r="C58" s="70"/>
      <c r="D58" s="31"/>
      <c r="E58" s="93"/>
      <c r="F58" s="93"/>
      <c r="G58" s="93"/>
      <c r="H58" s="76"/>
      <c r="I58" s="76"/>
      <c r="J58" s="76"/>
      <c r="K58" s="112"/>
    </row>
    <row r="59" spans="3:12" ht="15.5" x14ac:dyDescent="0.35">
      <c r="C59" s="202" t="s">
        <v>390</v>
      </c>
      <c r="D59" s="351"/>
      <c r="E59" s="93"/>
      <c r="F59" s="93"/>
      <c r="G59" s="93"/>
      <c r="H59" s="76"/>
      <c r="I59" s="76"/>
      <c r="J59" s="76"/>
      <c r="K59" s="112"/>
    </row>
    <row r="60" spans="3:12" ht="18.5" x14ac:dyDescent="0.35">
      <c r="C60" s="207"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3"/>
      <c r="F60" s="93"/>
      <c r="G60" s="93"/>
      <c r="H60" s="76"/>
      <c r="I60" s="76"/>
      <c r="J60" s="76"/>
      <c r="K60" s="112"/>
    </row>
    <row r="61" spans="3:12" x14ac:dyDescent="0.35">
      <c r="F61" s="93"/>
      <c r="G61" s="76"/>
      <c r="H61" s="76"/>
      <c r="I61" s="76"/>
    </row>
    <row r="62" spans="3:12" ht="29.5" thickBot="1" x14ac:dyDescent="0.4">
      <c r="C62" s="149" t="s">
        <v>44</v>
      </c>
      <c r="D62" s="149" t="s">
        <v>55</v>
      </c>
      <c r="E62" s="149" t="s">
        <v>57</v>
      </c>
      <c r="F62" s="150" t="s">
        <v>27</v>
      </c>
      <c r="G62" s="150" t="s">
        <v>129</v>
      </c>
      <c r="H62" s="149" t="s">
        <v>46</v>
      </c>
      <c r="I62" s="149" t="s">
        <v>130</v>
      </c>
      <c r="J62" s="149" t="s">
        <v>408</v>
      </c>
      <c r="K62" s="149" t="s">
        <v>409</v>
      </c>
      <c r="L62" s="149" t="s">
        <v>462</v>
      </c>
    </row>
    <row r="63" spans="3:12" ht="15" thickBot="1" x14ac:dyDescent="0.4">
      <c r="C63" s="298" t="s">
        <v>1337</v>
      </c>
      <c r="D63" s="158"/>
      <c r="E63" s="96">
        <f>HLOOKUP($C63,$CB$2:$CE$3,2,0)</f>
        <v>15000</v>
      </c>
      <c r="F63" s="97">
        <f>D63*E63</f>
        <v>0</v>
      </c>
      <c r="G63" s="165"/>
      <c r="H63" s="98" t="s">
        <v>1012</v>
      </c>
      <c r="I63" s="98" t="str">
        <f>VLOOKUP(H63,Presupuesto!$B$11:$C$565,2,0)</f>
        <v>EQUIPO DE COMPUTACION</v>
      </c>
      <c r="J63" s="215" t="s">
        <v>1437</v>
      </c>
      <c r="K63" s="98" t="s">
        <v>392</v>
      </c>
      <c r="L63" s="98"/>
    </row>
    <row r="64" spans="3:12" x14ac:dyDescent="0.35">
      <c r="C64" s="298" t="s">
        <v>1335</v>
      </c>
      <c r="D64" s="151"/>
      <c r="E64" s="96">
        <f>HLOOKUP($C64,$CB$2:$CE$3,2,0)</f>
        <v>35000</v>
      </c>
      <c r="F64" s="97">
        <f>D64*E64</f>
        <v>0</v>
      </c>
      <c r="G64" s="165"/>
      <c r="H64" s="101" t="s">
        <v>1012</v>
      </c>
      <c r="I64" s="101" t="str">
        <f>VLOOKUP(H64,Presupuesto!$B$11:$C$565,2,0)</f>
        <v>EQUIPO DE COMPUTACION</v>
      </c>
      <c r="J64" s="98" t="str">
        <f>$J$63</f>
        <v>Posgrado</v>
      </c>
      <c r="K64" s="98" t="s">
        <v>410</v>
      </c>
      <c r="L64" s="98"/>
    </row>
    <row r="65" spans="3:12" x14ac:dyDescent="0.35">
      <c r="C65" s="99" t="s">
        <v>73</v>
      </c>
      <c r="D65" s="151"/>
      <c r="E65" s="100">
        <v>4000</v>
      </c>
      <c r="F65" s="97">
        <f t="shared" ref="F65:F76" si="5">D65*E65</f>
        <v>0</v>
      </c>
      <c r="G65" s="165"/>
      <c r="H65" s="101" t="s">
        <v>984</v>
      </c>
      <c r="I65" s="101" t="str">
        <f>VLOOKUP(H65,Presupuesto!$B$11:$C$565,2,0)</f>
        <v>EQUIPOS VARIOS DE OFICINA</v>
      </c>
      <c r="J65" s="98" t="str">
        <f t="shared" ref="J65:J76" si="6">$J$63</f>
        <v>Posgrado</v>
      </c>
      <c r="K65" s="98" t="s">
        <v>393</v>
      </c>
      <c r="L65" s="98"/>
    </row>
    <row r="66" spans="3:12" x14ac:dyDescent="0.35">
      <c r="C66" s="99" t="s">
        <v>74</v>
      </c>
      <c r="D66" s="151"/>
      <c r="E66" s="100">
        <v>8000</v>
      </c>
      <c r="F66" s="97">
        <f t="shared" si="5"/>
        <v>0</v>
      </c>
      <c r="G66" s="165"/>
      <c r="H66" s="101" t="s">
        <v>1012</v>
      </c>
      <c r="I66" s="101" t="str">
        <f>VLOOKUP(H66,Presupuesto!$B$11:$C$565,2,0)</f>
        <v>EQUIPO DE COMPUTACION</v>
      </c>
      <c r="J66" s="98" t="str">
        <f t="shared" si="6"/>
        <v>Posgrado</v>
      </c>
      <c r="K66" s="98" t="s">
        <v>393</v>
      </c>
      <c r="L66" s="98"/>
    </row>
    <row r="67" spans="3:12" x14ac:dyDescent="0.35">
      <c r="C67" s="99" t="s">
        <v>75</v>
      </c>
      <c r="D67" s="151"/>
      <c r="E67" s="100">
        <v>5000</v>
      </c>
      <c r="F67" s="97">
        <f t="shared" si="5"/>
        <v>0</v>
      </c>
      <c r="G67" s="165"/>
      <c r="H67" s="101" t="s">
        <v>1012</v>
      </c>
      <c r="I67" s="101" t="str">
        <f>VLOOKUP(H67,Presupuesto!$B$11:$C$565,2,0)</f>
        <v>EQUIPO DE COMPUTACION</v>
      </c>
      <c r="J67" s="98" t="str">
        <f t="shared" si="6"/>
        <v>Posgrado</v>
      </c>
      <c r="K67" s="98" t="s">
        <v>393</v>
      </c>
      <c r="L67" s="98"/>
    </row>
    <row r="68" spans="3:12" x14ac:dyDescent="0.35">
      <c r="C68" s="99" t="s">
        <v>35</v>
      </c>
      <c r="D68" s="151"/>
      <c r="E68" s="100">
        <v>13000</v>
      </c>
      <c r="F68" s="97">
        <f t="shared" si="5"/>
        <v>0</v>
      </c>
      <c r="G68" s="165"/>
      <c r="H68" s="101" t="s">
        <v>998</v>
      </c>
      <c r="I68" s="101" t="str">
        <f>VLOOKUP(H68,Presupuesto!$B$11:$C$565,2,0)</f>
        <v>EQUIPO DE TRANSPORTE TRACCION Y ELEVACION</v>
      </c>
      <c r="J68" s="98" t="str">
        <f t="shared" si="6"/>
        <v>Posgrado</v>
      </c>
      <c r="K68" s="98" t="s">
        <v>393</v>
      </c>
      <c r="L68" s="98"/>
    </row>
    <row r="69" spans="3:12" x14ac:dyDescent="0.35">
      <c r="C69" s="99" t="s">
        <v>76</v>
      </c>
      <c r="D69" s="151"/>
      <c r="E69" s="100">
        <v>15000</v>
      </c>
      <c r="F69" s="97">
        <f t="shared" si="5"/>
        <v>0</v>
      </c>
      <c r="G69" s="165"/>
      <c r="H69" s="101" t="s">
        <v>998</v>
      </c>
      <c r="I69" s="101" t="str">
        <f>VLOOKUP(H69,Presupuesto!$B$11:$C$565,2,0)</f>
        <v>EQUIPO DE TRANSPORTE TRACCION Y ELEVACION</v>
      </c>
      <c r="J69" s="98" t="str">
        <f t="shared" si="6"/>
        <v>Posgrado</v>
      </c>
      <c r="K69" s="98" t="s">
        <v>393</v>
      </c>
      <c r="L69" s="98"/>
    </row>
    <row r="70" spans="3:12" x14ac:dyDescent="0.35">
      <c r="C70" s="99" t="s">
        <v>77</v>
      </c>
      <c r="D70" s="151"/>
      <c r="E70" s="100">
        <v>10000</v>
      </c>
      <c r="F70" s="97">
        <f t="shared" si="5"/>
        <v>0</v>
      </c>
      <c r="G70" s="165"/>
      <c r="H70" s="101" t="s">
        <v>998</v>
      </c>
      <c r="I70" s="101" t="str">
        <f>VLOOKUP(H70,Presupuesto!$B$11:$C$565,2,0)</f>
        <v>EQUIPO DE TRANSPORTE TRACCION Y ELEVACION</v>
      </c>
      <c r="J70" s="98" t="str">
        <f t="shared" si="6"/>
        <v>Posgrado</v>
      </c>
      <c r="K70" s="98" t="s">
        <v>401</v>
      </c>
      <c r="L70" s="98"/>
    </row>
    <row r="71" spans="3:12" x14ac:dyDescent="0.35">
      <c r="C71" s="99" t="s">
        <v>78</v>
      </c>
      <c r="D71" s="151"/>
      <c r="E71" s="100">
        <v>10000</v>
      </c>
      <c r="F71" s="97">
        <f t="shared" si="5"/>
        <v>0</v>
      </c>
      <c r="G71" s="165"/>
      <c r="H71" s="101" t="s">
        <v>1044</v>
      </c>
      <c r="I71" s="101" t="str">
        <f>VLOOKUP(H71,Presupuesto!$B$11:$C$565,2,0)</f>
        <v>APLICACIONES INFORMATICAS</v>
      </c>
      <c r="J71" s="98" t="str">
        <f t="shared" si="6"/>
        <v>Posgrado</v>
      </c>
      <c r="K71" s="98" t="s">
        <v>397</v>
      </c>
      <c r="L71" s="98"/>
    </row>
    <row r="72" spans="3:12" x14ac:dyDescent="0.35">
      <c r="C72" s="109" t="s">
        <v>79</v>
      </c>
      <c r="D72" s="151"/>
      <c r="E72" s="100">
        <v>2000</v>
      </c>
      <c r="F72" s="97">
        <f t="shared" si="5"/>
        <v>0</v>
      </c>
      <c r="G72" s="165"/>
      <c r="H72" s="110" t="s">
        <v>1012</v>
      </c>
      <c r="I72" s="110" t="str">
        <f>VLOOKUP(H72,Presupuesto!$B$11:$C$565,2,0)</f>
        <v>EQUIPO DE COMPUTACION</v>
      </c>
      <c r="J72" s="98" t="str">
        <f t="shared" si="6"/>
        <v>Posgrado</v>
      </c>
      <c r="K72" s="98" t="s">
        <v>393</v>
      </c>
      <c r="L72" s="98"/>
    </row>
    <row r="73" spans="3:12" x14ac:dyDescent="0.35">
      <c r="C73" s="109" t="s">
        <v>1460</v>
      </c>
      <c r="D73" s="151"/>
      <c r="E73" s="100">
        <v>1500</v>
      </c>
      <c r="F73" s="97">
        <f t="shared" si="5"/>
        <v>0</v>
      </c>
      <c r="G73" s="165"/>
      <c r="H73" s="110" t="s">
        <v>944</v>
      </c>
      <c r="I73" s="110" t="str">
        <f>VLOOKUP(H73,Presupuesto!$B$11:$C$565,2,0)</f>
        <v>UTILES Y MATERIALES ELECTRICOS</v>
      </c>
      <c r="J73" s="98" t="str">
        <f t="shared" si="6"/>
        <v>Posgrado</v>
      </c>
      <c r="K73" s="98" t="s">
        <v>393</v>
      </c>
      <c r="L73" s="98"/>
    </row>
    <row r="74" spans="3:12" x14ac:dyDescent="0.35">
      <c r="C74" s="109" t="s">
        <v>80</v>
      </c>
      <c r="D74" s="151"/>
      <c r="E74" s="100">
        <v>1500</v>
      </c>
      <c r="F74" s="97">
        <f t="shared" si="5"/>
        <v>0</v>
      </c>
      <c r="G74" s="165"/>
      <c r="H74" s="110" t="s">
        <v>1012</v>
      </c>
      <c r="I74" s="110" t="str">
        <f>VLOOKUP(H74,Presupuesto!$B$11:$C$565,2,0)</f>
        <v>EQUIPO DE COMPUTACION</v>
      </c>
      <c r="J74" s="98" t="str">
        <f t="shared" si="6"/>
        <v>Posgrado</v>
      </c>
      <c r="K74" s="98" t="s">
        <v>393</v>
      </c>
      <c r="L74" s="98"/>
    </row>
    <row r="75" spans="3:12" x14ac:dyDescent="0.35">
      <c r="C75" s="109" t="s">
        <v>81</v>
      </c>
      <c r="D75" s="151"/>
      <c r="E75" s="100">
        <v>500</v>
      </c>
      <c r="F75" s="97">
        <f t="shared" si="5"/>
        <v>0</v>
      </c>
      <c r="G75" s="165"/>
      <c r="H75" s="110" t="s">
        <v>953</v>
      </c>
      <c r="I75" s="110" t="str">
        <f>VLOOKUP(H75,Presupuesto!$B$11:$C$565,2,0)</f>
        <v>OTROS RESPUESTOS Y ACCESORIOS MENORES</v>
      </c>
      <c r="J75" s="98" t="str">
        <f t="shared" si="6"/>
        <v>Posgrado</v>
      </c>
      <c r="K75" s="98" t="s">
        <v>393</v>
      </c>
      <c r="L75" s="98"/>
    </row>
    <row r="76" spans="3:12" ht="15" thickBot="1" x14ac:dyDescent="0.4">
      <c r="C76" s="102" t="s">
        <v>82</v>
      </c>
      <c r="D76" s="159"/>
      <c r="E76" s="104">
        <v>20</v>
      </c>
      <c r="F76" s="105">
        <f t="shared" si="5"/>
        <v>0</v>
      </c>
      <c r="G76" s="162"/>
      <c r="H76" s="106" t="s">
        <v>953</v>
      </c>
      <c r="I76" s="106" t="str">
        <f>VLOOKUP(H76,Presupuesto!$B$11:$C$565,2,0)</f>
        <v>OTROS RESPUESTOS Y ACCESORIOS MENORES</v>
      </c>
      <c r="J76" s="106" t="str">
        <f t="shared" si="6"/>
        <v>Posgrado</v>
      </c>
      <c r="K76" s="124" t="s">
        <v>392</v>
      </c>
      <c r="L76" s="124"/>
    </row>
    <row r="77" spans="3:12" x14ac:dyDescent="0.35">
      <c r="F77" s="93"/>
      <c r="G77" s="76"/>
      <c r="H77" s="76"/>
      <c r="I77" s="76"/>
    </row>
    <row r="78" spans="3:12" ht="15" thickBot="1" x14ac:dyDescent="0.4"/>
    <row r="79" spans="3:12" ht="15" thickBot="1" x14ac:dyDescent="0.4">
      <c r="C79" s="29" t="s">
        <v>43</v>
      </c>
      <c r="D79" s="108">
        <f>SUM(F86:F99)</f>
        <v>0</v>
      </c>
      <c r="F79" s="70"/>
      <c r="G79" s="79"/>
      <c r="H79" s="70"/>
      <c r="I79" s="70"/>
    </row>
    <row r="80" spans="3:12" x14ac:dyDescent="0.35">
      <c r="C80" s="70"/>
      <c r="D80" s="31"/>
      <c r="E80" s="93"/>
      <c r="F80" s="93"/>
      <c r="G80" s="93"/>
      <c r="H80" s="76"/>
      <c r="I80" s="76"/>
      <c r="J80" s="76"/>
      <c r="K80" s="112"/>
    </row>
    <row r="81" spans="3:12" x14ac:dyDescent="0.35">
      <c r="C81" s="70"/>
      <c r="D81" s="31"/>
      <c r="E81" s="93"/>
      <c r="F81" s="93"/>
      <c r="G81" s="93"/>
      <c r="H81" s="76"/>
      <c r="I81" s="76"/>
      <c r="J81" s="76"/>
      <c r="K81" s="112"/>
    </row>
    <row r="82" spans="3:12" ht="15.5" x14ac:dyDescent="0.35">
      <c r="C82" s="202" t="s">
        <v>390</v>
      </c>
      <c r="D82" s="351"/>
      <c r="E82" s="93"/>
      <c r="F82" s="93"/>
      <c r="G82" s="93"/>
      <c r="H82" s="76"/>
      <c r="I82" s="76"/>
      <c r="J82" s="76"/>
      <c r="K82" s="112"/>
    </row>
    <row r="83" spans="3:12" ht="18.5" x14ac:dyDescent="0.35">
      <c r="C83" s="207"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3"/>
      <c r="F83" s="93"/>
      <c r="G83" s="93"/>
      <c r="H83" s="76"/>
      <c r="I83" s="76"/>
      <c r="J83" s="76"/>
      <c r="K83" s="112"/>
    </row>
    <row r="84" spans="3:12" x14ac:dyDescent="0.35">
      <c r="F84" s="93"/>
      <c r="G84" s="76"/>
      <c r="H84" s="76"/>
      <c r="I84" s="76"/>
    </row>
    <row r="85" spans="3:12" ht="29.5" thickBot="1" x14ac:dyDescent="0.4">
      <c r="C85" s="149" t="s">
        <v>44</v>
      </c>
      <c r="D85" s="149" t="s">
        <v>55</v>
      </c>
      <c r="E85" s="149" t="s">
        <v>57</v>
      </c>
      <c r="F85" s="150" t="s">
        <v>27</v>
      </c>
      <c r="G85" s="150" t="s">
        <v>129</v>
      </c>
      <c r="H85" s="149" t="s">
        <v>46</v>
      </c>
      <c r="I85" s="149" t="s">
        <v>130</v>
      </c>
      <c r="J85" s="149" t="s">
        <v>408</v>
      </c>
      <c r="K85" s="149" t="s">
        <v>409</v>
      </c>
      <c r="L85" s="149" t="s">
        <v>462</v>
      </c>
    </row>
    <row r="86" spans="3:12" ht="15" thickBot="1" x14ac:dyDescent="0.4">
      <c r="C86" s="298" t="s">
        <v>1337</v>
      </c>
      <c r="D86" s="158"/>
      <c r="E86" s="96">
        <f>HLOOKUP($C86,$CB$2:$CE$3,2,0)</f>
        <v>15000</v>
      </c>
      <c r="F86" s="97">
        <f>D86*E86</f>
        <v>0</v>
      </c>
      <c r="G86" s="165"/>
      <c r="H86" s="98" t="s">
        <v>1012</v>
      </c>
      <c r="I86" s="98" t="str">
        <f>VLOOKUP(H86,Presupuesto!$B$11:$C$565,2,0)</f>
        <v>EQUIPO DE COMPUTACION</v>
      </c>
      <c r="J86" s="215" t="s">
        <v>1437</v>
      </c>
      <c r="K86" s="98" t="s">
        <v>392</v>
      </c>
      <c r="L86" s="98"/>
    </row>
    <row r="87" spans="3:12" x14ac:dyDescent="0.35">
      <c r="C87" s="298" t="s">
        <v>1335</v>
      </c>
      <c r="D87" s="151"/>
      <c r="E87" s="96">
        <f>HLOOKUP($C87,$CB$2:$CE$3,2,0)</f>
        <v>35000</v>
      </c>
      <c r="F87" s="97">
        <f>D87*E87</f>
        <v>0</v>
      </c>
      <c r="G87" s="165"/>
      <c r="H87" s="101" t="s">
        <v>1012</v>
      </c>
      <c r="I87" s="101" t="str">
        <f>VLOOKUP(H87,Presupuesto!$B$11:$C$565,2,0)</f>
        <v>EQUIPO DE COMPUTACION</v>
      </c>
      <c r="J87" s="98" t="str">
        <f>$J$86</f>
        <v>Posgrado</v>
      </c>
      <c r="K87" s="98" t="s">
        <v>410</v>
      </c>
      <c r="L87" s="98"/>
    </row>
    <row r="88" spans="3:12" x14ac:dyDescent="0.35">
      <c r="C88" s="99" t="s">
        <v>73</v>
      </c>
      <c r="D88" s="151"/>
      <c r="E88" s="100">
        <v>4000</v>
      </c>
      <c r="F88" s="97">
        <f t="shared" ref="F88:F99" si="7">D88*E88</f>
        <v>0</v>
      </c>
      <c r="G88" s="165"/>
      <c r="H88" s="101" t="s">
        <v>984</v>
      </c>
      <c r="I88" s="101" t="str">
        <f>VLOOKUP(H88,Presupuesto!$B$11:$C$565,2,0)</f>
        <v>EQUIPOS VARIOS DE OFICINA</v>
      </c>
      <c r="J88" s="98" t="str">
        <f t="shared" ref="J88:J99" si="8">$J$86</f>
        <v>Posgrado</v>
      </c>
      <c r="K88" s="98" t="s">
        <v>393</v>
      </c>
      <c r="L88" s="98"/>
    </row>
    <row r="89" spans="3:12" x14ac:dyDescent="0.35">
      <c r="C89" s="99" t="s">
        <v>74</v>
      </c>
      <c r="D89" s="151"/>
      <c r="E89" s="100">
        <v>8000</v>
      </c>
      <c r="F89" s="97">
        <f t="shared" si="7"/>
        <v>0</v>
      </c>
      <c r="G89" s="165"/>
      <c r="H89" s="101" t="s">
        <v>1012</v>
      </c>
      <c r="I89" s="101" t="str">
        <f>VLOOKUP(H89,Presupuesto!$B$11:$C$565,2,0)</f>
        <v>EQUIPO DE COMPUTACION</v>
      </c>
      <c r="J89" s="98" t="str">
        <f t="shared" si="8"/>
        <v>Posgrado</v>
      </c>
      <c r="K89" s="98" t="s">
        <v>393</v>
      </c>
      <c r="L89" s="98"/>
    </row>
    <row r="90" spans="3:12" x14ac:dyDescent="0.35">
      <c r="C90" s="99" t="s">
        <v>75</v>
      </c>
      <c r="D90" s="151"/>
      <c r="E90" s="100">
        <v>5000</v>
      </c>
      <c r="F90" s="97">
        <f t="shared" si="7"/>
        <v>0</v>
      </c>
      <c r="G90" s="165"/>
      <c r="H90" s="101" t="s">
        <v>1012</v>
      </c>
      <c r="I90" s="101" t="str">
        <f>VLOOKUP(H90,Presupuesto!$B$11:$C$565,2,0)</f>
        <v>EQUIPO DE COMPUTACION</v>
      </c>
      <c r="J90" s="98" t="str">
        <f t="shared" si="8"/>
        <v>Posgrado</v>
      </c>
      <c r="K90" s="98" t="s">
        <v>393</v>
      </c>
      <c r="L90" s="98"/>
    </row>
    <row r="91" spans="3:12" x14ac:dyDescent="0.35">
      <c r="C91" s="99" t="s">
        <v>35</v>
      </c>
      <c r="D91" s="151"/>
      <c r="E91" s="100">
        <v>13000</v>
      </c>
      <c r="F91" s="97">
        <f t="shared" si="7"/>
        <v>0</v>
      </c>
      <c r="G91" s="165"/>
      <c r="H91" s="101" t="s">
        <v>998</v>
      </c>
      <c r="I91" s="101" t="str">
        <f>VLOOKUP(H91,Presupuesto!$B$11:$C$565,2,0)</f>
        <v>EQUIPO DE TRANSPORTE TRACCION Y ELEVACION</v>
      </c>
      <c r="J91" s="98" t="str">
        <f t="shared" si="8"/>
        <v>Posgrado</v>
      </c>
      <c r="K91" s="98" t="s">
        <v>393</v>
      </c>
      <c r="L91" s="98"/>
    </row>
    <row r="92" spans="3:12" x14ac:dyDescent="0.35">
      <c r="C92" s="99" t="s">
        <v>76</v>
      </c>
      <c r="D92" s="151"/>
      <c r="E92" s="100">
        <v>15000</v>
      </c>
      <c r="F92" s="97">
        <f t="shared" si="7"/>
        <v>0</v>
      </c>
      <c r="G92" s="165"/>
      <c r="H92" s="101" t="s">
        <v>998</v>
      </c>
      <c r="I92" s="101" t="str">
        <f>VLOOKUP(H92,Presupuesto!$B$11:$C$565,2,0)</f>
        <v>EQUIPO DE TRANSPORTE TRACCION Y ELEVACION</v>
      </c>
      <c r="J92" s="98" t="str">
        <f t="shared" si="8"/>
        <v>Posgrado</v>
      </c>
      <c r="K92" s="98" t="s">
        <v>393</v>
      </c>
      <c r="L92" s="98"/>
    </row>
    <row r="93" spans="3:12" x14ac:dyDescent="0.35">
      <c r="C93" s="99" t="s">
        <v>77</v>
      </c>
      <c r="D93" s="151"/>
      <c r="E93" s="100">
        <v>10000</v>
      </c>
      <c r="F93" s="97">
        <f t="shared" si="7"/>
        <v>0</v>
      </c>
      <c r="G93" s="165"/>
      <c r="H93" s="101" t="s">
        <v>998</v>
      </c>
      <c r="I93" s="101" t="str">
        <f>VLOOKUP(H93,Presupuesto!$B$11:$C$565,2,0)</f>
        <v>EQUIPO DE TRANSPORTE TRACCION Y ELEVACION</v>
      </c>
      <c r="J93" s="98" t="str">
        <f t="shared" si="8"/>
        <v>Posgrado</v>
      </c>
      <c r="K93" s="98" t="s">
        <v>401</v>
      </c>
      <c r="L93" s="98"/>
    </row>
    <row r="94" spans="3:12" x14ac:dyDescent="0.35">
      <c r="C94" s="99" t="s">
        <v>78</v>
      </c>
      <c r="D94" s="151"/>
      <c r="E94" s="100">
        <v>10000</v>
      </c>
      <c r="F94" s="97">
        <f t="shared" si="7"/>
        <v>0</v>
      </c>
      <c r="G94" s="165"/>
      <c r="H94" s="101" t="s">
        <v>1044</v>
      </c>
      <c r="I94" s="101" t="str">
        <f>VLOOKUP(H94,Presupuesto!$B$11:$C$565,2,0)</f>
        <v>APLICACIONES INFORMATICAS</v>
      </c>
      <c r="J94" s="98" t="str">
        <f t="shared" si="8"/>
        <v>Posgrado</v>
      </c>
      <c r="K94" s="98" t="s">
        <v>397</v>
      </c>
      <c r="L94" s="98"/>
    </row>
    <row r="95" spans="3:12" x14ac:dyDescent="0.35">
      <c r="C95" s="109" t="s">
        <v>79</v>
      </c>
      <c r="D95" s="151"/>
      <c r="E95" s="100">
        <v>2000</v>
      </c>
      <c r="F95" s="97">
        <f t="shared" si="7"/>
        <v>0</v>
      </c>
      <c r="G95" s="165"/>
      <c r="H95" s="110" t="s">
        <v>1012</v>
      </c>
      <c r="I95" s="110" t="str">
        <f>VLOOKUP(H95,Presupuesto!$B$11:$C$565,2,0)</f>
        <v>EQUIPO DE COMPUTACION</v>
      </c>
      <c r="J95" s="98" t="str">
        <f t="shared" si="8"/>
        <v>Posgrado</v>
      </c>
      <c r="K95" s="98" t="s">
        <v>393</v>
      </c>
      <c r="L95" s="98"/>
    </row>
    <row r="96" spans="3:12" x14ac:dyDescent="0.35">
      <c r="C96" s="109" t="s">
        <v>1460</v>
      </c>
      <c r="D96" s="151"/>
      <c r="E96" s="100">
        <v>1500</v>
      </c>
      <c r="F96" s="97">
        <f t="shared" si="7"/>
        <v>0</v>
      </c>
      <c r="G96" s="165"/>
      <c r="H96" s="110" t="s">
        <v>944</v>
      </c>
      <c r="I96" s="110" t="str">
        <f>VLOOKUP(H96,Presupuesto!$B$11:$C$565,2,0)</f>
        <v>UTILES Y MATERIALES ELECTRICOS</v>
      </c>
      <c r="J96" s="98" t="str">
        <f t="shared" si="8"/>
        <v>Posgrado</v>
      </c>
      <c r="K96" s="98" t="s">
        <v>393</v>
      </c>
      <c r="L96" s="98"/>
    </row>
    <row r="97" spans="3:12" x14ac:dyDescent="0.35">
      <c r="C97" s="109" t="s">
        <v>80</v>
      </c>
      <c r="D97" s="151"/>
      <c r="E97" s="100">
        <v>1500</v>
      </c>
      <c r="F97" s="97">
        <f t="shared" si="7"/>
        <v>0</v>
      </c>
      <c r="G97" s="165"/>
      <c r="H97" s="110" t="s">
        <v>1012</v>
      </c>
      <c r="I97" s="110" t="str">
        <f>VLOOKUP(H97,Presupuesto!$B$11:$C$565,2,0)</f>
        <v>EQUIPO DE COMPUTACION</v>
      </c>
      <c r="J97" s="98" t="str">
        <f t="shared" si="8"/>
        <v>Posgrado</v>
      </c>
      <c r="K97" s="98" t="s">
        <v>393</v>
      </c>
      <c r="L97" s="98"/>
    </row>
    <row r="98" spans="3:12" x14ac:dyDescent="0.35">
      <c r="C98" s="109" t="s">
        <v>81</v>
      </c>
      <c r="D98" s="151"/>
      <c r="E98" s="100">
        <v>500</v>
      </c>
      <c r="F98" s="97">
        <f t="shared" si="7"/>
        <v>0</v>
      </c>
      <c r="G98" s="165"/>
      <c r="H98" s="110" t="s">
        <v>953</v>
      </c>
      <c r="I98" s="110" t="str">
        <f>VLOOKUP(H98,Presupuesto!$B$11:$C$565,2,0)</f>
        <v>OTROS RESPUESTOS Y ACCESORIOS MENORES</v>
      </c>
      <c r="J98" s="98" t="str">
        <f t="shared" si="8"/>
        <v>Posgrado</v>
      </c>
      <c r="K98" s="98" t="s">
        <v>393</v>
      </c>
      <c r="L98" s="98"/>
    </row>
    <row r="99" spans="3:12" ht="15" thickBot="1" x14ac:dyDescent="0.4">
      <c r="C99" s="102" t="s">
        <v>82</v>
      </c>
      <c r="D99" s="159"/>
      <c r="E99" s="104">
        <v>20</v>
      </c>
      <c r="F99" s="105">
        <f t="shared" si="7"/>
        <v>0</v>
      </c>
      <c r="G99" s="162"/>
      <c r="H99" s="106" t="s">
        <v>953</v>
      </c>
      <c r="I99" s="106" t="str">
        <f>VLOOKUP(H99,Presupuesto!$B$11:$C$565,2,0)</f>
        <v>OTROS RESPUESTOS Y ACCESORIOS MENORES</v>
      </c>
      <c r="J99" s="106" t="str">
        <f t="shared" si="8"/>
        <v>Posgrado</v>
      </c>
      <c r="K99" s="124" t="s">
        <v>392</v>
      </c>
      <c r="L99" s="124"/>
    </row>
    <row r="101" spans="3:12" ht="15" thickBot="1" x14ac:dyDescent="0.4"/>
    <row r="102" spans="3:12" ht="15" thickBot="1" x14ac:dyDescent="0.4">
      <c r="C102" s="29" t="s">
        <v>43</v>
      </c>
      <c r="D102" s="108">
        <f>SUM(F109:F122)</f>
        <v>0</v>
      </c>
      <c r="F102" s="70"/>
      <c r="G102" s="79"/>
      <c r="H102" s="70"/>
      <c r="I102" s="70"/>
    </row>
    <row r="103" spans="3:12" x14ac:dyDescent="0.35">
      <c r="C103" s="70"/>
      <c r="D103" s="31"/>
      <c r="E103" s="93"/>
      <c r="F103" s="93"/>
      <c r="G103" s="93"/>
      <c r="H103" s="76"/>
      <c r="I103" s="76"/>
      <c r="J103" s="76"/>
      <c r="K103" s="112"/>
    </row>
    <row r="104" spans="3:12" x14ac:dyDescent="0.35">
      <c r="C104" s="70"/>
      <c r="D104" s="31"/>
      <c r="E104" s="93"/>
      <c r="F104" s="93"/>
      <c r="G104" s="93"/>
      <c r="H104" s="76"/>
      <c r="I104" s="76"/>
      <c r="J104" s="76"/>
      <c r="K104" s="112"/>
    </row>
    <row r="105" spans="3:12" ht="15.5" x14ac:dyDescent="0.35">
      <c r="C105" s="202" t="s">
        <v>390</v>
      </c>
      <c r="D105" s="351"/>
      <c r="E105" s="93"/>
      <c r="F105" s="93"/>
      <c r="G105" s="93"/>
      <c r="H105" s="76"/>
      <c r="I105" s="76"/>
      <c r="J105" s="76"/>
      <c r="K105" s="112"/>
    </row>
    <row r="106" spans="3:12" ht="18.5" x14ac:dyDescent="0.35">
      <c r="C106" s="207"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3"/>
      <c r="F106" s="93"/>
      <c r="G106" s="93"/>
      <c r="H106" s="76"/>
      <c r="I106" s="76"/>
      <c r="J106" s="76"/>
      <c r="K106" s="112"/>
    </row>
    <row r="107" spans="3:12" x14ac:dyDescent="0.35">
      <c r="F107" s="93"/>
      <c r="G107" s="76"/>
      <c r="H107" s="76"/>
      <c r="I107" s="76"/>
    </row>
    <row r="108" spans="3:12" ht="29.5" thickBot="1" x14ac:dyDescent="0.4">
      <c r="C108" s="149" t="s">
        <v>44</v>
      </c>
      <c r="D108" s="149" t="s">
        <v>55</v>
      </c>
      <c r="E108" s="149" t="s">
        <v>57</v>
      </c>
      <c r="F108" s="150" t="s">
        <v>27</v>
      </c>
      <c r="G108" s="150" t="s">
        <v>129</v>
      </c>
      <c r="H108" s="149" t="s">
        <v>46</v>
      </c>
      <c r="I108" s="149" t="s">
        <v>130</v>
      </c>
      <c r="J108" s="149" t="s">
        <v>408</v>
      </c>
      <c r="K108" s="149" t="s">
        <v>409</v>
      </c>
      <c r="L108" s="149" t="s">
        <v>462</v>
      </c>
    </row>
    <row r="109" spans="3:12" ht="15" thickBot="1" x14ac:dyDescent="0.4">
      <c r="C109" s="298" t="s">
        <v>1337</v>
      </c>
      <c r="D109" s="158"/>
      <c r="E109" s="96">
        <f>HLOOKUP($C109,$CB$2:$CE$3,2,0)</f>
        <v>15000</v>
      </c>
      <c r="F109" s="97">
        <f>D109*E109</f>
        <v>0</v>
      </c>
      <c r="G109" s="165"/>
      <c r="H109" s="98" t="s">
        <v>1012</v>
      </c>
      <c r="I109" s="98" t="str">
        <f>VLOOKUP(H109,Presupuesto!$B$11:$C$565,2,0)</f>
        <v>EQUIPO DE COMPUTACION</v>
      </c>
      <c r="J109" s="215" t="s">
        <v>1492</v>
      </c>
      <c r="K109" s="98" t="s">
        <v>392</v>
      </c>
      <c r="L109" s="98"/>
    </row>
    <row r="110" spans="3:12" x14ac:dyDescent="0.35">
      <c r="C110" s="298" t="s">
        <v>1335</v>
      </c>
      <c r="D110" s="151"/>
      <c r="E110" s="96">
        <f>HLOOKUP($C110,$CB$2:$CE$3,2,0)</f>
        <v>35000</v>
      </c>
      <c r="F110" s="97">
        <f>D110*E110</f>
        <v>0</v>
      </c>
      <c r="G110" s="165"/>
      <c r="H110" s="101" t="s">
        <v>1012</v>
      </c>
      <c r="I110" s="101" t="str">
        <f>VLOOKUP(H110,Presupuesto!$B$11:$C$565,2,0)</f>
        <v>EQUIPO DE COMPUTACION</v>
      </c>
      <c r="J110" s="98" t="str">
        <f>$J$109</f>
        <v>Gestión Tecnologías de Información y Comunicación</v>
      </c>
      <c r="K110" s="98" t="s">
        <v>410</v>
      </c>
      <c r="L110" s="98"/>
    </row>
    <row r="111" spans="3:12" x14ac:dyDescent="0.35">
      <c r="C111" s="99" t="s">
        <v>73</v>
      </c>
      <c r="D111" s="151"/>
      <c r="E111" s="100">
        <v>4000</v>
      </c>
      <c r="F111" s="97">
        <f t="shared" ref="F111:F122" si="9">D111*E111</f>
        <v>0</v>
      </c>
      <c r="G111" s="165"/>
      <c r="H111" s="101" t="s">
        <v>984</v>
      </c>
      <c r="I111" s="101" t="str">
        <f>VLOOKUP(H111,Presupuesto!$B$11:$C$565,2,0)</f>
        <v>EQUIPOS VARIOS DE OFICINA</v>
      </c>
      <c r="J111" s="98" t="str">
        <f t="shared" ref="J111:J122" si="10">$J$109</f>
        <v>Gestión Tecnologías de Información y Comunicación</v>
      </c>
      <c r="K111" s="98" t="s">
        <v>393</v>
      </c>
      <c r="L111" s="98"/>
    </row>
    <row r="112" spans="3:12" x14ac:dyDescent="0.35">
      <c r="C112" s="99" t="s">
        <v>74</v>
      </c>
      <c r="D112" s="151"/>
      <c r="E112" s="100">
        <v>8000</v>
      </c>
      <c r="F112" s="97">
        <f t="shared" si="9"/>
        <v>0</v>
      </c>
      <c r="G112" s="165"/>
      <c r="H112" s="101" t="s">
        <v>1012</v>
      </c>
      <c r="I112" s="101" t="str">
        <f>VLOOKUP(H112,Presupuesto!$B$11:$C$565,2,0)</f>
        <v>EQUIPO DE COMPUTACION</v>
      </c>
      <c r="J112" s="98" t="str">
        <f t="shared" si="10"/>
        <v>Gestión Tecnologías de Información y Comunicación</v>
      </c>
      <c r="K112" s="98" t="s">
        <v>393</v>
      </c>
      <c r="L112" s="98"/>
    </row>
    <row r="113" spans="3:12" x14ac:dyDescent="0.35">
      <c r="C113" s="99" t="s">
        <v>75</v>
      </c>
      <c r="D113" s="151"/>
      <c r="E113" s="100">
        <v>5000</v>
      </c>
      <c r="F113" s="97">
        <f t="shared" si="9"/>
        <v>0</v>
      </c>
      <c r="G113" s="165"/>
      <c r="H113" s="101" t="s">
        <v>1012</v>
      </c>
      <c r="I113" s="101" t="str">
        <f>VLOOKUP(H113,Presupuesto!$B$11:$C$565,2,0)</f>
        <v>EQUIPO DE COMPUTACION</v>
      </c>
      <c r="J113" s="98" t="str">
        <f t="shared" si="10"/>
        <v>Gestión Tecnologías de Información y Comunicación</v>
      </c>
      <c r="K113" s="98" t="s">
        <v>393</v>
      </c>
      <c r="L113" s="98"/>
    </row>
    <row r="114" spans="3:12" x14ac:dyDescent="0.35">
      <c r="C114" s="99" t="s">
        <v>35</v>
      </c>
      <c r="D114" s="151"/>
      <c r="E114" s="100">
        <v>13000</v>
      </c>
      <c r="F114" s="97">
        <f t="shared" si="9"/>
        <v>0</v>
      </c>
      <c r="G114" s="165"/>
      <c r="H114" s="101" t="s">
        <v>998</v>
      </c>
      <c r="I114" s="101" t="str">
        <f>VLOOKUP(H114,Presupuesto!$B$11:$C$565,2,0)</f>
        <v>EQUIPO DE TRANSPORTE TRACCION Y ELEVACION</v>
      </c>
      <c r="J114" s="98" t="str">
        <f t="shared" si="10"/>
        <v>Gestión Tecnologías de Información y Comunicación</v>
      </c>
      <c r="K114" s="98" t="s">
        <v>393</v>
      </c>
      <c r="L114" s="98"/>
    </row>
    <row r="115" spans="3:12" x14ac:dyDescent="0.35">
      <c r="C115" s="99" t="s">
        <v>76</v>
      </c>
      <c r="D115" s="151"/>
      <c r="E115" s="100">
        <v>15000</v>
      </c>
      <c r="F115" s="97">
        <f t="shared" si="9"/>
        <v>0</v>
      </c>
      <c r="G115" s="165"/>
      <c r="H115" s="101" t="s">
        <v>998</v>
      </c>
      <c r="I115" s="101" t="str">
        <f>VLOOKUP(H115,Presupuesto!$B$11:$C$565,2,0)</f>
        <v>EQUIPO DE TRANSPORTE TRACCION Y ELEVACION</v>
      </c>
      <c r="J115" s="98" t="str">
        <f t="shared" si="10"/>
        <v>Gestión Tecnologías de Información y Comunicación</v>
      </c>
      <c r="K115" s="98" t="s">
        <v>393</v>
      </c>
      <c r="L115" s="98"/>
    </row>
    <row r="116" spans="3:12" x14ac:dyDescent="0.35">
      <c r="C116" s="99" t="s">
        <v>77</v>
      </c>
      <c r="D116" s="151"/>
      <c r="E116" s="100">
        <v>10000</v>
      </c>
      <c r="F116" s="97">
        <f t="shared" si="9"/>
        <v>0</v>
      </c>
      <c r="G116" s="165"/>
      <c r="H116" s="101" t="s">
        <v>998</v>
      </c>
      <c r="I116" s="101" t="str">
        <f>VLOOKUP(H116,Presupuesto!$B$11:$C$565,2,0)</f>
        <v>EQUIPO DE TRANSPORTE TRACCION Y ELEVACION</v>
      </c>
      <c r="J116" s="98" t="str">
        <f t="shared" si="10"/>
        <v>Gestión Tecnologías de Información y Comunicación</v>
      </c>
      <c r="K116" s="98" t="s">
        <v>401</v>
      </c>
      <c r="L116" s="98"/>
    </row>
    <row r="117" spans="3:12" x14ac:dyDescent="0.35">
      <c r="C117" s="99" t="s">
        <v>78</v>
      </c>
      <c r="D117" s="151"/>
      <c r="E117" s="100">
        <v>10000</v>
      </c>
      <c r="F117" s="97">
        <f t="shared" si="9"/>
        <v>0</v>
      </c>
      <c r="G117" s="165"/>
      <c r="H117" s="101" t="s">
        <v>1044</v>
      </c>
      <c r="I117" s="101" t="str">
        <f>VLOOKUP(H117,Presupuesto!$B$11:$C$565,2,0)</f>
        <v>APLICACIONES INFORMATICAS</v>
      </c>
      <c r="J117" s="98" t="str">
        <f t="shared" si="10"/>
        <v>Gestión Tecnologías de Información y Comunicación</v>
      </c>
      <c r="K117" s="98" t="s">
        <v>397</v>
      </c>
      <c r="L117" s="98"/>
    </row>
    <row r="118" spans="3:12" x14ac:dyDescent="0.35">
      <c r="C118" s="109" t="s">
        <v>79</v>
      </c>
      <c r="D118" s="151"/>
      <c r="E118" s="100">
        <v>2000</v>
      </c>
      <c r="F118" s="97">
        <f t="shared" si="9"/>
        <v>0</v>
      </c>
      <c r="G118" s="165"/>
      <c r="H118" s="110" t="s">
        <v>1012</v>
      </c>
      <c r="I118" s="110" t="str">
        <f>VLOOKUP(H118,Presupuesto!$B$11:$C$565,2,0)</f>
        <v>EQUIPO DE COMPUTACION</v>
      </c>
      <c r="J118" s="98" t="str">
        <f t="shared" si="10"/>
        <v>Gestión Tecnologías de Información y Comunicación</v>
      </c>
      <c r="K118" s="98" t="s">
        <v>393</v>
      </c>
      <c r="L118" s="98"/>
    </row>
    <row r="119" spans="3:12" x14ac:dyDescent="0.35">
      <c r="C119" s="109" t="s">
        <v>1460</v>
      </c>
      <c r="D119" s="151"/>
      <c r="E119" s="100">
        <v>1500</v>
      </c>
      <c r="F119" s="97">
        <f t="shared" si="9"/>
        <v>0</v>
      </c>
      <c r="G119" s="165"/>
      <c r="H119" s="110" t="s">
        <v>944</v>
      </c>
      <c r="I119" s="110" t="str">
        <f>VLOOKUP(H119,Presupuesto!$B$11:$C$565,2,0)</f>
        <v>UTILES Y MATERIALES ELECTRICOS</v>
      </c>
      <c r="J119" s="98" t="str">
        <f t="shared" si="10"/>
        <v>Gestión Tecnologías de Información y Comunicación</v>
      </c>
      <c r="K119" s="98" t="s">
        <v>393</v>
      </c>
      <c r="L119" s="98"/>
    </row>
    <row r="120" spans="3:12" x14ac:dyDescent="0.35">
      <c r="C120" s="109" t="s">
        <v>80</v>
      </c>
      <c r="D120" s="151"/>
      <c r="E120" s="100">
        <v>1500</v>
      </c>
      <c r="F120" s="97">
        <f t="shared" si="9"/>
        <v>0</v>
      </c>
      <c r="G120" s="165"/>
      <c r="H120" s="110" t="s">
        <v>1012</v>
      </c>
      <c r="I120" s="110" t="str">
        <f>VLOOKUP(H120,Presupuesto!$B$11:$C$565,2,0)</f>
        <v>EQUIPO DE COMPUTACION</v>
      </c>
      <c r="J120" s="98" t="str">
        <f t="shared" si="10"/>
        <v>Gestión Tecnologías de Información y Comunicación</v>
      </c>
      <c r="K120" s="98" t="s">
        <v>393</v>
      </c>
      <c r="L120" s="98"/>
    </row>
    <row r="121" spans="3:12" x14ac:dyDescent="0.35">
      <c r="C121" s="109" t="s">
        <v>81</v>
      </c>
      <c r="D121" s="151"/>
      <c r="E121" s="100">
        <v>500</v>
      </c>
      <c r="F121" s="97">
        <f t="shared" si="9"/>
        <v>0</v>
      </c>
      <c r="G121" s="165"/>
      <c r="H121" s="110" t="s">
        <v>953</v>
      </c>
      <c r="I121" s="110" t="str">
        <f>VLOOKUP(H121,Presupuesto!$B$11:$C$565,2,0)</f>
        <v>OTROS RESPUESTOS Y ACCESORIOS MENORES</v>
      </c>
      <c r="J121" s="98" t="str">
        <f t="shared" si="10"/>
        <v>Gestión Tecnologías de Información y Comunicación</v>
      </c>
      <c r="K121" s="98" t="s">
        <v>393</v>
      </c>
      <c r="L121" s="98"/>
    </row>
    <row r="122" spans="3:12" ht="15" thickBot="1" x14ac:dyDescent="0.4">
      <c r="C122" s="102" t="s">
        <v>82</v>
      </c>
      <c r="D122" s="159"/>
      <c r="E122" s="104">
        <v>20</v>
      </c>
      <c r="F122" s="105">
        <f t="shared" si="9"/>
        <v>0</v>
      </c>
      <c r="G122" s="162"/>
      <c r="H122" s="106" t="s">
        <v>953</v>
      </c>
      <c r="I122" s="106" t="str">
        <f>VLOOKUP(H122,Presupuesto!$B$11:$C$565,2,0)</f>
        <v>OTROS RESPUESTOS Y ACCESORIOS MENORES</v>
      </c>
      <c r="J122" s="106" t="str">
        <f t="shared" si="10"/>
        <v>Gestión Tecnologías de Información y Comunicación</v>
      </c>
      <c r="K122" s="124" t="s">
        <v>392</v>
      </c>
      <c r="L122" s="124"/>
    </row>
    <row r="123" spans="3:12" x14ac:dyDescent="0.35">
      <c r="F123" s="93"/>
      <c r="G123" s="76"/>
      <c r="H123" s="76"/>
      <c r="I123" s="76"/>
    </row>
    <row r="124" spans="3:12" ht="15" thickBot="1" x14ac:dyDescent="0.4"/>
    <row r="125" spans="3:12" ht="15" thickBot="1" x14ac:dyDescent="0.4">
      <c r="C125" s="29" t="s">
        <v>43</v>
      </c>
      <c r="D125" s="108">
        <f>SUM(F132:F145)</f>
        <v>0</v>
      </c>
      <c r="F125" s="70"/>
      <c r="G125" s="79"/>
      <c r="H125" s="70"/>
      <c r="I125" s="70"/>
    </row>
    <row r="126" spans="3:12" x14ac:dyDescent="0.35">
      <c r="C126" s="70"/>
      <c r="D126" s="31"/>
      <c r="E126" s="93"/>
      <c r="F126" s="93"/>
      <c r="G126" s="93"/>
      <c r="H126" s="76"/>
      <c r="I126" s="76"/>
      <c r="J126" s="76"/>
      <c r="K126" s="112"/>
    </row>
    <row r="127" spans="3:12" x14ac:dyDescent="0.35">
      <c r="C127" s="70"/>
      <c r="D127" s="31"/>
      <c r="E127" s="93"/>
      <c r="F127" s="93"/>
      <c r="G127" s="93"/>
      <c r="H127" s="76"/>
      <c r="I127" s="76"/>
      <c r="J127" s="76"/>
      <c r="K127" s="112"/>
    </row>
    <row r="128" spans="3:12" ht="15.5" x14ac:dyDescent="0.35">
      <c r="C128" s="202" t="s">
        <v>390</v>
      </c>
      <c r="D128" s="351"/>
      <c r="E128" s="93"/>
      <c r="F128" s="93"/>
      <c r="G128" s="93"/>
      <c r="H128" s="76"/>
      <c r="I128" s="76"/>
      <c r="J128" s="76"/>
      <c r="K128" s="112"/>
    </row>
    <row r="129" spans="3:12" ht="18.5" x14ac:dyDescent="0.35">
      <c r="C129" s="207"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3"/>
      <c r="F129" s="93"/>
      <c r="G129" s="93"/>
      <c r="H129" s="76"/>
      <c r="I129" s="76"/>
      <c r="J129" s="76"/>
      <c r="K129" s="112"/>
    </row>
    <row r="130" spans="3:12" x14ac:dyDescent="0.35">
      <c r="F130" s="93"/>
      <c r="G130" s="76"/>
      <c r="H130" s="76"/>
      <c r="I130" s="76"/>
    </row>
    <row r="131" spans="3:12" ht="29.5" thickBot="1" x14ac:dyDescent="0.4">
      <c r="C131" s="149" t="s">
        <v>44</v>
      </c>
      <c r="D131" s="149" t="s">
        <v>55</v>
      </c>
      <c r="E131" s="149" t="s">
        <v>57</v>
      </c>
      <c r="F131" s="150" t="s">
        <v>27</v>
      </c>
      <c r="G131" s="150" t="s">
        <v>129</v>
      </c>
      <c r="H131" s="149" t="s">
        <v>46</v>
      </c>
      <c r="I131" s="149" t="s">
        <v>130</v>
      </c>
      <c r="J131" s="149" t="s">
        <v>408</v>
      </c>
      <c r="K131" s="149" t="s">
        <v>409</v>
      </c>
      <c r="L131" s="149" t="s">
        <v>462</v>
      </c>
    </row>
    <row r="132" spans="3:12" ht="15" thickBot="1" x14ac:dyDescent="0.4">
      <c r="C132" s="298" t="s">
        <v>1337</v>
      </c>
      <c r="D132" s="158"/>
      <c r="E132" s="96">
        <f>HLOOKUP($C132,$CB$2:$CE$3,2,0)</f>
        <v>15000</v>
      </c>
      <c r="F132" s="97">
        <f>D132*E132</f>
        <v>0</v>
      </c>
      <c r="G132" s="165"/>
      <c r="H132" s="98" t="s">
        <v>1012</v>
      </c>
      <c r="I132" s="98" t="str">
        <f>VLOOKUP(H132,Presupuesto!$B$11:$C$565,2,0)</f>
        <v>EQUIPO DE COMPUTACION</v>
      </c>
      <c r="J132" s="215" t="s">
        <v>1437</v>
      </c>
      <c r="K132" s="98" t="s">
        <v>392</v>
      </c>
      <c r="L132" s="98"/>
    </row>
    <row r="133" spans="3:12" x14ac:dyDescent="0.35">
      <c r="C133" s="298" t="s">
        <v>1335</v>
      </c>
      <c r="D133" s="151"/>
      <c r="E133" s="96">
        <f>HLOOKUP($C133,$CB$2:$CE$3,2,0)</f>
        <v>35000</v>
      </c>
      <c r="F133" s="97">
        <f>D133*E133</f>
        <v>0</v>
      </c>
      <c r="G133" s="165"/>
      <c r="H133" s="101" t="s">
        <v>1012</v>
      </c>
      <c r="I133" s="101" t="str">
        <f>VLOOKUP(H133,Presupuesto!$B$11:$C$565,2,0)</f>
        <v>EQUIPO DE COMPUTACION</v>
      </c>
      <c r="J133" s="98" t="str">
        <f>$J$132</f>
        <v>Posgrado</v>
      </c>
      <c r="K133" s="98" t="s">
        <v>410</v>
      </c>
      <c r="L133" s="98"/>
    </row>
    <row r="134" spans="3:12" x14ac:dyDescent="0.35">
      <c r="C134" s="99" t="s">
        <v>73</v>
      </c>
      <c r="D134" s="151"/>
      <c r="E134" s="100">
        <v>4000</v>
      </c>
      <c r="F134" s="97">
        <f t="shared" ref="F134:F145" si="11">D134*E134</f>
        <v>0</v>
      </c>
      <c r="G134" s="165"/>
      <c r="H134" s="101" t="s">
        <v>984</v>
      </c>
      <c r="I134" s="101" t="str">
        <f>VLOOKUP(H134,Presupuesto!$B$11:$C$565,2,0)</f>
        <v>EQUIPOS VARIOS DE OFICINA</v>
      </c>
      <c r="J134" s="98" t="str">
        <f t="shared" ref="J134:J144" si="12">$J$132</f>
        <v>Posgrado</v>
      </c>
      <c r="K134" s="98" t="s">
        <v>393</v>
      </c>
      <c r="L134" s="98"/>
    </row>
    <row r="135" spans="3:12" x14ac:dyDescent="0.35">
      <c r="C135" s="99" t="s">
        <v>74</v>
      </c>
      <c r="D135" s="151"/>
      <c r="E135" s="100">
        <v>8000</v>
      </c>
      <c r="F135" s="97">
        <f t="shared" si="11"/>
        <v>0</v>
      </c>
      <c r="G135" s="165"/>
      <c r="H135" s="101" t="s">
        <v>1012</v>
      </c>
      <c r="I135" s="101" t="str">
        <f>VLOOKUP(H135,Presupuesto!$B$11:$C$565,2,0)</f>
        <v>EQUIPO DE COMPUTACION</v>
      </c>
      <c r="J135" s="98" t="str">
        <f t="shared" si="12"/>
        <v>Posgrado</v>
      </c>
      <c r="K135" s="98" t="s">
        <v>393</v>
      </c>
      <c r="L135" s="98"/>
    </row>
    <row r="136" spans="3:12" x14ac:dyDescent="0.35">
      <c r="C136" s="99" t="s">
        <v>75</v>
      </c>
      <c r="D136" s="151"/>
      <c r="E136" s="100">
        <v>5000</v>
      </c>
      <c r="F136" s="97">
        <f t="shared" si="11"/>
        <v>0</v>
      </c>
      <c r="G136" s="165"/>
      <c r="H136" s="101" t="s">
        <v>1012</v>
      </c>
      <c r="I136" s="101" t="str">
        <f>VLOOKUP(H136,Presupuesto!$B$11:$C$565,2,0)</f>
        <v>EQUIPO DE COMPUTACION</v>
      </c>
      <c r="J136" s="98" t="str">
        <f t="shared" si="12"/>
        <v>Posgrado</v>
      </c>
      <c r="K136" s="98" t="s">
        <v>393</v>
      </c>
      <c r="L136" s="98"/>
    </row>
    <row r="137" spans="3:12" x14ac:dyDescent="0.35">
      <c r="C137" s="99" t="s">
        <v>35</v>
      </c>
      <c r="D137" s="151"/>
      <c r="E137" s="100">
        <v>13000</v>
      </c>
      <c r="F137" s="97">
        <f t="shared" si="11"/>
        <v>0</v>
      </c>
      <c r="G137" s="165"/>
      <c r="H137" s="101" t="s">
        <v>998</v>
      </c>
      <c r="I137" s="101" t="str">
        <f>VLOOKUP(H137,Presupuesto!$B$11:$C$565,2,0)</f>
        <v>EQUIPO DE TRANSPORTE TRACCION Y ELEVACION</v>
      </c>
      <c r="J137" s="98" t="str">
        <f t="shared" si="12"/>
        <v>Posgrado</v>
      </c>
      <c r="K137" s="98" t="s">
        <v>393</v>
      </c>
      <c r="L137" s="98"/>
    </row>
    <row r="138" spans="3:12" x14ac:dyDescent="0.35">
      <c r="C138" s="99" t="s">
        <v>76</v>
      </c>
      <c r="D138" s="151"/>
      <c r="E138" s="100">
        <v>15000</v>
      </c>
      <c r="F138" s="97">
        <f t="shared" si="11"/>
        <v>0</v>
      </c>
      <c r="G138" s="165"/>
      <c r="H138" s="101" t="s">
        <v>998</v>
      </c>
      <c r="I138" s="101" t="str">
        <f>VLOOKUP(H138,Presupuesto!$B$11:$C$565,2,0)</f>
        <v>EQUIPO DE TRANSPORTE TRACCION Y ELEVACION</v>
      </c>
      <c r="J138" s="98" t="str">
        <f t="shared" si="12"/>
        <v>Posgrado</v>
      </c>
      <c r="K138" s="98" t="s">
        <v>393</v>
      </c>
      <c r="L138" s="98"/>
    </row>
    <row r="139" spans="3:12" x14ac:dyDescent="0.35">
      <c r="C139" s="99" t="s">
        <v>77</v>
      </c>
      <c r="D139" s="151"/>
      <c r="E139" s="100">
        <v>10000</v>
      </c>
      <c r="F139" s="97">
        <f t="shared" si="11"/>
        <v>0</v>
      </c>
      <c r="G139" s="165"/>
      <c r="H139" s="101" t="s">
        <v>998</v>
      </c>
      <c r="I139" s="101" t="str">
        <f>VLOOKUP(H139,Presupuesto!$B$11:$C$565,2,0)</f>
        <v>EQUIPO DE TRANSPORTE TRACCION Y ELEVACION</v>
      </c>
      <c r="J139" s="98" t="str">
        <f t="shared" si="12"/>
        <v>Posgrado</v>
      </c>
      <c r="K139" s="98" t="s">
        <v>401</v>
      </c>
      <c r="L139" s="98"/>
    </row>
    <row r="140" spans="3:12" x14ac:dyDescent="0.35">
      <c r="C140" s="99" t="s">
        <v>78</v>
      </c>
      <c r="D140" s="151"/>
      <c r="E140" s="100">
        <v>10000</v>
      </c>
      <c r="F140" s="97">
        <f t="shared" si="11"/>
        <v>0</v>
      </c>
      <c r="G140" s="165"/>
      <c r="H140" s="101" t="s">
        <v>1044</v>
      </c>
      <c r="I140" s="101" t="str">
        <f>VLOOKUP(H140,Presupuesto!$B$11:$C$565,2,0)</f>
        <v>APLICACIONES INFORMATICAS</v>
      </c>
      <c r="J140" s="98" t="str">
        <f t="shared" si="12"/>
        <v>Posgrado</v>
      </c>
      <c r="K140" s="98" t="s">
        <v>397</v>
      </c>
      <c r="L140" s="98"/>
    </row>
    <row r="141" spans="3:12" x14ac:dyDescent="0.35">
      <c r="C141" s="109" t="s">
        <v>79</v>
      </c>
      <c r="D141" s="151"/>
      <c r="E141" s="100">
        <v>2000</v>
      </c>
      <c r="F141" s="97">
        <f t="shared" si="11"/>
        <v>0</v>
      </c>
      <c r="G141" s="165"/>
      <c r="H141" s="110" t="s">
        <v>1012</v>
      </c>
      <c r="I141" s="110" t="str">
        <f>VLOOKUP(H141,Presupuesto!$B$11:$C$565,2,0)</f>
        <v>EQUIPO DE COMPUTACION</v>
      </c>
      <c r="J141" s="98" t="str">
        <f t="shared" si="12"/>
        <v>Posgrado</v>
      </c>
      <c r="K141" s="98" t="s">
        <v>393</v>
      </c>
      <c r="L141" s="98"/>
    </row>
    <row r="142" spans="3:12" x14ac:dyDescent="0.35">
      <c r="C142" s="109" t="s">
        <v>1460</v>
      </c>
      <c r="D142" s="151"/>
      <c r="E142" s="100">
        <v>1500</v>
      </c>
      <c r="F142" s="97">
        <f t="shared" si="11"/>
        <v>0</v>
      </c>
      <c r="G142" s="165"/>
      <c r="H142" s="110" t="s">
        <v>944</v>
      </c>
      <c r="I142" s="110" t="str">
        <f>VLOOKUP(H142,Presupuesto!$B$11:$C$565,2,0)</f>
        <v>UTILES Y MATERIALES ELECTRICOS</v>
      </c>
      <c r="J142" s="98" t="str">
        <f t="shared" si="12"/>
        <v>Posgrado</v>
      </c>
      <c r="K142" s="98" t="s">
        <v>393</v>
      </c>
      <c r="L142" s="98"/>
    </row>
    <row r="143" spans="3:12" x14ac:dyDescent="0.35">
      <c r="C143" s="109" t="s">
        <v>80</v>
      </c>
      <c r="D143" s="151"/>
      <c r="E143" s="100">
        <v>1500</v>
      </c>
      <c r="F143" s="97">
        <f t="shared" si="11"/>
        <v>0</v>
      </c>
      <c r="G143" s="165"/>
      <c r="H143" s="110" t="s">
        <v>1012</v>
      </c>
      <c r="I143" s="110" t="str">
        <f>VLOOKUP(H143,Presupuesto!$B$11:$C$565,2,0)</f>
        <v>EQUIPO DE COMPUTACION</v>
      </c>
      <c r="J143" s="98" t="str">
        <f t="shared" si="12"/>
        <v>Posgrado</v>
      </c>
      <c r="K143" s="98" t="s">
        <v>393</v>
      </c>
      <c r="L143" s="98"/>
    </row>
    <row r="144" spans="3:12" x14ac:dyDescent="0.35">
      <c r="C144" s="109" t="s">
        <v>81</v>
      </c>
      <c r="D144" s="151"/>
      <c r="E144" s="100">
        <v>500</v>
      </c>
      <c r="F144" s="97">
        <f t="shared" si="11"/>
        <v>0</v>
      </c>
      <c r="G144" s="165"/>
      <c r="H144" s="110" t="s">
        <v>953</v>
      </c>
      <c r="I144" s="110" t="str">
        <f>VLOOKUP(H144,Presupuesto!$B$11:$C$565,2,0)</f>
        <v>OTROS RESPUESTOS Y ACCESORIOS MENORES</v>
      </c>
      <c r="J144" s="98" t="str">
        <f t="shared" si="12"/>
        <v>Posgrado</v>
      </c>
      <c r="K144" s="98" t="s">
        <v>393</v>
      </c>
      <c r="L144" s="98"/>
    </row>
    <row r="145" spans="3:12" ht="15" thickBot="1" x14ac:dyDescent="0.4">
      <c r="C145" s="102" t="s">
        <v>82</v>
      </c>
      <c r="D145" s="159"/>
      <c r="E145" s="104">
        <v>20</v>
      </c>
      <c r="F145" s="105">
        <f t="shared" si="11"/>
        <v>0</v>
      </c>
      <c r="G145" s="162"/>
      <c r="H145" s="106" t="s">
        <v>953</v>
      </c>
      <c r="I145" s="106" t="str">
        <f>VLOOKUP(H145,Presupuesto!$B$11:$C$565,2,0)</f>
        <v>OTROS RESPUESTOS Y ACCESORIOS MENORES</v>
      </c>
      <c r="J145" s="106" t="str">
        <f>$J$132</f>
        <v>Posgrado</v>
      </c>
      <c r="K145" s="124" t="s">
        <v>392</v>
      </c>
      <c r="L145" s="124"/>
    </row>
    <row r="147" spans="3:12" ht="15" thickBot="1" x14ac:dyDescent="0.4"/>
    <row r="148" spans="3:12" ht="15" thickBot="1" x14ac:dyDescent="0.4">
      <c r="C148" s="29" t="s">
        <v>43</v>
      </c>
      <c r="D148" s="108">
        <f>SUM(F155:F168)</f>
        <v>0</v>
      </c>
      <c r="F148" s="70"/>
      <c r="G148" s="79"/>
      <c r="H148" s="70"/>
      <c r="I148" s="70"/>
    </row>
    <row r="149" spans="3:12" x14ac:dyDescent="0.35">
      <c r="C149" s="70"/>
      <c r="D149" s="31"/>
      <c r="E149" s="93"/>
      <c r="F149" s="93"/>
      <c r="G149" s="93"/>
      <c r="H149" s="76"/>
      <c r="I149" s="76"/>
      <c r="J149" s="76"/>
      <c r="K149" s="112"/>
    </row>
    <row r="150" spans="3:12" x14ac:dyDescent="0.35">
      <c r="C150" s="70"/>
      <c r="D150" s="31"/>
      <c r="E150" s="93"/>
      <c r="F150" s="93"/>
      <c r="G150" s="93"/>
      <c r="H150" s="76"/>
      <c r="I150" s="76"/>
      <c r="J150" s="76"/>
      <c r="K150" s="112"/>
    </row>
    <row r="151" spans="3:12" ht="15.5" x14ac:dyDescent="0.35">
      <c r="C151" s="202" t="s">
        <v>390</v>
      </c>
      <c r="D151" s="351"/>
      <c r="E151" s="93"/>
      <c r="F151" s="93"/>
      <c r="G151" s="93"/>
      <c r="H151" s="76"/>
      <c r="I151" s="76"/>
      <c r="J151" s="76"/>
      <c r="K151" s="112"/>
    </row>
    <row r="152" spans="3:12" ht="18.5" x14ac:dyDescent="0.35">
      <c r="C152" s="207"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3"/>
      <c r="F152" s="93"/>
      <c r="G152" s="93"/>
      <c r="H152" s="76"/>
      <c r="I152" s="76"/>
      <c r="J152" s="76"/>
      <c r="K152" s="112"/>
    </row>
    <row r="153" spans="3:12" x14ac:dyDescent="0.35">
      <c r="F153" s="93"/>
      <c r="G153" s="76"/>
      <c r="H153" s="76"/>
      <c r="I153" s="76"/>
    </row>
    <row r="154" spans="3:12" ht="29.5" thickBot="1" x14ac:dyDescent="0.4">
      <c r="C154" s="149" t="s">
        <v>44</v>
      </c>
      <c r="D154" s="149" t="s">
        <v>55</v>
      </c>
      <c r="E154" s="149" t="s">
        <v>57</v>
      </c>
      <c r="F154" s="150" t="s">
        <v>27</v>
      </c>
      <c r="G154" s="150" t="s">
        <v>129</v>
      </c>
      <c r="H154" s="149" t="s">
        <v>46</v>
      </c>
      <c r="I154" s="149" t="s">
        <v>130</v>
      </c>
      <c r="J154" s="149" t="s">
        <v>408</v>
      </c>
      <c r="K154" s="149" t="s">
        <v>409</v>
      </c>
      <c r="L154" s="149" t="s">
        <v>462</v>
      </c>
    </row>
    <row r="155" spans="3:12" ht="15" thickBot="1" x14ac:dyDescent="0.4">
      <c r="C155" s="298" t="s">
        <v>1337</v>
      </c>
      <c r="D155" s="158"/>
      <c r="E155" s="96">
        <f>HLOOKUP($C155,$CB$2:$CE$3,2,0)</f>
        <v>15000</v>
      </c>
      <c r="F155" s="97">
        <f>D155*E155</f>
        <v>0</v>
      </c>
      <c r="G155" s="165"/>
      <c r="H155" s="98" t="s">
        <v>1012</v>
      </c>
      <c r="I155" s="98" t="str">
        <f>VLOOKUP(H155,Presupuesto!$B$11:$C$565,2,0)</f>
        <v>EQUIPO DE COMPUTACION</v>
      </c>
      <c r="J155" s="215" t="s">
        <v>1437</v>
      </c>
      <c r="K155" s="98" t="s">
        <v>392</v>
      </c>
      <c r="L155" s="98"/>
    </row>
    <row r="156" spans="3:12" x14ac:dyDescent="0.35">
      <c r="C156" s="298" t="s">
        <v>1335</v>
      </c>
      <c r="D156" s="151"/>
      <c r="E156" s="96">
        <f>HLOOKUP($C156,$CB$2:$CE$3,2,0)</f>
        <v>35000</v>
      </c>
      <c r="F156" s="97">
        <f>D156*E156</f>
        <v>0</v>
      </c>
      <c r="G156" s="165"/>
      <c r="H156" s="101" t="s">
        <v>1012</v>
      </c>
      <c r="I156" s="101" t="str">
        <f>VLOOKUP(H156,Presupuesto!$B$11:$C$565,2,0)</f>
        <v>EQUIPO DE COMPUTACION</v>
      </c>
      <c r="J156" s="98" t="str">
        <f>$J$155</f>
        <v>Posgrado</v>
      </c>
      <c r="K156" s="98" t="s">
        <v>410</v>
      </c>
      <c r="L156" s="98"/>
    </row>
    <row r="157" spans="3:12" x14ac:dyDescent="0.35">
      <c r="C157" s="99" t="s">
        <v>73</v>
      </c>
      <c r="D157" s="151"/>
      <c r="E157" s="100">
        <v>4000</v>
      </c>
      <c r="F157" s="97">
        <f t="shared" ref="F157:F168" si="13">D157*E157</f>
        <v>0</v>
      </c>
      <c r="G157" s="165"/>
      <c r="H157" s="101" t="s">
        <v>984</v>
      </c>
      <c r="I157" s="101" t="str">
        <f>VLOOKUP(H157,Presupuesto!$B$11:$C$565,2,0)</f>
        <v>EQUIPOS VARIOS DE OFICINA</v>
      </c>
      <c r="J157" s="98" t="str">
        <f t="shared" ref="J157:J168" si="14">$J$155</f>
        <v>Posgrado</v>
      </c>
      <c r="K157" s="98" t="s">
        <v>393</v>
      </c>
      <c r="L157" s="98"/>
    </row>
    <row r="158" spans="3:12" x14ac:dyDescent="0.35">
      <c r="C158" s="99" t="s">
        <v>74</v>
      </c>
      <c r="D158" s="151"/>
      <c r="E158" s="100">
        <v>8000</v>
      </c>
      <c r="F158" s="97">
        <f t="shared" si="13"/>
        <v>0</v>
      </c>
      <c r="G158" s="165"/>
      <c r="H158" s="101" t="s">
        <v>1012</v>
      </c>
      <c r="I158" s="101" t="str">
        <f>VLOOKUP(H158,Presupuesto!$B$11:$C$565,2,0)</f>
        <v>EQUIPO DE COMPUTACION</v>
      </c>
      <c r="J158" s="98" t="str">
        <f t="shared" si="14"/>
        <v>Posgrado</v>
      </c>
      <c r="K158" s="98" t="s">
        <v>393</v>
      </c>
      <c r="L158" s="98"/>
    </row>
    <row r="159" spans="3:12" x14ac:dyDescent="0.35">
      <c r="C159" s="99" t="s">
        <v>75</v>
      </c>
      <c r="D159" s="151"/>
      <c r="E159" s="100">
        <v>5000</v>
      </c>
      <c r="F159" s="97">
        <f t="shared" si="13"/>
        <v>0</v>
      </c>
      <c r="G159" s="165"/>
      <c r="H159" s="101" t="s">
        <v>1012</v>
      </c>
      <c r="I159" s="101" t="str">
        <f>VLOOKUP(H159,Presupuesto!$B$11:$C$565,2,0)</f>
        <v>EQUIPO DE COMPUTACION</v>
      </c>
      <c r="J159" s="98" t="str">
        <f t="shared" si="14"/>
        <v>Posgrado</v>
      </c>
      <c r="K159" s="98" t="s">
        <v>393</v>
      </c>
      <c r="L159" s="98"/>
    </row>
    <row r="160" spans="3:12" x14ac:dyDescent="0.35">
      <c r="C160" s="99" t="s">
        <v>35</v>
      </c>
      <c r="D160" s="151"/>
      <c r="E160" s="100">
        <v>13000</v>
      </c>
      <c r="F160" s="97">
        <f t="shared" si="13"/>
        <v>0</v>
      </c>
      <c r="G160" s="165"/>
      <c r="H160" s="101" t="s">
        <v>998</v>
      </c>
      <c r="I160" s="101" t="str">
        <f>VLOOKUP(H160,Presupuesto!$B$11:$C$565,2,0)</f>
        <v>EQUIPO DE TRANSPORTE TRACCION Y ELEVACION</v>
      </c>
      <c r="J160" s="98" t="str">
        <f t="shared" si="14"/>
        <v>Posgrado</v>
      </c>
      <c r="K160" s="98" t="s">
        <v>393</v>
      </c>
      <c r="L160" s="98"/>
    </row>
    <row r="161" spans="3:12" x14ac:dyDescent="0.35">
      <c r="C161" s="99" t="s">
        <v>76</v>
      </c>
      <c r="D161" s="151"/>
      <c r="E161" s="100">
        <v>15000</v>
      </c>
      <c r="F161" s="97">
        <f t="shared" si="13"/>
        <v>0</v>
      </c>
      <c r="G161" s="165"/>
      <c r="H161" s="101" t="s">
        <v>998</v>
      </c>
      <c r="I161" s="101" t="str">
        <f>VLOOKUP(H161,Presupuesto!$B$11:$C$565,2,0)</f>
        <v>EQUIPO DE TRANSPORTE TRACCION Y ELEVACION</v>
      </c>
      <c r="J161" s="98" t="str">
        <f t="shared" si="14"/>
        <v>Posgrado</v>
      </c>
      <c r="K161" s="98" t="s">
        <v>393</v>
      </c>
      <c r="L161" s="98"/>
    </row>
    <row r="162" spans="3:12" x14ac:dyDescent="0.35">
      <c r="C162" s="99" t="s">
        <v>77</v>
      </c>
      <c r="D162" s="151"/>
      <c r="E162" s="100">
        <v>10000</v>
      </c>
      <c r="F162" s="97">
        <f t="shared" si="13"/>
        <v>0</v>
      </c>
      <c r="G162" s="165"/>
      <c r="H162" s="101" t="s">
        <v>998</v>
      </c>
      <c r="I162" s="101" t="str">
        <f>VLOOKUP(H162,Presupuesto!$B$11:$C$565,2,0)</f>
        <v>EQUIPO DE TRANSPORTE TRACCION Y ELEVACION</v>
      </c>
      <c r="J162" s="98" t="str">
        <f t="shared" si="14"/>
        <v>Posgrado</v>
      </c>
      <c r="K162" s="98" t="s">
        <v>401</v>
      </c>
      <c r="L162" s="98"/>
    </row>
    <row r="163" spans="3:12" x14ac:dyDescent="0.35">
      <c r="C163" s="99" t="s">
        <v>78</v>
      </c>
      <c r="D163" s="151"/>
      <c r="E163" s="100">
        <v>10000</v>
      </c>
      <c r="F163" s="97">
        <f t="shared" si="13"/>
        <v>0</v>
      </c>
      <c r="G163" s="165"/>
      <c r="H163" s="101" t="s">
        <v>1044</v>
      </c>
      <c r="I163" s="101" t="str">
        <f>VLOOKUP(H163,Presupuesto!$B$11:$C$565,2,0)</f>
        <v>APLICACIONES INFORMATICAS</v>
      </c>
      <c r="J163" s="98" t="str">
        <f t="shared" si="14"/>
        <v>Posgrado</v>
      </c>
      <c r="K163" s="98" t="s">
        <v>397</v>
      </c>
      <c r="L163" s="98"/>
    </row>
    <row r="164" spans="3:12" x14ac:dyDescent="0.35">
      <c r="C164" s="109" t="s">
        <v>79</v>
      </c>
      <c r="D164" s="151"/>
      <c r="E164" s="100">
        <v>2000</v>
      </c>
      <c r="F164" s="97">
        <f t="shared" si="13"/>
        <v>0</v>
      </c>
      <c r="G164" s="165"/>
      <c r="H164" s="110" t="s">
        <v>1012</v>
      </c>
      <c r="I164" s="110" t="str">
        <f>VLOOKUP(H164,Presupuesto!$B$11:$C$565,2,0)</f>
        <v>EQUIPO DE COMPUTACION</v>
      </c>
      <c r="J164" s="98" t="str">
        <f t="shared" si="14"/>
        <v>Posgrado</v>
      </c>
      <c r="K164" s="98" t="s">
        <v>393</v>
      </c>
      <c r="L164" s="98"/>
    </row>
    <row r="165" spans="3:12" x14ac:dyDescent="0.35">
      <c r="C165" s="109" t="s">
        <v>1460</v>
      </c>
      <c r="D165" s="151"/>
      <c r="E165" s="100">
        <v>1500</v>
      </c>
      <c r="F165" s="97">
        <f t="shared" si="13"/>
        <v>0</v>
      </c>
      <c r="G165" s="165"/>
      <c r="H165" s="110" t="s">
        <v>944</v>
      </c>
      <c r="I165" s="110" t="str">
        <f>VLOOKUP(H165,Presupuesto!$B$11:$C$565,2,0)</f>
        <v>UTILES Y MATERIALES ELECTRICOS</v>
      </c>
      <c r="J165" s="98" t="str">
        <f t="shared" si="14"/>
        <v>Posgrado</v>
      </c>
      <c r="K165" s="98" t="s">
        <v>393</v>
      </c>
      <c r="L165" s="98"/>
    </row>
    <row r="166" spans="3:12" x14ac:dyDescent="0.35">
      <c r="C166" s="109" t="s">
        <v>80</v>
      </c>
      <c r="D166" s="151"/>
      <c r="E166" s="100">
        <v>1500</v>
      </c>
      <c r="F166" s="97">
        <f t="shared" si="13"/>
        <v>0</v>
      </c>
      <c r="G166" s="165"/>
      <c r="H166" s="110" t="s">
        <v>1012</v>
      </c>
      <c r="I166" s="110" t="str">
        <f>VLOOKUP(H166,Presupuesto!$B$11:$C$565,2,0)</f>
        <v>EQUIPO DE COMPUTACION</v>
      </c>
      <c r="J166" s="98" t="str">
        <f t="shared" si="14"/>
        <v>Posgrado</v>
      </c>
      <c r="K166" s="98" t="s">
        <v>393</v>
      </c>
      <c r="L166" s="98"/>
    </row>
    <row r="167" spans="3:12" x14ac:dyDescent="0.35">
      <c r="C167" s="109" t="s">
        <v>81</v>
      </c>
      <c r="D167" s="151"/>
      <c r="E167" s="100">
        <v>500</v>
      </c>
      <c r="F167" s="97">
        <f t="shared" si="13"/>
        <v>0</v>
      </c>
      <c r="G167" s="165"/>
      <c r="H167" s="110" t="s">
        <v>953</v>
      </c>
      <c r="I167" s="110" t="str">
        <f>VLOOKUP(H167,Presupuesto!$B$11:$C$565,2,0)</f>
        <v>OTROS RESPUESTOS Y ACCESORIOS MENORES</v>
      </c>
      <c r="J167" s="98" t="str">
        <f t="shared" si="14"/>
        <v>Posgrado</v>
      </c>
      <c r="K167" s="98" t="s">
        <v>393</v>
      </c>
      <c r="L167" s="98"/>
    </row>
    <row r="168" spans="3:12" ht="15" thickBot="1" x14ac:dyDescent="0.4">
      <c r="C168" s="102" t="s">
        <v>82</v>
      </c>
      <c r="D168" s="159"/>
      <c r="E168" s="104">
        <v>20</v>
      </c>
      <c r="F168" s="105">
        <f t="shared" si="13"/>
        <v>0</v>
      </c>
      <c r="G168" s="162"/>
      <c r="H168" s="106" t="s">
        <v>953</v>
      </c>
      <c r="I168" s="106" t="str">
        <f>VLOOKUP(H168,Presupuesto!$B$11:$C$565,2,0)</f>
        <v>OTROS RESPUESTOS Y ACCESORIOS MENORES</v>
      </c>
      <c r="J168" s="106" t="str">
        <f t="shared" si="14"/>
        <v>Posgrado</v>
      </c>
      <c r="K168" s="124" t="s">
        <v>392</v>
      </c>
      <c r="L168" s="124"/>
    </row>
    <row r="169" spans="3:12" x14ac:dyDescent="0.35">
      <c r="F169" s="93"/>
      <c r="G169" s="76"/>
      <c r="H169" s="76"/>
      <c r="I169" s="76"/>
    </row>
    <row r="170" spans="3:12" ht="15" thickBot="1" x14ac:dyDescent="0.4"/>
    <row r="171" spans="3:12" ht="15" thickBot="1" x14ac:dyDescent="0.4">
      <c r="C171" s="29" t="s">
        <v>43</v>
      </c>
      <c r="D171" s="108">
        <f>SUM(F178:F191)</f>
        <v>0</v>
      </c>
      <c r="F171" s="70"/>
      <c r="G171" s="79"/>
      <c r="H171" s="70"/>
      <c r="I171" s="70"/>
    </row>
    <row r="172" spans="3:12" x14ac:dyDescent="0.35">
      <c r="C172" s="70"/>
      <c r="D172" s="31"/>
      <c r="E172" s="93"/>
      <c r="F172" s="93"/>
      <c r="G172" s="93"/>
      <c r="H172" s="76"/>
      <c r="I172" s="76"/>
      <c r="J172" s="76"/>
      <c r="K172" s="112"/>
    </row>
    <row r="173" spans="3:12" x14ac:dyDescent="0.35">
      <c r="C173" s="70"/>
      <c r="D173" s="31"/>
      <c r="E173" s="93"/>
      <c r="F173" s="93"/>
      <c r="G173" s="93"/>
      <c r="H173" s="76"/>
      <c r="I173" s="76"/>
      <c r="J173" s="76"/>
      <c r="K173" s="112"/>
    </row>
    <row r="174" spans="3:12" ht="15.5" x14ac:dyDescent="0.35">
      <c r="C174" s="202" t="s">
        <v>390</v>
      </c>
      <c r="D174" s="351"/>
      <c r="E174" s="93"/>
      <c r="F174" s="93"/>
      <c r="G174" s="93"/>
      <c r="H174" s="76"/>
      <c r="I174" s="76"/>
      <c r="J174" s="76"/>
      <c r="K174" s="112"/>
    </row>
    <row r="175" spans="3:12" ht="18.5" x14ac:dyDescent="0.35">
      <c r="C175" s="207"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3"/>
      <c r="F175" s="93"/>
      <c r="G175" s="93"/>
      <c r="H175" s="76"/>
      <c r="I175" s="76"/>
      <c r="J175" s="76"/>
      <c r="K175" s="112"/>
    </row>
    <row r="176" spans="3:12" x14ac:dyDescent="0.35">
      <c r="F176" s="93"/>
      <c r="G176" s="76"/>
      <c r="H176" s="76"/>
      <c r="I176" s="76"/>
    </row>
    <row r="177" spans="3:12" ht="29.5" thickBot="1" x14ac:dyDescent="0.4">
      <c r="C177" s="149" t="s">
        <v>44</v>
      </c>
      <c r="D177" s="149" t="s">
        <v>55</v>
      </c>
      <c r="E177" s="149" t="s">
        <v>57</v>
      </c>
      <c r="F177" s="150" t="s">
        <v>27</v>
      </c>
      <c r="G177" s="150" t="s">
        <v>129</v>
      </c>
      <c r="H177" s="149" t="s">
        <v>46</v>
      </c>
      <c r="I177" s="149" t="s">
        <v>130</v>
      </c>
      <c r="J177" s="149" t="s">
        <v>408</v>
      </c>
      <c r="K177" s="149" t="s">
        <v>409</v>
      </c>
      <c r="L177" s="149" t="s">
        <v>462</v>
      </c>
    </row>
    <row r="178" spans="3:12" ht="15" thickBot="1" x14ac:dyDescent="0.4">
      <c r="C178" s="298" t="s">
        <v>1337</v>
      </c>
      <c r="D178" s="158"/>
      <c r="E178" s="96">
        <f>HLOOKUP($C178,$CB$2:$CE$3,2,0)</f>
        <v>15000</v>
      </c>
      <c r="F178" s="97">
        <f>D178*E178</f>
        <v>0</v>
      </c>
      <c r="G178" s="165"/>
      <c r="H178" s="98" t="s">
        <v>1012</v>
      </c>
      <c r="I178" s="98" t="str">
        <f>VLOOKUP(H178,Presupuesto!$B$11:$C$565,2,0)</f>
        <v>EQUIPO DE COMPUTACION</v>
      </c>
      <c r="J178" s="215" t="s">
        <v>1437</v>
      </c>
      <c r="K178" s="98" t="s">
        <v>392</v>
      </c>
      <c r="L178" s="98"/>
    </row>
    <row r="179" spans="3:12" x14ac:dyDescent="0.35">
      <c r="C179" s="298" t="s">
        <v>1335</v>
      </c>
      <c r="D179" s="151"/>
      <c r="E179" s="96">
        <f>HLOOKUP($C179,$CB$2:$CE$3,2,0)</f>
        <v>35000</v>
      </c>
      <c r="F179" s="97">
        <f>D179*E179</f>
        <v>0</v>
      </c>
      <c r="G179" s="165"/>
      <c r="H179" s="101" t="s">
        <v>1012</v>
      </c>
      <c r="I179" s="101" t="str">
        <f>VLOOKUP(H179,Presupuesto!$B$11:$C$565,2,0)</f>
        <v>EQUIPO DE COMPUTACION</v>
      </c>
      <c r="J179" s="98" t="str">
        <f>$J$178</f>
        <v>Posgrado</v>
      </c>
      <c r="K179" s="98" t="s">
        <v>410</v>
      </c>
      <c r="L179" s="98"/>
    </row>
    <row r="180" spans="3:12" x14ac:dyDescent="0.35">
      <c r="C180" s="99" t="s">
        <v>73</v>
      </c>
      <c r="D180" s="151"/>
      <c r="E180" s="100">
        <v>4000</v>
      </c>
      <c r="F180" s="97">
        <f t="shared" ref="F180:F191" si="15">D180*E180</f>
        <v>0</v>
      </c>
      <c r="G180" s="165"/>
      <c r="H180" s="101" t="s">
        <v>984</v>
      </c>
      <c r="I180" s="101" t="str">
        <f>VLOOKUP(H180,Presupuesto!$B$11:$C$565,2,0)</f>
        <v>EQUIPOS VARIOS DE OFICINA</v>
      </c>
      <c r="J180" s="98" t="str">
        <f t="shared" ref="J180:J191" si="16">$J$178</f>
        <v>Posgrado</v>
      </c>
      <c r="K180" s="98" t="s">
        <v>393</v>
      </c>
      <c r="L180" s="98"/>
    </row>
    <row r="181" spans="3:12" x14ac:dyDescent="0.35">
      <c r="C181" s="99" t="s">
        <v>74</v>
      </c>
      <c r="D181" s="151"/>
      <c r="E181" s="100">
        <v>8000</v>
      </c>
      <c r="F181" s="97">
        <f t="shared" si="15"/>
        <v>0</v>
      </c>
      <c r="G181" s="165"/>
      <c r="H181" s="101" t="s">
        <v>1012</v>
      </c>
      <c r="I181" s="101" t="str">
        <f>VLOOKUP(H181,Presupuesto!$B$11:$C$565,2,0)</f>
        <v>EQUIPO DE COMPUTACION</v>
      </c>
      <c r="J181" s="98" t="str">
        <f t="shared" si="16"/>
        <v>Posgrado</v>
      </c>
      <c r="K181" s="98" t="s">
        <v>393</v>
      </c>
      <c r="L181" s="98"/>
    </row>
    <row r="182" spans="3:12" x14ac:dyDescent="0.35">
      <c r="C182" s="99" t="s">
        <v>75</v>
      </c>
      <c r="D182" s="151"/>
      <c r="E182" s="100">
        <v>5000</v>
      </c>
      <c r="F182" s="97">
        <f t="shared" si="15"/>
        <v>0</v>
      </c>
      <c r="G182" s="165"/>
      <c r="H182" s="101" t="s">
        <v>1012</v>
      </c>
      <c r="I182" s="101" t="str">
        <f>VLOOKUP(H182,Presupuesto!$B$11:$C$565,2,0)</f>
        <v>EQUIPO DE COMPUTACION</v>
      </c>
      <c r="J182" s="98" t="str">
        <f t="shared" si="16"/>
        <v>Posgrado</v>
      </c>
      <c r="K182" s="98" t="s">
        <v>393</v>
      </c>
      <c r="L182" s="98"/>
    </row>
    <row r="183" spans="3:12" x14ac:dyDescent="0.35">
      <c r="C183" s="99" t="s">
        <v>35</v>
      </c>
      <c r="D183" s="151"/>
      <c r="E183" s="100">
        <v>13000</v>
      </c>
      <c r="F183" s="97">
        <f t="shared" si="15"/>
        <v>0</v>
      </c>
      <c r="G183" s="165"/>
      <c r="H183" s="101" t="s">
        <v>998</v>
      </c>
      <c r="I183" s="101" t="str">
        <f>VLOOKUP(H183,Presupuesto!$B$11:$C$565,2,0)</f>
        <v>EQUIPO DE TRANSPORTE TRACCION Y ELEVACION</v>
      </c>
      <c r="J183" s="98" t="str">
        <f t="shared" si="16"/>
        <v>Posgrado</v>
      </c>
      <c r="K183" s="98" t="s">
        <v>393</v>
      </c>
      <c r="L183" s="98"/>
    </row>
    <row r="184" spans="3:12" x14ac:dyDescent="0.35">
      <c r="C184" s="99" t="s">
        <v>76</v>
      </c>
      <c r="D184" s="151"/>
      <c r="E184" s="100">
        <v>15000</v>
      </c>
      <c r="F184" s="97">
        <f t="shared" si="15"/>
        <v>0</v>
      </c>
      <c r="G184" s="165"/>
      <c r="H184" s="101" t="s">
        <v>998</v>
      </c>
      <c r="I184" s="101" t="str">
        <f>VLOOKUP(H184,Presupuesto!$B$11:$C$565,2,0)</f>
        <v>EQUIPO DE TRANSPORTE TRACCION Y ELEVACION</v>
      </c>
      <c r="J184" s="98" t="str">
        <f t="shared" si="16"/>
        <v>Posgrado</v>
      </c>
      <c r="K184" s="98" t="s">
        <v>393</v>
      </c>
      <c r="L184" s="98"/>
    </row>
    <row r="185" spans="3:12" x14ac:dyDescent="0.35">
      <c r="C185" s="99" t="s">
        <v>77</v>
      </c>
      <c r="D185" s="151"/>
      <c r="E185" s="100">
        <v>10000</v>
      </c>
      <c r="F185" s="97">
        <f t="shared" si="15"/>
        <v>0</v>
      </c>
      <c r="G185" s="165"/>
      <c r="H185" s="101" t="s">
        <v>998</v>
      </c>
      <c r="I185" s="101" t="str">
        <f>VLOOKUP(H185,Presupuesto!$B$11:$C$565,2,0)</f>
        <v>EQUIPO DE TRANSPORTE TRACCION Y ELEVACION</v>
      </c>
      <c r="J185" s="98" t="str">
        <f t="shared" si="16"/>
        <v>Posgrado</v>
      </c>
      <c r="K185" s="98" t="s">
        <v>401</v>
      </c>
      <c r="L185" s="98"/>
    </row>
    <row r="186" spans="3:12" x14ac:dyDescent="0.35">
      <c r="C186" s="99" t="s">
        <v>78</v>
      </c>
      <c r="D186" s="151"/>
      <c r="E186" s="100">
        <v>10000</v>
      </c>
      <c r="F186" s="97">
        <f t="shared" si="15"/>
        <v>0</v>
      </c>
      <c r="G186" s="165"/>
      <c r="H186" s="101" t="s">
        <v>1044</v>
      </c>
      <c r="I186" s="101" t="str">
        <f>VLOOKUP(H186,Presupuesto!$B$11:$C$565,2,0)</f>
        <v>APLICACIONES INFORMATICAS</v>
      </c>
      <c r="J186" s="98" t="str">
        <f t="shared" si="16"/>
        <v>Posgrado</v>
      </c>
      <c r="K186" s="98" t="s">
        <v>397</v>
      </c>
      <c r="L186" s="98"/>
    </row>
    <row r="187" spans="3:12" x14ac:dyDescent="0.35">
      <c r="C187" s="109" t="s">
        <v>79</v>
      </c>
      <c r="D187" s="151"/>
      <c r="E187" s="100">
        <v>2000</v>
      </c>
      <c r="F187" s="97">
        <f t="shared" si="15"/>
        <v>0</v>
      </c>
      <c r="G187" s="165"/>
      <c r="H187" s="110" t="s">
        <v>1012</v>
      </c>
      <c r="I187" s="110" t="str">
        <f>VLOOKUP(H187,Presupuesto!$B$11:$C$565,2,0)</f>
        <v>EQUIPO DE COMPUTACION</v>
      </c>
      <c r="J187" s="98" t="str">
        <f t="shared" si="16"/>
        <v>Posgrado</v>
      </c>
      <c r="K187" s="98" t="s">
        <v>393</v>
      </c>
      <c r="L187" s="98"/>
    </row>
    <row r="188" spans="3:12" x14ac:dyDescent="0.35">
      <c r="C188" s="109" t="s">
        <v>1460</v>
      </c>
      <c r="D188" s="151"/>
      <c r="E188" s="100">
        <v>1500</v>
      </c>
      <c r="F188" s="97">
        <f t="shared" si="15"/>
        <v>0</v>
      </c>
      <c r="G188" s="165"/>
      <c r="H188" s="110" t="s">
        <v>944</v>
      </c>
      <c r="I188" s="110" t="str">
        <f>VLOOKUP(H188,Presupuesto!$B$11:$C$565,2,0)</f>
        <v>UTILES Y MATERIALES ELECTRICOS</v>
      </c>
      <c r="J188" s="98" t="str">
        <f t="shared" si="16"/>
        <v>Posgrado</v>
      </c>
      <c r="K188" s="98" t="s">
        <v>393</v>
      </c>
      <c r="L188" s="98"/>
    </row>
    <row r="189" spans="3:12" x14ac:dyDescent="0.35">
      <c r="C189" s="109" t="s">
        <v>80</v>
      </c>
      <c r="D189" s="151"/>
      <c r="E189" s="100">
        <v>1500</v>
      </c>
      <c r="F189" s="97">
        <f t="shared" si="15"/>
        <v>0</v>
      </c>
      <c r="G189" s="165"/>
      <c r="H189" s="110" t="s">
        <v>1012</v>
      </c>
      <c r="I189" s="110" t="str">
        <f>VLOOKUP(H189,Presupuesto!$B$11:$C$565,2,0)</f>
        <v>EQUIPO DE COMPUTACION</v>
      </c>
      <c r="J189" s="98" t="str">
        <f t="shared" si="16"/>
        <v>Posgrado</v>
      </c>
      <c r="K189" s="98" t="s">
        <v>393</v>
      </c>
      <c r="L189" s="98"/>
    </row>
    <row r="190" spans="3:12" x14ac:dyDescent="0.35">
      <c r="C190" s="109" t="s">
        <v>81</v>
      </c>
      <c r="D190" s="151"/>
      <c r="E190" s="100">
        <v>500</v>
      </c>
      <c r="F190" s="97">
        <f t="shared" si="15"/>
        <v>0</v>
      </c>
      <c r="G190" s="165"/>
      <c r="H190" s="110" t="s">
        <v>953</v>
      </c>
      <c r="I190" s="110" t="str">
        <f>VLOOKUP(H190,Presupuesto!$B$11:$C$565,2,0)</f>
        <v>OTROS RESPUESTOS Y ACCESORIOS MENORES</v>
      </c>
      <c r="J190" s="98" t="str">
        <f t="shared" si="16"/>
        <v>Posgrado</v>
      </c>
      <c r="K190" s="98" t="s">
        <v>393</v>
      </c>
      <c r="L190" s="98"/>
    </row>
    <row r="191" spans="3:12" ht="15" thickBot="1" x14ac:dyDescent="0.4">
      <c r="C191" s="102" t="s">
        <v>82</v>
      </c>
      <c r="D191" s="159"/>
      <c r="E191" s="104">
        <v>20</v>
      </c>
      <c r="F191" s="105">
        <f t="shared" si="15"/>
        <v>0</v>
      </c>
      <c r="G191" s="162"/>
      <c r="H191" s="106" t="s">
        <v>953</v>
      </c>
      <c r="I191" s="106" t="str">
        <f>VLOOKUP(H191,Presupuesto!$B$11:$C$565,2,0)</f>
        <v>OTROS RESPUESTOS Y ACCESORIOS MENORES</v>
      </c>
      <c r="J191" s="106" t="str">
        <f t="shared" si="16"/>
        <v>Posgrado</v>
      </c>
      <c r="K191" s="124" t="s">
        <v>392</v>
      </c>
      <c r="L191" s="124"/>
    </row>
    <row r="193" spans="3:12" ht="15" thickBot="1" x14ac:dyDescent="0.4"/>
    <row r="194" spans="3:12" ht="15" thickBot="1" x14ac:dyDescent="0.4">
      <c r="C194" s="29" t="s">
        <v>43</v>
      </c>
      <c r="D194" s="108">
        <f>SUM(F201:F214)</f>
        <v>0</v>
      </c>
      <c r="F194" s="70"/>
      <c r="G194" s="79"/>
      <c r="H194" s="70"/>
      <c r="I194" s="70"/>
    </row>
    <row r="195" spans="3:12" x14ac:dyDescent="0.35">
      <c r="C195" s="70"/>
      <c r="D195" s="31"/>
      <c r="E195" s="93"/>
      <c r="F195" s="93"/>
      <c r="G195" s="93"/>
      <c r="H195" s="76"/>
      <c r="I195" s="76"/>
      <c r="J195" s="76"/>
      <c r="K195" s="112"/>
    </row>
    <row r="196" spans="3:12" x14ac:dyDescent="0.35">
      <c r="C196" s="70"/>
      <c r="D196" s="31"/>
      <c r="E196" s="93"/>
      <c r="F196" s="93"/>
      <c r="G196" s="93"/>
      <c r="H196" s="76"/>
      <c r="I196" s="76"/>
      <c r="J196" s="76"/>
      <c r="K196" s="112"/>
    </row>
    <row r="197" spans="3:12" ht="15.5" x14ac:dyDescent="0.35">
      <c r="C197" s="202" t="s">
        <v>390</v>
      </c>
      <c r="D197" s="351"/>
      <c r="E197" s="93"/>
      <c r="F197" s="93"/>
      <c r="G197" s="93"/>
      <c r="H197" s="76"/>
      <c r="I197" s="76"/>
      <c r="J197" s="76"/>
      <c r="K197" s="112"/>
    </row>
    <row r="198" spans="3:12" ht="18.5" x14ac:dyDescent="0.35">
      <c r="C198" s="207"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3"/>
      <c r="F198" s="93"/>
      <c r="G198" s="93"/>
      <c r="H198" s="76"/>
      <c r="I198" s="76"/>
      <c r="J198" s="76"/>
      <c r="K198" s="112"/>
    </row>
    <row r="199" spans="3:12" x14ac:dyDescent="0.35">
      <c r="F199" s="93"/>
      <c r="G199" s="76"/>
      <c r="H199" s="76"/>
      <c r="I199" s="76"/>
    </row>
    <row r="200" spans="3:12" ht="29.5" thickBot="1" x14ac:dyDescent="0.4">
      <c r="C200" s="149" t="s">
        <v>44</v>
      </c>
      <c r="D200" s="149" t="s">
        <v>55</v>
      </c>
      <c r="E200" s="149" t="s">
        <v>57</v>
      </c>
      <c r="F200" s="150" t="s">
        <v>27</v>
      </c>
      <c r="G200" s="150" t="s">
        <v>129</v>
      </c>
      <c r="H200" s="149" t="s">
        <v>46</v>
      </c>
      <c r="I200" s="149" t="s">
        <v>130</v>
      </c>
      <c r="J200" s="149" t="s">
        <v>408</v>
      </c>
      <c r="K200" s="149" t="s">
        <v>409</v>
      </c>
      <c r="L200" s="149" t="s">
        <v>462</v>
      </c>
    </row>
    <row r="201" spans="3:12" ht="15" thickBot="1" x14ac:dyDescent="0.4">
      <c r="C201" s="298" t="s">
        <v>1337</v>
      </c>
      <c r="D201" s="158"/>
      <c r="E201" s="96">
        <f>HLOOKUP($C201,$CB$2:$CE$3,2,0)</f>
        <v>15000</v>
      </c>
      <c r="F201" s="97">
        <f>D201*E201</f>
        <v>0</v>
      </c>
      <c r="G201" s="165"/>
      <c r="H201" s="98" t="s">
        <v>1012</v>
      </c>
      <c r="I201" s="98" t="str">
        <f>VLOOKUP(H201,Presupuesto!$B$11:$C$565,2,0)</f>
        <v>EQUIPO DE COMPUTACION</v>
      </c>
      <c r="J201" s="215" t="s">
        <v>1437</v>
      </c>
      <c r="K201" s="98" t="s">
        <v>392</v>
      </c>
      <c r="L201" s="98"/>
    </row>
    <row r="202" spans="3:12" x14ac:dyDescent="0.35">
      <c r="C202" s="298" t="s">
        <v>1335</v>
      </c>
      <c r="D202" s="151"/>
      <c r="E202" s="96">
        <f>HLOOKUP($C202,$CB$2:$CE$3,2,0)</f>
        <v>35000</v>
      </c>
      <c r="F202" s="97">
        <f>D202*E202</f>
        <v>0</v>
      </c>
      <c r="G202" s="165"/>
      <c r="H202" s="101" t="s">
        <v>1012</v>
      </c>
      <c r="I202" s="101" t="str">
        <f>VLOOKUP(H202,Presupuesto!$B$11:$C$565,2,0)</f>
        <v>EQUIPO DE COMPUTACION</v>
      </c>
      <c r="J202" s="98" t="str">
        <f>$J$201</f>
        <v>Posgrado</v>
      </c>
      <c r="K202" s="98" t="s">
        <v>410</v>
      </c>
      <c r="L202" s="98"/>
    </row>
    <row r="203" spans="3:12" x14ac:dyDescent="0.35">
      <c r="C203" s="99" t="s">
        <v>73</v>
      </c>
      <c r="D203" s="151"/>
      <c r="E203" s="100">
        <v>4000</v>
      </c>
      <c r="F203" s="97">
        <f t="shared" ref="F203:F214" si="17">D203*E203</f>
        <v>0</v>
      </c>
      <c r="G203" s="165"/>
      <c r="H203" s="101" t="s">
        <v>984</v>
      </c>
      <c r="I203" s="101" t="str">
        <f>VLOOKUP(H203,Presupuesto!$B$11:$C$565,2,0)</f>
        <v>EQUIPOS VARIOS DE OFICINA</v>
      </c>
      <c r="J203" s="98" t="str">
        <f t="shared" ref="J203:J214" si="18">$J$201</f>
        <v>Posgrado</v>
      </c>
      <c r="K203" s="98" t="s">
        <v>393</v>
      </c>
      <c r="L203" s="98"/>
    </row>
    <row r="204" spans="3:12" x14ac:dyDescent="0.35">
      <c r="C204" s="99" t="s">
        <v>74</v>
      </c>
      <c r="D204" s="151"/>
      <c r="E204" s="100">
        <v>8000</v>
      </c>
      <c r="F204" s="97">
        <f t="shared" si="17"/>
        <v>0</v>
      </c>
      <c r="G204" s="165"/>
      <c r="H204" s="101" t="s">
        <v>1012</v>
      </c>
      <c r="I204" s="101" t="str">
        <f>VLOOKUP(H204,Presupuesto!$B$11:$C$565,2,0)</f>
        <v>EQUIPO DE COMPUTACION</v>
      </c>
      <c r="J204" s="98" t="str">
        <f t="shared" si="18"/>
        <v>Posgrado</v>
      </c>
      <c r="K204" s="98" t="s">
        <v>393</v>
      </c>
      <c r="L204" s="98"/>
    </row>
    <row r="205" spans="3:12" x14ac:dyDescent="0.35">
      <c r="C205" s="99" t="s">
        <v>75</v>
      </c>
      <c r="D205" s="151"/>
      <c r="E205" s="100">
        <v>5000</v>
      </c>
      <c r="F205" s="97">
        <f t="shared" si="17"/>
        <v>0</v>
      </c>
      <c r="G205" s="165"/>
      <c r="H205" s="101" t="s">
        <v>1012</v>
      </c>
      <c r="I205" s="101" t="str">
        <f>VLOOKUP(H205,Presupuesto!$B$11:$C$565,2,0)</f>
        <v>EQUIPO DE COMPUTACION</v>
      </c>
      <c r="J205" s="98" t="str">
        <f t="shared" si="18"/>
        <v>Posgrado</v>
      </c>
      <c r="K205" s="98" t="s">
        <v>393</v>
      </c>
      <c r="L205" s="98"/>
    </row>
    <row r="206" spans="3:12" x14ac:dyDescent="0.35">
      <c r="C206" s="99" t="s">
        <v>35</v>
      </c>
      <c r="D206" s="151"/>
      <c r="E206" s="100">
        <v>13000</v>
      </c>
      <c r="F206" s="97">
        <f t="shared" si="17"/>
        <v>0</v>
      </c>
      <c r="G206" s="165"/>
      <c r="H206" s="101" t="s">
        <v>998</v>
      </c>
      <c r="I206" s="101" t="str">
        <f>VLOOKUP(H206,Presupuesto!$B$11:$C$565,2,0)</f>
        <v>EQUIPO DE TRANSPORTE TRACCION Y ELEVACION</v>
      </c>
      <c r="J206" s="98" t="str">
        <f t="shared" si="18"/>
        <v>Posgrado</v>
      </c>
      <c r="K206" s="98" t="s">
        <v>393</v>
      </c>
      <c r="L206" s="98"/>
    </row>
    <row r="207" spans="3:12" x14ac:dyDescent="0.35">
      <c r="C207" s="99" t="s">
        <v>76</v>
      </c>
      <c r="D207" s="151"/>
      <c r="E207" s="100">
        <v>15000</v>
      </c>
      <c r="F207" s="97">
        <f t="shared" si="17"/>
        <v>0</v>
      </c>
      <c r="G207" s="165"/>
      <c r="H207" s="101" t="s">
        <v>998</v>
      </c>
      <c r="I207" s="101" t="str">
        <f>VLOOKUP(H207,Presupuesto!$B$11:$C$565,2,0)</f>
        <v>EQUIPO DE TRANSPORTE TRACCION Y ELEVACION</v>
      </c>
      <c r="J207" s="98" t="str">
        <f t="shared" si="18"/>
        <v>Posgrado</v>
      </c>
      <c r="K207" s="98" t="s">
        <v>393</v>
      </c>
      <c r="L207" s="98"/>
    </row>
    <row r="208" spans="3:12" x14ac:dyDescent="0.35">
      <c r="C208" s="99" t="s">
        <v>77</v>
      </c>
      <c r="D208" s="151"/>
      <c r="E208" s="100">
        <v>10000</v>
      </c>
      <c r="F208" s="97">
        <f t="shared" si="17"/>
        <v>0</v>
      </c>
      <c r="G208" s="165"/>
      <c r="H208" s="101" t="s">
        <v>998</v>
      </c>
      <c r="I208" s="101" t="str">
        <f>VLOOKUP(H208,Presupuesto!$B$11:$C$565,2,0)</f>
        <v>EQUIPO DE TRANSPORTE TRACCION Y ELEVACION</v>
      </c>
      <c r="J208" s="98" t="str">
        <f t="shared" si="18"/>
        <v>Posgrado</v>
      </c>
      <c r="K208" s="98" t="s">
        <v>401</v>
      </c>
      <c r="L208" s="98"/>
    </row>
    <row r="209" spans="3:12" x14ac:dyDescent="0.35">
      <c r="C209" s="99" t="s">
        <v>78</v>
      </c>
      <c r="D209" s="151"/>
      <c r="E209" s="100">
        <v>10000</v>
      </c>
      <c r="F209" s="97">
        <f t="shared" si="17"/>
        <v>0</v>
      </c>
      <c r="G209" s="165"/>
      <c r="H209" s="101" t="s">
        <v>1044</v>
      </c>
      <c r="I209" s="101" t="str">
        <f>VLOOKUP(H209,Presupuesto!$B$11:$C$565,2,0)</f>
        <v>APLICACIONES INFORMATICAS</v>
      </c>
      <c r="J209" s="98" t="str">
        <f t="shared" si="18"/>
        <v>Posgrado</v>
      </c>
      <c r="K209" s="98" t="s">
        <v>397</v>
      </c>
      <c r="L209" s="98"/>
    </row>
    <row r="210" spans="3:12" x14ac:dyDescent="0.35">
      <c r="C210" s="109" t="s">
        <v>79</v>
      </c>
      <c r="D210" s="151"/>
      <c r="E210" s="100">
        <v>2000</v>
      </c>
      <c r="F210" s="97">
        <f t="shared" si="17"/>
        <v>0</v>
      </c>
      <c r="G210" s="165"/>
      <c r="H210" s="110" t="s">
        <v>1012</v>
      </c>
      <c r="I210" s="110" t="str">
        <f>VLOOKUP(H210,Presupuesto!$B$11:$C$565,2,0)</f>
        <v>EQUIPO DE COMPUTACION</v>
      </c>
      <c r="J210" s="98" t="str">
        <f t="shared" si="18"/>
        <v>Posgrado</v>
      </c>
      <c r="K210" s="98" t="s">
        <v>393</v>
      </c>
      <c r="L210" s="98"/>
    </row>
    <row r="211" spans="3:12" x14ac:dyDescent="0.35">
      <c r="C211" s="109" t="s">
        <v>1460</v>
      </c>
      <c r="D211" s="151"/>
      <c r="E211" s="100">
        <v>1500</v>
      </c>
      <c r="F211" s="97">
        <f t="shared" si="17"/>
        <v>0</v>
      </c>
      <c r="G211" s="165"/>
      <c r="H211" s="110" t="s">
        <v>944</v>
      </c>
      <c r="I211" s="110" t="str">
        <f>VLOOKUP(H211,Presupuesto!$B$11:$C$565,2,0)</f>
        <v>UTILES Y MATERIALES ELECTRICOS</v>
      </c>
      <c r="J211" s="98" t="str">
        <f t="shared" si="18"/>
        <v>Posgrado</v>
      </c>
      <c r="K211" s="98" t="s">
        <v>393</v>
      </c>
      <c r="L211" s="98"/>
    </row>
    <row r="212" spans="3:12" x14ac:dyDescent="0.35">
      <c r="C212" s="109" t="s">
        <v>80</v>
      </c>
      <c r="D212" s="151"/>
      <c r="E212" s="100">
        <v>1500</v>
      </c>
      <c r="F212" s="97">
        <f t="shared" si="17"/>
        <v>0</v>
      </c>
      <c r="G212" s="165"/>
      <c r="H212" s="110" t="s">
        <v>1012</v>
      </c>
      <c r="I212" s="110" t="str">
        <f>VLOOKUP(H212,Presupuesto!$B$11:$C$565,2,0)</f>
        <v>EQUIPO DE COMPUTACION</v>
      </c>
      <c r="J212" s="98" t="str">
        <f t="shared" si="18"/>
        <v>Posgrado</v>
      </c>
      <c r="K212" s="98" t="s">
        <v>393</v>
      </c>
      <c r="L212" s="98"/>
    </row>
    <row r="213" spans="3:12" x14ac:dyDescent="0.35">
      <c r="C213" s="109" t="s">
        <v>81</v>
      </c>
      <c r="D213" s="151"/>
      <c r="E213" s="100">
        <v>500</v>
      </c>
      <c r="F213" s="97">
        <f t="shared" si="17"/>
        <v>0</v>
      </c>
      <c r="G213" s="165"/>
      <c r="H213" s="110" t="s">
        <v>953</v>
      </c>
      <c r="I213" s="110" t="str">
        <f>VLOOKUP(H213,Presupuesto!$B$11:$C$565,2,0)</f>
        <v>OTROS RESPUESTOS Y ACCESORIOS MENORES</v>
      </c>
      <c r="J213" s="98" t="str">
        <f t="shared" si="18"/>
        <v>Posgrado</v>
      </c>
      <c r="K213" s="98" t="s">
        <v>393</v>
      </c>
      <c r="L213" s="98"/>
    </row>
    <row r="214" spans="3:12" ht="15" thickBot="1" x14ac:dyDescent="0.4">
      <c r="C214" s="102" t="s">
        <v>82</v>
      </c>
      <c r="D214" s="159"/>
      <c r="E214" s="104">
        <v>20</v>
      </c>
      <c r="F214" s="105">
        <f t="shared" si="17"/>
        <v>0</v>
      </c>
      <c r="G214" s="162"/>
      <c r="H214" s="106" t="s">
        <v>953</v>
      </c>
      <c r="I214" s="106" t="str">
        <f>VLOOKUP(H214,Presupuesto!$B$11:$C$565,2,0)</f>
        <v>OTROS RESPUESTOS Y ACCESORIOS MENORES</v>
      </c>
      <c r="J214" s="106" t="str">
        <f t="shared" si="18"/>
        <v>Posgrado</v>
      </c>
      <c r="K214" s="124" t="s">
        <v>392</v>
      </c>
      <c r="L214" s="124"/>
    </row>
    <row r="215" spans="3:12" x14ac:dyDescent="0.35">
      <c r="F215" s="93"/>
      <c r="G215" s="76"/>
      <c r="H215" s="76"/>
      <c r="I215" s="76"/>
    </row>
    <row r="216" spans="3:12" ht="15" thickBot="1" x14ac:dyDescent="0.4"/>
    <row r="217" spans="3:12" ht="15" thickBot="1" x14ac:dyDescent="0.4">
      <c r="C217" s="29" t="s">
        <v>43</v>
      </c>
      <c r="D217" s="108">
        <f>SUM(F224:F237)</f>
        <v>0</v>
      </c>
      <c r="F217" s="70"/>
      <c r="G217" s="79"/>
      <c r="H217" s="70"/>
      <c r="I217" s="70"/>
    </row>
    <row r="218" spans="3:12" x14ac:dyDescent="0.35">
      <c r="C218" s="70"/>
      <c r="D218" s="31"/>
      <c r="E218" s="93"/>
      <c r="F218" s="93"/>
      <c r="G218" s="93"/>
      <c r="H218" s="76"/>
      <c r="I218" s="76"/>
      <c r="J218" s="76"/>
      <c r="K218" s="112"/>
    </row>
    <row r="219" spans="3:12" x14ac:dyDescent="0.35">
      <c r="C219" s="70"/>
      <c r="D219" s="31"/>
      <c r="E219" s="93"/>
      <c r="F219" s="93"/>
      <c r="G219" s="93"/>
      <c r="H219" s="76"/>
      <c r="I219" s="76"/>
      <c r="J219" s="76"/>
      <c r="K219" s="112"/>
    </row>
    <row r="220" spans="3:12" ht="15.5" x14ac:dyDescent="0.35">
      <c r="C220" s="202" t="s">
        <v>390</v>
      </c>
      <c r="D220" s="351"/>
      <c r="E220" s="93"/>
      <c r="F220" s="93"/>
      <c r="G220" s="93"/>
      <c r="H220" s="76"/>
      <c r="I220" s="76"/>
      <c r="J220" s="76"/>
      <c r="K220" s="112"/>
    </row>
    <row r="221" spans="3:12" ht="18.5" x14ac:dyDescent="0.35">
      <c r="C221" s="207"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x14ac:dyDescent="0.35">
      <c r="F222" s="93"/>
      <c r="G222" s="76"/>
      <c r="H222" s="76"/>
      <c r="I222" s="76"/>
    </row>
    <row r="223" spans="3:12" ht="29.5" thickBot="1" x14ac:dyDescent="0.4">
      <c r="C223" s="149" t="s">
        <v>44</v>
      </c>
      <c r="D223" s="149" t="s">
        <v>55</v>
      </c>
      <c r="E223" s="149" t="s">
        <v>57</v>
      </c>
      <c r="F223" s="150" t="s">
        <v>27</v>
      </c>
      <c r="G223" s="150" t="s">
        <v>129</v>
      </c>
      <c r="H223" s="149" t="s">
        <v>46</v>
      </c>
      <c r="I223" s="149" t="s">
        <v>130</v>
      </c>
      <c r="J223" s="149" t="s">
        <v>408</v>
      </c>
      <c r="K223" s="149" t="s">
        <v>409</v>
      </c>
      <c r="L223" s="149" t="s">
        <v>462</v>
      </c>
    </row>
    <row r="224" spans="3:12" ht="15" thickBot="1" x14ac:dyDescent="0.4">
      <c r="C224" s="298" t="s">
        <v>1337</v>
      </c>
      <c r="D224" s="158"/>
      <c r="E224" s="96">
        <f>HLOOKUP($C224,$CB$2:$CE$3,2,0)</f>
        <v>15000</v>
      </c>
      <c r="F224" s="97">
        <f>D224*E224</f>
        <v>0</v>
      </c>
      <c r="G224" s="165"/>
      <c r="H224" s="98" t="s">
        <v>1012</v>
      </c>
      <c r="I224" s="98" t="str">
        <f>VLOOKUP(H224,Presupuesto!$B$11:$C$565,2,0)</f>
        <v>EQUIPO DE COMPUTACION</v>
      </c>
      <c r="J224" s="215" t="s">
        <v>1437</v>
      </c>
      <c r="K224" s="98" t="s">
        <v>392</v>
      </c>
      <c r="L224" s="98"/>
    </row>
    <row r="225" spans="3:12" x14ac:dyDescent="0.35">
      <c r="C225" s="298" t="s">
        <v>1335</v>
      </c>
      <c r="D225" s="151"/>
      <c r="E225" s="96">
        <f>HLOOKUP($C225,$CB$2:$CE$3,2,0)</f>
        <v>35000</v>
      </c>
      <c r="F225" s="97">
        <f>D225*E225</f>
        <v>0</v>
      </c>
      <c r="G225" s="165"/>
      <c r="H225" s="101" t="s">
        <v>1012</v>
      </c>
      <c r="I225" s="101" t="str">
        <f>VLOOKUP(H225,Presupuesto!$B$11:$C$565,2,0)</f>
        <v>EQUIPO DE COMPUTACION</v>
      </c>
      <c r="J225" s="98" t="str">
        <f>$J$224</f>
        <v>Posgrado</v>
      </c>
      <c r="K225" s="98" t="s">
        <v>410</v>
      </c>
      <c r="L225" s="98"/>
    </row>
    <row r="226" spans="3:12" x14ac:dyDescent="0.35">
      <c r="C226" s="99" t="s">
        <v>73</v>
      </c>
      <c r="D226" s="151"/>
      <c r="E226" s="100">
        <v>4000</v>
      </c>
      <c r="F226" s="97">
        <f t="shared" ref="F226:F237" si="19">D226*E226</f>
        <v>0</v>
      </c>
      <c r="G226" s="165"/>
      <c r="H226" s="101" t="s">
        <v>984</v>
      </c>
      <c r="I226" s="101" t="str">
        <f>VLOOKUP(H226,Presupuesto!$B$11:$C$565,2,0)</f>
        <v>EQUIPOS VARIOS DE OFICINA</v>
      </c>
      <c r="J226" s="98" t="str">
        <f t="shared" ref="J226:J237" si="20">$J$224</f>
        <v>Posgrado</v>
      </c>
      <c r="K226" s="98" t="s">
        <v>393</v>
      </c>
      <c r="L226" s="98"/>
    </row>
    <row r="227" spans="3:12" x14ac:dyDescent="0.35">
      <c r="C227" s="99" t="s">
        <v>74</v>
      </c>
      <c r="D227" s="151"/>
      <c r="E227" s="100">
        <v>8000</v>
      </c>
      <c r="F227" s="97">
        <f t="shared" si="19"/>
        <v>0</v>
      </c>
      <c r="G227" s="165"/>
      <c r="H227" s="101" t="s">
        <v>1012</v>
      </c>
      <c r="I227" s="101" t="str">
        <f>VLOOKUP(H227,Presupuesto!$B$11:$C$565,2,0)</f>
        <v>EQUIPO DE COMPUTACION</v>
      </c>
      <c r="J227" s="98" t="str">
        <f t="shared" si="20"/>
        <v>Posgrado</v>
      </c>
      <c r="K227" s="98" t="s">
        <v>393</v>
      </c>
      <c r="L227" s="98"/>
    </row>
    <row r="228" spans="3:12" x14ac:dyDescent="0.35">
      <c r="C228" s="99" t="s">
        <v>75</v>
      </c>
      <c r="D228" s="151"/>
      <c r="E228" s="100">
        <v>5000</v>
      </c>
      <c r="F228" s="97">
        <f t="shared" si="19"/>
        <v>0</v>
      </c>
      <c r="G228" s="165"/>
      <c r="H228" s="101" t="s">
        <v>1012</v>
      </c>
      <c r="I228" s="101" t="str">
        <f>VLOOKUP(H228,Presupuesto!$B$11:$C$565,2,0)</f>
        <v>EQUIPO DE COMPUTACION</v>
      </c>
      <c r="J228" s="98" t="str">
        <f t="shared" si="20"/>
        <v>Posgrado</v>
      </c>
      <c r="K228" s="98" t="s">
        <v>393</v>
      </c>
      <c r="L228" s="98"/>
    </row>
    <row r="229" spans="3:12" x14ac:dyDescent="0.35">
      <c r="C229" s="99" t="s">
        <v>35</v>
      </c>
      <c r="D229" s="151"/>
      <c r="E229" s="100">
        <v>13000</v>
      </c>
      <c r="F229" s="97">
        <f t="shared" si="19"/>
        <v>0</v>
      </c>
      <c r="G229" s="165"/>
      <c r="H229" s="101" t="s">
        <v>998</v>
      </c>
      <c r="I229" s="101" t="str">
        <f>VLOOKUP(H229,Presupuesto!$B$11:$C$565,2,0)</f>
        <v>EQUIPO DE TRANSPORTE TRACCION Y ELEVACION</v>
      </c>
      <c r="J229" s="98" t="str">
        <f t="shared" si="20"/>
        <v>Posgrado</v>
      </c>
      <c r="K229" s="98" t="s">
        <v>393</v>
      </c>
      <c r="L229" s="98"/>
    </row>
    <row r="230" spans="3:12" x14ac:dyDescent="0.35">
      <c r="C230" s="99" t="s">
        <v>76</v>
      </c>
      <c r="D230" s="151"/>
      <c r="E230" s="100">
        <v>15000</v>
      </c>
      <c r="F230" s="97">
        <f t="shared" si="19"/>
        <v>0</v>
      </c>
      <c r="G230" s="165"/>
      <c r="H230" s="101" t="s">
        <v>998</v>
      </c>
      <c r="I230" s="101" t="str">
        <f>VLOOKUP(H230,Presupuesto!$B$11:$C$565,2,0)</f>
        <v>EQUIPO DE TRANSPORTE TRACCION Y ELEVACION</v>
      </c>
      <c r="J230" s="98" t="str">
        <f t="shared" si="20"/>
        <v>Posgrado</v>
      </c>
      <c r="K230" s="98" t="s">
        <v>393</v>
      </c>
      <c r="L230" s="98"/>
    </row>
    <row r="231" spans="3:12" x14ac:dyDescent="0.35">
      <c r="C231" s="99" t="s">
        <v>77</v>
      </c>
      <c r="D231" s="151"/>
      <c r="E231" s="100">
        <v>10000</v>
      </c>
      <c r="F231" s="97">
        <f t="shared" si="19"/>
        <v>0</v>
      </c>
      <c r="G231" s="165"/>
      <c r="H231" s="101" t="s">
        <v>998</v>
      </c>
      <c r="I231" s="101" t="str">
        <f>VLOOKUP(H231,Presupuesto!$B$11:$C$565,2,0)</f>
        <v>EQUIPO DE TRANSPORTE TRACCION Y ELEVACION</v>
      </c>
      <c r="J231" s="98" t="str">
        <f t="shared" si="20"/>
        <v>Posgrado</v>
      </c>
      <c r="K231" s="98" t="s">
        <v>401</v>
      </c>
      <c r="L231" s="98"/>
    </row>
    <row r="232" spans="3:12" x14ac:dyDescent="0.35">
      <c r="C232" s="99" t="s">
        <v>78</v>
      </c>
      <c r="D232" s="151"/>
      <c r="E232" s="100">
        <v>10000</v>
      </c>
      <c r="F232" s="97">
        <f t="shared" si="19"/>
        <v>0</v>
      </c>
      <c r="G232" s="165"/>
      <c r="H232" s="101" t="s">
        <v>1044</v>
      </c>
      <c r="I232" s="101" t="str">
        <f>VLOOKUP(H232,Presupuesto!$B$11:$C$565,2,0)</f>
        <v>APLICACIONES INFORMATICAS</v>
      </c>
      <c r="J232" s="98" t="str">
        <f t="shared" si="20"/>
        <v>Posgrado</v>
      </c>
      <c r="K232" s="98" t="s">
        <v>397</v>
      </c>
      <c r="L232" s="98"/>
    </row>
    <row r="233" spans="3:12" x14ac:dyDescent="0.35">
      <c r="C233" s="109" t="s">
        <v>79</v>
      </c>
      <c r="D233" s="151"/>
      <c r="E233" s="100">
        <v>2000</v>
      </c>
      <c r="F233" s="97">
        <f t="shared" si="19"/>
        <v>0</v>
      </c>
      <c r="G233" s="165"/>
      <c r="H233" s="110" t="s">
        <v>1012</v>
      </c>
      <c r="I233" s="110" t="str">
        <f>VLOOKUP(H233,Presupuesto!$B$11:$C$565,2,0)</f>
        <v>EQUIPO DE COMPUTACION</v>
      </c>
      <c r="J233" s="98" t="str">
        <f t="shared" si="20"/>
        <v>Posgrado</v>
      </c>
      <c r="K233" s="98" t="s">
        <v>393</v>
      </c>
      <c r="L233" s="98"/>
    </row>
    <row r="234" spans="3:12" x14ac:dyDescent="0.35">
      <c r="C234" s="109" t="s">
        <v>1460</v>
      </c>
      <c r="D234" s="151"/>
      <c r="E234" s="100">
        <v>1500</v>
      </c>
      <c r="F234" s="97">
        <f t="shared" si="19"/>
        <v>0</v>
      </c>
      <c r="G234" s="165"/>
      <c r="H234" s="110" t="s">
        <v>944</v>
      </c>
      <c r="I234" s="110" t="str">
        <f>VLOOKUP(H234,Presupuesto!$B$11:$C$565,2,0)</f>
        <v>UTILES Y MATERIALES ELECTRICOS</v>
      </c>
      <c r="J234" s="98" t="str">
        <f t="shared" si="20"/>
        <v>Posgrado</v>
      </c>
      <c r="K234" s="98" t="s">
        <v>393</v>
      </c>
      <c r="L234" s="98"/>
    </row>
    <row r="235" spans="3:12" x14ac:dyDescent="0.35">
      <c r="C235" s="109" t="s">
        <v>80</v>
      </c>
      <c r="D235" s="151"/>
      <c r="E235" s="100">
        <v>1500</v>
      </c>
      <c r="F235" s="97">
        <f t="shared" si="19"/>
        <v>0</v>
      </c>
      <c r="G235" s="165"/>
      <c r="H235" s="110" t="s">
        <v>1012</v>
      </c>
      <c r="I235" s="110" t="str">
        <f>VLOOKUP(H235,Presupuesto!$B$11:$C$565,2,0)</f>
        <v>EQUIPO DE COMPUTACION</v>
      </c>
      <c r="J235" s="98" t="str">
        <f t="shared" si="20"/>
        <v>Posgrado</v>
      </c>
      <c r="K235" s="98" t="s">
        <v>393</v>
      </c>
      <c r="L235" s="98"/>
    </row>
    <row r="236" spans="3:12" x14ac:dyDescent="0.35">
      <c r="C236" s="109" t="s">
        <v>81</v>
      </c>
      <c r="D236" s="151"/>
      <c r="E236" s="100">
        <v>500</v>
      </c>
      <c r="F236" s="97">
        <f t="shared" si="19"/>
        <v>0</v>
      </c>
      <c r="G236" s="165"/>
      <c r="H236" s="110" t="s">
        <v>953</v>
      </c>
      <c r="I236" s="110" t="str">
        <f>VLOOKUP(H236,Presupuesto!$B$11:$C$565,2,0)</f>
        <v>OTROS RESPUESTOS Y ACCESORIOS MENORES</v>
      </c>
      <c r="J236" s="98" t="str">
        <f t="shared" si="20"/>
        <v>Posgrado</v>
      </c>
      <c r="K236" s="98" t="s">
        <v>393</v>
      </c>
      <c r="L236" s="98"/>
    </row>
    <row r="237" spans="3:12" ht="15" thickBot="1" x14ac:dyDescent="0.4">
      <c r="C237" s="102" t="s">
        <v>82</v>
      </c>
      <c r="D237" s="159"/>
      <c r="E237" s="104">
        <v>20</v>
      </c>
      <c r="F237" s="105">
        <f t="shared" si="19"/>
        <v>0</v>
      </c>
      <c r="G237" s="162"/>
      <c r="H237" s="106" t="s">
        <v>953</v>
      </c>
      <c r="I237" s="106" t="str">
        <f>VLOOKUP(H237,Presupuesto!$B$11:$C$565,2,0)</f>
        <v>OTROS RESPUESTOS Y ACCESORIOS MENORES</v>
      </c>
      <c r="J237" s="106" t="str">
        <f t="shared" si="20"/>
        <v>Posgrado</v>
      </c>
      <c r="K237" s="124" t="s">
        <v>392</v>
      </c>
      <c r="L237" s="124"/>
    </row>
    <row r="239" spans="3:12" ht="15" thickBot="1" x14ac:dyDescent="0.4"/>
    <row r="240" spans="3:12" ht="15" thickBot="1" x14ac:dyDescent="0.4">
      <c r="C240" s="29" t="s">
        <v>43</v>
      </c>
      <c r="D240" s="108">
        <f>SUM(F247:F260)</f>
        <v>0</v>
      </c>
      <c r="F240" s="70"/>
      <c r="G240" s="79"/>
      <c r="H240" s="70"/>
      <c r="I240" s="70"/>
    </row>
    <row r="241" spans="3:12" x14ac:dyDescent="0.35">
      <c r="C241" s="70"/>
      <c r="D241" s="31"/>
      <c r="E241" s="93"/>
      <c r="F241" s="93"/>
      <c r="G241" s="93"/>
      <c r="H241" s="76"/>
      <c r="I241" s="76"/>
      <c r="J241" s="76"/>
      <c r="K241" s="112"/>
    </row>
    <row r="242" spans="3:12" x14ac:dyDescent="0.35">
      <c r="C242" s="70"/>
      <c r="D242" s="31"/>
      <c r="E242" s="93"/>
      <c r="F242" s="93"/>
      <c r="G242" s="93"/>
      <c r="H242" s="76"/>
      <c r="I242" s="76"/>
      <c r="J242" s="76"/>
      <c r="K242" s="112"/>
    </row>
    <row r="243" spans="3:12" ht="15.5" x14ac:dyDescent="0.35">
      <c r="C243" s="202" t="s">
        <v>390</v>
      </c>
      <c r="D243" s="351"/>
      <c r="E243" s="93"/>
      <c r="F243" s="93"/>
      <c r="G243" s="93"/>
      <c r="H243" s="76"/>
      <c r="I243" s="76"/>
      <c r="J243" s="76"/>
      <c r="K243" s="112"/>
    </row>
    <row r="244" spans="3:12" ht="18.5" x14ac:dyDescent="0.35">
      <c r="C244" s="207"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3"/>
      <c r="F244" s="93"/>
      <c r="G244" s="93"/>
      <c r="H244" s="76"/>
      <c r="I244" s="76"/>
      <c r="J244" s="76"/>
      <c r="K244" s="112"/>
    </row>
    <row r="245" spans="3:12" x14ac:dyDescent="0.35">
      <c r="F245" s="93"/>
      <c r="G245" s="76"/>
      <c r="H245" s="76"/>
      <c r="I245" s="76"/>
    </row>
    <row r="246" spans="3:12" ht="29.5" thickBot="1" x14ac:dyDescent="0.4">
      <c r="C246" s="149" t="s">
        <v>44</v>
      </c>
      <c r="D246" s="149" t="s">
        <v>55</v>
      </c>
      <c r="E246" s="149" t="s">
        <v>57</v>
      </c>
      <c r="F246" s="150" t="s">
        <v>27</v>
      </c>
      <c r="G246" s="150" t="s">
        <v>129</v>
      </c>
      <c r="H246" s="149" t="s">
        <v>46</v>
      </c>
      <c r="I246" s="149" t="s">
        <v>130</v>
      </c>
      <c r="J246" s="149" t="s">
        <v>408</v>
      </c>
      <c r="K246" s="149" t="s">
        <v>409</v>
      </c>
      <c r="L246" s="149" t="s">
        <v>462</v>
      </c>
    </row>
    <row r="247" spans="3:12" ht="15" thickBot="1" x14ac:dyDescent="0.4">
      <c r="C247" s="298" t="s">
        <v>1337</v>
      </c>
      <c r="D247" s="158"/>
      <c r="E247" s="96">
        <f>HLOOKUP($C247,$CB$2:$CE$3,2,0)</f>
        <v>15000</v>
      </c>
      <c r="F247" s="97">
        <f>D247*E247</f>
        <v>0</v>
      </c>
      <c r="G247" s="165"/>
      <c r="H247" s="98" t="s">
        <v>1012</v>
      </c>
      <c r="I247" s="98" t="str">
        <f>VLOOKUP(H247,Presupuesto!$B$11:$C$565,2,0)</f>
        <v>EQUIPO DE COMPUTACION</v>
      </c>
      <c r="J247" s="215" t="s">
        <v>1437</v>
      </c>
      <c r="K247" s="98" t="s">
        <v>392</v>
      </c>
      <c r="L247" s="98"/>
    </row>
    <row r="248" spans="3:12" x14ac:dyDescent="0.35">
      <c r="C248" s="298" t="s">
        <v>1335</v>
      </c>
      <c r="D248" s="151"/>
      <c r="E248" s="96">
        <f>HLOOKUP($C248,$CB$2:$CE$3,2,0)</f>
        <v>35000</v>
      </c>
      <c r="F248" s="97">
        <f>D248*E248</f>
        <v>0</v>
      </c>
      <c r="G248" s="165"/>
      <c r="H248" s="101" t="s">
        <v>1012</v>
      </c>
      <c r="I248" s="101" t="str">
        <f>VLOOKUP(H248,Presupuesto!$B$11:$C$565,2,0)</f>
        <v>EQUIPO DE COMPUTACION</v>
      </c>
      <c r="J248" s="98" t="str">
        <f>$J$247</f>
        <v>Posgrado</v>
      </c>
      <c r="K248" s="98" t="s">
        <v>410</v>
      </c>
      <c r="L248" s="98"/>
    </row>
    <row r="249" spans="3:12" x14ac:dyDescent="0.35">
      <c r="C249" s="99" t="s">
        <v>73</v>
      </c>
      <c r="D249" s="151"/>
      <c r="E249" s="100">
        <v>4000</v>
      </c>
      <c r="F249" s="97">
        <f t="shared" ref="F249:F260" si="21">D249*E249</f>
        <v>0</v>
      </c>
      <c r="G249" s="165"/>
      <c r="H249" s="101" t="s">
        <v>984</v>
      </c>
      <c r="I249" s="101" t="str">
        <f>VLOOKUP(H249,Presupuesto!$B$11:$C$565,2,0)</f>
        <v>EQUIPOS VARIOS DE OFICINA</v>
      </c>
      <c r="J249" s="98" t="str">
        <f t="shared" ref="J249:J260" si="22">$J$247</f>
        <v>Posgrado</v>
      </c>
      <c r="K249" s="98" t="s">
        <v>393</v>
      </c>
      <c r="L249" s="98"/>
    </row>
    <row r="250" spans="3:12" x14ac:dyDescent="0.35">
      <c r="C250" s="99" t="s">
        <v>74</v>
      </c>
      <c r="D250" s="151"/>
      <c r="E250" s="100">
        <v>8000</v>
      </c>
      <c r="F250" s="97">
        <f t="shared" si="21"/>
        <v>0</v>
      </c>
      <c r="G250" s="165"/>
      <c r="H250" s="101" t="s">
        <v>1012</v>
      </c>
      <c r="I250" s="101" t="str">
        <f>VLOOKUP(H250,Presupuesto!$B$11:$C$565,2,0)</f>
        <v>EQUIPO DE COMPUTACION</v>
      </c>
      <c r="J250" s="98" t="str">
        <f t="shared" si="22"/>
        <v>Posgrado</v>
      </c>
      <c r="K250" s="98" t="s">
        <v>393</v>
      </c>
      <c r="L250" s="98"/>
    </row>
    <row r="251" spans="3:12" x14ac:dyDescent="0.35">
      <c r="C251" s="99" t="s">
        <v>75</v>
      </c>
      <c r="D251" s="151"/>
      <c r="E251" s="100">
        <v>5000</v>
      </c>
      <c r="F251" s="97">
        <f t="shared" si="21"/>
        <v>0</v>
      </c>
      <c r="G251" s="165"/>
      <c r="H251" s="101" t="s">
        <v>1012</v>
      </c>
      <c r="I251" s="101" t="str">
        <f>VLOOKUP(H251,Presupuesto!$B$11:$C$565,2,0)</f>
        <v>EQUIPO DE COMPUTACION</v>
      </c>
      <c r="J251" s="98" t="str">
        <f t="shared" si="22"/>
        <v>Posgrado</v>
      </c>
      <c r="K251" s="98" t="s">
        <v>393</v>
      </c>
      <c r="L251" s="98"/>
    </row>
    <row r="252" spans="3:12" x14ac:dyDescent="0.35">
      <c r="C252" s="99" t="s">
        <v>35</v>
      </c>
      <c r="D252" s="151"/>
      <c r="E252" s="100">
        <v>13000</v>
      </c>
      <c r="F252" s="97">
        <f t="shared" si="21"/>
        <v>0</v>
      </c>
      <c r="G252" s="165"/>
      <c r="H252" s="101" t="s">
        <v>998</v>
      </c>
      <c r="I252" s="101" t="str">
        <f>VLOOKUP(H252,Presupuesto!$B$11:$C$565,2,0)</f>
        <v>EQUIPO DE TRANSPORTE TRACCION Y ELEVACION</v>
      </c>
      <c r="J252" s="98" t="str">
        <f t="shared" si="22"/>
        <v>Posgrado</v>
      </c>
      <c r="K252" s="98" t="s">
        <v>393</v>
      </c>
      <c r="L252" s="98"/>
    </row>
    <row r="253" spans="3:12" x14ac:dyDescent="0.35">
      <c r="C253" s="99" t="s">
        <v>76</v>
      </c>
      <c r="D253" s="151"/>
      <c r="E253" s="100">
        <v>15000</v>
      </c>
      <c r="F253" s="97">
        <f t="shared" si="21"/>
        <v>0</v>
      </c>
      <c r="G253" s="165"/>
      <c r="H253" s="101" t="s">
        <v>998</v>
      </c>
      <c r="I253" s="101" t="str">
        <f>VLOOKUP(H253,Presupuesto!$B$11:$C$565,2,0)</f>
        <v>EQUIPO DE TRANSPORTE TRACCION Y ELEVACION</v>
      </c>
      <c r="J253" s="98" t="str">
        <f t="shared" si="22"/>
        <v>Posgrado</v>
      </c>
      <c r="K253" s="98" t="s">
        <v>393</v>
      </c>
      <c r="L253" s="98"/>
    </row>
    <row r="254" spans="3:12" x14ac:dyDescent="0.35">
      <c r="C254" s="99" t="s">
        <v>77</v>
      </c>
      <c r="D254" s="151"/>
      <c r="E254" s="100">
        <v>10000</v>
      </c>
      <c r="F254" s="97">
        <f t="shared" si="21"/>
        <v>0</v>
      </c>
      <c r="G254" s="165"/>
      <c r="H254" s="101" t="s">
        <v>998</v>
      </c>
      <c r="I254" s="101" t="str">
        <f>VLOOKUP(H254,Presupuesto!$B$11:$C$565,2,0)</f>
        <v>EQUIPO DE TRANSPORTE TRACCION Y ELEVACION</v>
      </c>
      <c r="J254" s="98" t="str">
        <f t="shared" si="22"/>
        <v>Posgrado</v>
      </c>
      <c r="K254" s="98" t="s">
        <v>401</v>
      </c>
      <c r="L254" s="98"/>
    </row>
    <row r="255" spans="3:12" x14ac:dyDescent="0.35">
      <c r="C255" s="99" t="s">
        <v>78</v>
      </c>
      <c r="D255" s="151"/>
      <c r="E255" s="100">
        <v>10000</v>
      </c>
      <c r="F255" s="97">
        <f t="shared" si="21"/>
        <v>0</v>
      </c>
      <c r="G255" s="165"/>
      <c r="H255" s="101" t="s">
        <v>1044</v>
      </c>
      <c r="I255" s="101" t="str">
        <f>VLOOKUP(H255,Presupuesto!$B$11:$C$565,2,0)</f>
        <v>APLICACIONES INFORMATICAS</v>
      </c>
      <c r="J255" s="98" t="str">
        <f t="shared" si="22"/>
        <v>Posgrado</v>
      </c>
      <c r="K255" s="98" t="s">
        <v>397</v>
      </c>
      <c r="L255" s="98"/>
    </row>
    <row r="256" spans="3:12" x14ac:dyDescent="0.35">
      <c r="C256" s="109" t="s">
        <v>79</v>
      </c>
      <c r="D256" s="151"/>
      <c r="E256" s="100">
        <v>2000</v>
      </c>
      <c r="F256" s="97">
        <f t="shared" si="21"/>
        <v>0</v>
      </c>
      <c r="G256" s="165"/>
      <c r="H256" s="110" t="s">
        <v>1012</v>
      </c>
      <c r="I256" s="110" t="str">
        <f>VLOOKUP(H256,Presupuesto!$B$11:$C$565,2,0)</f>
        <v>EQUIPO DE COMPUTACION</v>
      </c>
      <c r="J256" s="98" t="str">
        <f t="shared" si="22"/>
        <v>Posgrado</v>
      </c>
      <c r="K256" s="98" t="s">
        <v>393</v>
      </c>
      <c r="L256" s="98"/>
    </row>
    <row r="257" spans="3:12" x14ac:dyDescent="0.35">
      <c r="C257" s="109" t="s">
        <v>1460</v>
      </c>
      <c r="D257" s="151"/>
      <c r="E257" s="100">
        <v>1500</v>
      </c>
      <c r="F257" s="97">
        <f t="shared" si="21"/>
        <v>0</v>
      </c>
      <c r="G257" s="165"/>
      <c r="H257" s="110" t="s">
        <v>944</v>
      </c>
      <c r="I257" s="110" t="str">
        <f>VLOOKUP(H257,Presupuesto!$B$11:$C$565,2,0)</f>
        <v>UTILES Y MATERIALES ELECTRICOS</v>
      </c>
      <c r="J257" s="98" t="str">
        <f t="shared" si="22"/>
        <v>Posgrado</v>
      </c>
      <c r="K257" s="98" t="s">
        <v>393</v>
      </c>
      <c r="L257" s="98"/>
    </row>
    <row r="258" spans="3:12" x14ac:dyDescent="0.35">
      <c r="C258" s="109" t="s">
        <v>80</v>
      </c>
      <c r="D258" s="151"/>
      <c r="E258" s="100">
        <v>1500</v>
      </c>
      <c r="F258" s="97">
        <f t="shared" si="21"/>
        <v>0</v>
      </c>
      <c r="G258" s="165"/>
      <c r="H258" s="110" t="s">
        <v>1012</v>
      </c>
      <c r="I258" s="110" t="str">
        <f>VLOOKUP(H258,Presupuesto!$B$11:$C$565,2,0)</f>
        <v>EQUIPO DE COMPUTACION</v>
      </c>
      <c r="J258" s="98" t="str">
        <f t="shared" si="22"/>
        <v>Posgrado</v>
      </c>
      <c r="K258" s="98" t="s">
        <v>393</v>
      </c>
      <c r="L258" s="98"/>
    </row>
    <row r="259" spans="3:12" x14ac:dyDescent="0.35">
      <c r="C259" s="109" t="s">
        <v>81</v>
      </c>
      <c r="D259" s="151"/>
      <c r="E259" s="100">
        <v>500</v>
      </c>
      <c r="F259" s="97">
        <f t="shared" si="21"/>
        <v>0</v>
      </c>
      <c r="G259" s="165"/>
      <c r="H259" s="110" t="s">
        <v>953</v>
      </c>
      <c r="I259" s="110" t="str">
        <f>VLOOKUP(H259,Presupuesto!$B$11:$C$565,2,0)</f>
        <v>OTROS RESPUESTOS Y ACCESORIOS MENORES</v>
      </c>
      <c r="J259" s="98" t="str">
        <f t="shared" si="22"/>
        <v>Posgrado</v>
      </c>
      <c r="K259" s="98" t="s">
        <v>393</v>
      </c>
      <c r="L259" s="98"/>
    </row>
    <row r="260" spans="3:12" ht="15" thickBot="1" x14ac:dyDescent="0.4">
      <c r="C260" s="102" t="s">
        <v>82</v>
      </c>
      <c r="D260" s="159"/>
      <c r="E260" s="104">
        <v>20</v>
      </c>
      <c r="F260" s="105">
        <f t="shared" si="21"/>
        <v>0</v>
      </c>
      <c r="G260" s="162"/>
      <c r="H260" s="106" t="s">
        <v>953</v>
      </c>
      <c r="I260" s="106" t="str">
        <f>VLOOKUP(H260,Presupuesto!$B$11:$C$565,2,0)</f>
        <v>OTROS RESPUESTOS Y ACCESORIOS MENORES</v>
      </c>
      <c r="J260" s="106" t="str">
        <f t="shared" si="22"/>
        <v>Posgrado</v>
      </c>
      <c r="K260" s="124" t="s">
        <v>392</v>
      </c>
      <c r="L260" s="124"/>
    </row>
    <row r="261" spans="3:12" x14ac:dyDescent="0.35">
      <c r="F261" s="93"/>
      <c r="G261" s="76"/>
      <c r="H261" s="76"/>
      <c r="I261" s="76"/>
    </row>
    <row r="262" spans="3:12" ht="15" thickBot="1" x14ac:dyDescent="0.4"/>
    <row r="263" spans="3:12" ht="15" thickBot="1" x14ac:dyDescent="0.4">
      <c r="C263" s="29" t="s">
        <v>43</v>
      </c>
      <c r="D263" s="108">
        <f>SUM(F270:F283)</f>
        <v>0</v>
      </c>
      <c r="F263" s="70"/>
      <c r="G263" s="79"/>
      <c r="H263" s="70"/>
      <c r="I263" s="70"/>
    </row>
    <row r="264" spans="3:12" x14ac:dyDescent="0.35">
      <c r="C264" s="70"/>
      <c r="D264" s="31"/>
      <c r="E264" s="93"/>
      <c r="F264" s="93"/>
      <c r="G264" s="93"/>
      <c r="H264" s="76"/>
      <c r="I264" s="76"/>
      <c r="J264" s="76"/>
      <c r="K264" s="112"/>
    </row>
    <row r="265" spans="3:12" x14ac:dyDescent="0.35">
      <c r="C265" s="70"/>
      <c r="D265" s="31"/>
      <c r="E265" s="93"/>
      <c r="F265" s="93"/>
      <c r="G265" s="93"/>
      <c r="H265" s="76"/>
      <c r="I265" s="76"/>
      <c r="J265" s="76"/>
      <c r="K265" s="112"/>
    </row>
    <row r="266" spans="3:12" ht="15.5" x14ac:dyDescent="0.35">
      <c r="C266" s="202" t="s">
        <v>390</v>
      </c>
      <c r="D266" s="351"/>
      <c r="E266" s="93"/>
      <c r="F266" s="93"/>
      <c r="G266" s="93"/>
      <c r="H266" s="76"/>
      <c r="I266" s="76"/>
      <c r="J266" s="76"/>
      <c r="K266" s="112"/>
    </row>
    <row r="267" spans="3:12" ht="18.5" x14ac:dyDescent="0.35">
      <c r="C267" s="207"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3"/>
      <c r="F267" s="93"/>
      <c r="G267" s="93"/>
      <c r="H267" s="76"/>
      <c r="I267" s="76"/>
      <c r="J267" s="76"/>
      <c r="K267" s="112"/>
    </row>
    <row r="268" spans="3:12" x14ac:dyDescent="0.35">
      <c r="F268" s="93"/>
      <c r="G268" s="76"/>
      <c r="H268" s="76"/>
      <c r="I268" s="76"/>
    </row>
    <row r="269" spans="3:12" ht="29.5" thickBot="1" x14ac:dyDescent="0.4">
      <c r="C269" s="149" t="s">
        <v>44</v>
      </c>
      <c r="D269" s="149" t="s">
        <v>55</v>
      </c>
      <c r="E269" s="149" t="s">
        <v>57</v>
      </c>
      <c r="F269" s="150" t="s">
        <v>27</v>
      </c>
      <c r="G269" s="150" t="s">
        <v>129</v>
      </c>
      <c r="H269" s="149" t="s">
        <v>46</v>
      </c>
      <c r="I269" s="149" t="s">
        <v>130</v>
      </c>
      <c r="J269" s="149" t="s">
        <v>408</v>
      </c>
      <c r="K269" s="149" t="s">
        <v>409</v>
      </c>
      <c r="L269" s="149" t="s">
        <v>462</v>
      </c>
    </row>
    <row r="270" spans="3:12" ht="15" thickBot="1" x14ac:dyDescent="0.4">
      <c r="C270" s="298" t="s">
        <v>1337</v>
      </c>
      <c r="D270" s="158"/>
      <c r="E270" s="96">
        <f>HLOOKUP($C270,$CB$2:$CE$3,2,0)</f>
        <v>15000</v>
      </c>
      <c r="F270" s="97">
        <f>D270*E270</f>
        <v>0</v>
      </c>
      <c r="G270" s="165"/>
      <c r="H270" s="98" t="s">
        <v>1012</v>
      </c>
      <c r="I270" s="98" t="str">
        <f>VLOOKUP(H270,Presupuesto!$B$11:$C$565,2,0)</f>
        <v>EQUIPO DE COMPUTACION</v>
      </c>
      <c r="J270" s="215" t="s">
        <v>1457</v>
      </c>
      <c r="K270" s="98" t="s">
        <v>392</v>
      </c>
      <c r="L270" s="98"/>
    </row>
    <row r="271" spans="3:12" x14ac:dyDescent="0.35">
      <c r="C271" s="298" t="s">
        <v>1335</v>
      </c>
      <c r="D271" s="151"/>
      <c r="E271" s="96">
        <f>HLOOKUP($C271,$CB$2:$CE$3,2,0)</f>
        <v>35000</v>
      </c>
      <c r="F271" s="97">
        <f>D271*E271</f>
        <v>0</v>
      </c>
      <c r="G271" s="165"/>
      <c r="H271" s="101" t="s">
        <v>1012</v>
      </c>
      <c r="I271" s="101" t="str">
        <f>VLOOKUP(H271,Presupuesto!$B$11:$C$565,2,0)</f>
        <v>EQUIPO DE COMPUTACION</v>
      </c>
      <c r="J271" s="98" t="str">
        <f>$J$270</f>
        <v>Desarrollo del Sistema de Educación Superior</v>
      </c>
      <c r="K271" s="98" t="s">
        <v>410</v>
      </c>
      <c r="L271" s="98"/>
    </row>
    <row r="272" spans="3:12" x14ac:dyDescent="0.35">
      <c r="C272" s="99" t="s">
        <v>73</v>
      </c>
      <c r="D272" s="151"/>
      <c r="E272" s="100">
        <v>4000</v>
      </c>
      <c r="F272" s="97">
        <f t="shared" ref="F272:F283" si="23">D272*E272</f>
        <v>0</v>
      </c>
      <c r="G272" s="165"/>
      <c r="H272" s="101" t="s">
        <v>984</v>
      </c>
      <c r="I272" s="101" t="str">
        <f>VLOOKUP(H272,Presupuesto!$B$11:$C$565,2,0)</f>
        <v>EQUIPOS VARIOS DE OFICINA</v>
      </c>
      <c r="J272" s="98" t="str">
        <f t="shared" ref="J272:J283" si="24">$J$270</f>
        <v>Desarrollo del Sistema de Educación Superior</v>
      </c>
      <c r="K272" s="98" t="s">
        <v>393</v>
      </c>
      <c r="L272" s="98"/>
    </row>
    <row r="273" spans="3:12" x14ac:dyDescent="0.35">
      <c r="C273" s="99" t="s">
        <v>74</v>
      </c>
      <c r="D273" s="151"/>
      <c r="E273" s="100">
        <v>8000</v>
      </c>
      <c r="F273" s="97">
        <f t="shared" si="23"/>
        <v>0</v>
      </c>
      <c r="G273" s="165"/>
      <c r="H273" s="101" t="s">
        <v>1012</v>
      </c>
      <c r="I273" s="101" t="str">
        <f>VLOOKUP(H273,Presupuesto!$B$11:$C$565,2,0)</f>
        <v>EQUIPO DE COMPUTACION</v>
      </c>
      <c r="J273" s="98" t="str">
        <f t="shared" si="24"/>
        <v>Desarrollo del Sistema de Educación Superior</v>
      </c>
      <c r="K273" s="98" t="s">
        <v>393</v>
      </c>
      <c r="L273" s="98"/>
    </row>
    <row r="274" spans="3:12" x14ac:dyDescent="0.35">
      <c r="C274" s="99" t="s">
        <v>75</v>
      </c>
      <c r="D274" s="151"/>
      <c r="E274" s="100">
        <v>5000</v>
      </c>
      <c r="F274" s="97">
        <f t="shared" si="23"/>
        <v>0</v>
      </c>
      <c r="G274" s="165"/>
      <c r="H274" s="101" t="s">
        <v>1012</v>
      </c>
      <c r="I274" s="101" t="str">
        <f>VLOOKUP(H274,Presupuesto!$B$11:$C$565,2,0)</f>
        <v>EQUIPO DE COMPUTACION</v>
      </c>
      <c r="J274" s="98" t="str">
        <f t="shared" si="24"/>
        <v>Desarrollo del Sistema de Educación Superior</v>
      </c>
      <c r="K274" s="98" t="s">
        <v>393</v>
      </c>
      <c r="L274" s="98"/>
    </row>
    <row r="275" spans="3:12" x14ac:dyDescent="0.35">
      <c r="C275" s="99" t="s">
        <v>35</v>
      </c>
      <c r="D275" s="151"/>
      <c r="E275" s="100">
        <v>13000</v>
      </c>
      <c r="F275" s="97">
        <f t="shared" si="23"/>
        <v>0</v>
      </c>
      <c r="G275" s="165"/>
      <c r="H275" s="101" t="s">
        <v>998</v>
      </c>
      <c r="I275" s="101" t="str">
        <f>VLOOKUP(H275,Presupuesto!$B$11:$C$565,2,0)</f>
        <v>EQUIPO DE TRANSPORTE TRACCION Y ELEVACION</v>
      </c>
      <c r="J275" s="98" t="str">
        <f t="shared" si="24"/>
        <v>Desarrollo del Sistema de Educación Superior</v>
      </c>
      <c r="K275" s="98" t="s">
        <v>393</v>
      </c>
      <c r="L275" s="98"/>
    </row>
    <row r="276" spans="3:12" x14ac:dyDescent="0.35">
      <c r="C276" s="99" t="s">
        <v>76</v>
      </c>
      <c r="D276" s="151"/>
      <c r="E276" s="100">
        <v>15000</v>
      </c>
      <c r="F276" s="97">
        <f t="shared" si="23"/>
        <v>0</v>
      </c>
      <c r="G276" s="165"/>
      <c r="H276" s="101" t="s">
        <v>998</v>
      </c>
      <c r="I276" s="101" t="str">
        <f>VLOOKUP(H276,Presupuesto!$B$11:$C$565,2,0)</f>
        <v>EQUIPO DE TRANSPORTE TRACCION Y ELEVACION</v>
      </c>
      <c r="J276" s="98" t="str">
        <f t="shared" si="24"/>
        <v>Desarrollo del Sistema de Educación Superior</v>
      </c>
      <c r="K276" s="98" t="s">
        <v>393</v>
      </c>
      <c r="L276" s="98"/>
    </row>
    <row r="277" spans="3:12" x14ac:dyDescent="0.35">
      <c r="C277" s="99" t="s">
        <v>77</v>
      </c>
      <c r="D277" s="151"/>
      <c r="E277" s="100">
        <v>10000</v>
      </c>
      <c r="F277" s="97">
        <f t="shared" si="23"/>
        <v>0</v>
      </c>
      <c r="G277" s="165"/>
      <c r="H277" s="101" t="s">
        <v>998</v>
      </c>
      <c r="I277" s="101" t="str">
        <f>VLOOKUP(H277,Presupuesto!$B$11:$C$565,2,0)</f>
        <v>EQUIPO DE TRANSPORTE TRACCION Y ELEVACION</v>
      </c>
      <c r="J277" s="98" t="str">
        <f t="shared" si="24"/>
        <v>Desarrollo del Sistema de Educación Superior</v>
      </c>
      <c r="K277" s="98" t="s">
        <v>401</v>
      </c>
      <c r="L277" s="98"/>
    </row>
    <row r="278" spans="3:12" x14ac:dyDescent="0.35">
      <c r="C278" s="99" t="s">
        <v>78</v>
      </c>
      <c r="D278" s="151"/>
      <c r="E278" s="100">
        <v>10000</v>
      </c>
      <c r="F278" s="97">
        <f t="shared" si="23"/>
        <v>0</v>
      </c>
      <c r="G278" s="165"/>
      <c r="H278" s="101" t="s">
        <v>1044</v>
      </c>
      <c r="I278" s="101" t="str">
        <f>VLOOKUP(H278,Presupuesto!$B$11:$C$565,2,0)</f>
        <v>APLICACIONES INFORMATICAS</v>
      </c>
      <c r="J278" s="98" t="str">
        <f t="shared" si="24"/>
        <v>Desarrollo del Sistema de Educación Superior</v>
      </c>
      <c r="K278" s="98" t="s">
        <v>397</v>
      </c>
      <c r="L278" s="98"/>
    </row>
    <row r="279" spans="3:12" x14ac:dyDescent="0.35">
      <c r="C279" s="109" t="s">
        <v>79</v>
      </c>
      <c r="D279" s="151"/>
      <c r="E279" s="100">
        <v>2000</v>
      </c>
      <c r="F279" s="97">
        <f t="shared" si="23"/>
        <v>0</v>
      </c>
      <c r="G279" s="165"/>
      <c r="H279" s="110" t="s">
        <v>1012</v>
      </c>
      <c r="I279" s="110" t="str">
        <f>VLOOKUP(H279,Presupuesto!$B$11:$C$565,2,0)</f>
        <v>EQUIPO DE COMPUTACION</v>
      </c>
      <c r="J279" s="98" t="str">
        <f t="shared" si="24"/>
        <v>Desarrollo del Sistema de Educación Superior</v>
      </c>
      <c r="K279" s="98" t="s">
        <v>393</v>
      </c>
      <c r="L279" s="98"/>
    </row>
    <row r="280" spans="3:12" x14ac:dyDescent="0.35">
      <c r="C280" s="109" t="s">
        <v>1460</v>
      </c>
      <c r="D280" s="151"/>
      <c r="E280" s="100">
        <v>1500</v>
      </c>
      <c r="F280" s="97">
        <f t="shared" si="23"/>
        <v>0</v>
      </c>
      <c r="G280" s="165"/>
      <c r="H280" s="110" t="s">
        <v>944</v>
      </c>
      <c r="I280" s="110" t="str">
        <f>VLOOKUP(H280,Presupuesto!$B$11:$C$565,2,0)</f>
        <v>UTILES Y MATERIALES ELECTRICOS</v>
      </c>
      <c r="J280" s="98" t="str">
        <f t="shared" si="24"/>
        <v>Desarrollo del Sistema de Educación Superior</v>
      </c>
      <c r="K280" s="98" t="s">
        <v>393</v>
      </c>
      <c r="L280" s="98"/>
    </row>
    <row r="281" spans="3:12" x14ac:dyDescent="0.35">
      <c r="C281" s="109" t="s">
        <v>80</v>
      </c>
      <c r="D281" s="151"/>
      <c r="E281" s="100">
        <v>1500</v>
      </c>
      <c r="F281" s="97">
        <f t="shared" si="23"/>
        <v>0</v>
      </c>
      <c r="G281" s="165"/>
      <c r="H281" s="110" t="s">
        <v>1012</v>
      </c>
      <c r="I281" s="110" t="str">
        <f>VLOOKUP(H281,Presupuesto!$B$11:$C$565,2,0)</f>
        <v>EQUIPO DE COMPUTACION</v>
      </c>
      <c r="J281" s="98" t="str">
        <f t="shared" si="24"/>
        <v>Desarrollo del Sistema de Educación Superior</v>
      </c>
      <c r="K281" s="98" t="s">
        <v>393</v>
      </c>
      <c r="L281" s="98"/>
    </row>
    <row r="282" spans="3:12" x14ac:dyDescent="0.35">
      <c r="C282" s="109" t="s">
        <v>81</v>
      </c>
      <c r="D282" s="151"/>
      <c r="E282" s="100">
        <v>500</v>
      </c>
      <c r="F282" s="97">
        <f t="shared" si="23"/>
        <v>0</v>
      </c>
      <c r="G282" s="165"/>
      <c r="H282" s="110" t="s">
        <v>953</v>
      </c>
      <c r="I282" s="110" t="str">
        <f>VLOOKUP(H282,Presupuesto!$B$11:$C$565,2,0)</f>
        <v>OTROS RESPUESTOS Y ACCESORIOS MENORES</v>
      </c>
      <c r="J282" s="98" t="str">
        <f t="shared" si="24"/>
        <v>Desarrollo del Sistema de Educación Superior</v>
      </c>
      <c r="K282" s="98" t="s">
        <v>393</v>
      </c>
      <c r="L282" s="98"/>
    </row>
    <row r="283" spans="3:12" ht="15" thickBot="1" x14ac:dyDescent="0.4">
      <c r="C283" s="102" t="s">
        <v>82</v>
      </c>
      <c r="D283" s="159"/>
      <c r="E283" s="104">
        <v>20</v>
      </c>
      <c r="F283" s="105">
        <f t="shared" si="23"/>
        <v>0</v>
      </c>
      <c r="G283" s="162"/>
      <c r="H283" s="106" t="s">
        <v>953</v>
      </c>
      <c r="I283" s="106" t="str">
        <f>VLOOKUP(H283,Presupuesto!$B$11:$C$565,2,0)</f>
        <v>OTROS RESPUESTOS Y ACCESORIOS MENORES</v>
      </c>
      <c r="J283" s="106" t="str">
        <f t="shared" si="24"/>
        <v>Desarrollo del Sistema de Educación Superior</v>
      </c>
      <c r="K283" s="124" t="s">
        <v>392</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46"/>
  <sheetViews>
    <sheetView showGridLines="0" topLeftCell="A166" zoomScale="60" zoomScaleNormal="60" workbookViewId="0">
      <selection activeCell="F45" sqref="F45"/>
    </sheetView>
  </sheetViews>
  <sheetFormatPr baseColWidth="10" defaultColWidth="11.54296875" defaultRowHeight="14.5" x14ac:dyDescent="0.35"/>
  <cols>
    <col min="1" max="1" width="1.81640625" style="86" customWidth="1"/>
    <col min="2" max="2" width="7.81640625" style="86" customWidth="1"/>
    <col min="3" max="3" width="53.81640625" style="86" bestFit="1" customWidth="1"/>
    <col min="4" max="4" width="29.453125" style="86" bestFit="1" customWidth="1"/>
    <col min="5" max="5" width="13.81640625" style="86" customWidth="1"/>
    <col min="6" max="6" width="21.81640625" style="86" customWidth="1"/>
    <col min="7" max="7" width="16.54296875" style="77" customWidth="1"/>
    <col min="8" max="8" width="14.26953125" style="86" customWidth="1"/>
    <col min="9" max="9" width="40.26953125" style="86" customWidth="1"/>
    <col min="10" max="10" width="28.1796875" style="86" bestFit="1" customWidth="1"/>
    <col min="11" max="11" width="19.81640625" style="86" bestFit="1" customWidth="1"/>
    <col min="12" max="16384" width="11.54296875" style="86"/>
  </cols>
  <sheetData>
    <row r="1" spans="1:555" ht="26" hidden="1" x14ac:dyDescent="0.35">
      <c r="A1" s="443" t="s">
        <v>249</v>
      </c>
      <c r="B1" s="444" t="s">
        <v>250</v>
      </c>
      <c r="C1" s="441" t="s">
        <v>251</v>
      </c>
      <c r="D1" s="441" t="s">
        <v>494</v>
      </c>
      <c r="E1" s="441" t="s">
        <v>496</v>
      </c>
      <c r="F1" s="441" t="s">
        <v>498</v>
      </c>
      <c r="G1" s="441" t="s">
        <v>500</v>
      </c>
      <c r="H1" s="441" t="s">
        <v>502</v>
      </c>
      <c r="I1" s="441" t="s">
        <v>504</v>
      </c>
      <c r="J1" s="441" t="s">
        <v>252</v>
      </c>
      <c r="K1" s="441" t="s">
        <v>507</v>
      </c>
      <c r="L1" s="441" t="s">
        <v>253</v>
      </c>
      <c r="M1" s="441" t="s">
        <v>509</v>
      </c>
      <c r="N1" s="441" t="s">
        <v>511</v>
      </c>
      <c r="O1" s="441" t="s">
        <v>513</v>
      </c>
      <c r="P1" s="441" t="s">
        <v>254</v>
      </c>
      <c r="Q1" s="441" t="s">
        <v>514</v>
      </c>
      <c r="R1" s="441" t="s">
        <v>517</v>
      </c>
      <c r="S1" s="441" t="s">
        <v>255</v>
      </c>
      <c r="T1" s="441" t="s">
        <v>519</v>
      </c>
      <c r="U1" s="441" t="s">
        <v>256</v>
      </c>
      <c r="V1" s="441" t="s">
        <v>520</v>
      </c>
      <c r="W1" s="441" t="s">
        <v>521</v>
      </c>
      <c r="X1" s="441" t="s">
        <v>525</v>
      </c>
      <c r="Y1" s="441" t="s">
        <v>272</v>
      </c>
      <c r="Z1" s="441" t="s">
        <v>526</v>
      </c>
      <c r="AA1" s="441" t="s">
        <v>528</v>
      </c>
      <c r="AB1" s="441" t="s">
        <v>530</v>
      </c>
      <c r="AC1" s="441" t="s">
        <v>273</v>
      </c>
      <c r="AD1" s="441" t="s">
        <v>532</v>
      </c>
      <c r="AE1" s="441" t="s">
        <v>534</v>
      </c>
      <c r="AF1" s="441" t="s">
        <v>536</v>
      </c>
      <c r="AG1" s="441" t="s">
        <v>538</v>
      </c>
      <c r="AH1" s="441" t="s">
        <v>248</v>
      </c>
      <c r="AI1" s="441" t="s">
        <v>540</v>
      </c>
      <c r="AJ1" s="444" t="s">
        <v>257</v>
      </c>
      <c r="AK1" s="441" t="s">
        <v>542</v>
      </c>
      <c r="AL1" s="441" t="s">
        <v>258</v>
      </c>
      <c r="AM1" s="441" t="s">
        <v>544</v>
      </c>
      <c r="AN1" s="441" t="s">
        <v>546</v>
      </c>
      <c r="AO1" s="441" t="s">
        <v>259</v>
      </c>
      <c r="AP1" s="441" t="s">
        <v>548</v>
      </c>
      <c r="AQ1" s="441" t="s">
        <v>550</v>
      </c>
      <c r="AR1" s="441" t="s">
        <v>260</v>
      </c>
      <c r="AS1" s="441" t="s">
        <v>551</v>
      </c>
      <c r="AT1" s="441" t="s">
        <v>553</v>
      </c>
      <c r="AU1" s="441" t="s">
        <v>554</v>
      </c>
      <c r="AV1" s="441" t="s">
        <v>555</v>
      </c>
      <c r="AW1" s="441" t="s">
        <v>557</v>
      </c>
      <c r="AX1" s="441" t="s">
        <v>559</v>
      </c>
      <c r="AY1" s="441" t="s">
        <v>560</v>
      </c>
      <c r="AZ1" s="441" t="s">
        <v>261</v>
      </c>
      <c r="BA1" s="441" t="s">
        <v>562</v>
      </c>
      <c r="BB1" s="441" t="s">
        <v>564</v>
      </c>
      <c r="BC1" s="441" t="s">
        <v>566</v>
      </c>
      <c r="BD1" s="441" t="s">
        <v>568</v>
      </c>
      <c r="BE1" s="441" t="s">
        <v>570</v>
      </c>
      <c r="BF1" s="441" t="s">
        <v>572</v>
      </c>
      <c r="BG1" s="441" t="s">
        <v>574</v>
      </c>
      <c r="BH1" s="441" t="s">
        <v>576</v>
      </c>
      <c r="BI1" s="441" t="s">
        <v>274</v>
      </c>
      <c r="BJ1" s="441" t="s">
        <v>578</v>
      </c>
      <c r="BK1" s="441" t="s">
        <v>580</v>
      </c>
      <c r="BL1" s="441" t="s">
        <v>582</v>
      </c>
      <c r="BM1" s="441" t="s">
        <v>584</v>
      </c>
      <c r="BN1" s="441" t="s">
        <v>586</v>
      </c>
      <c r="BO1" s="441" t="s">
        <v>588</v>
      </c>
      <c r="BP1" s="441" t="s">
        <v>590</v>
      </c>
      <c r="BQ1" s="441" t="s">
        <v>592</v>
      </c>
      <c r="BR1" s="441" t="s">
        <v>594</v>
      </c>
      <c r="BS1" s="441" t="s">
        <v>596</v>
      </c>
      <c r="BT1" s="444" t="s">
        <v>262</v>
      </c>
      <c r="BU1" s="441" t="s">
        <v>263</v>
      </c>
      <c r="BV1" s="441" t="s">
        <v>598</v>
      </c>
      <c r="BW1" s="441" t="s">
        <v>264</v>
      </c>
      <c r="BX1" s="441" t="s">
        <v>600</v>
      </c>
      <c r="BY1" s="441" t="s">
        <v>602</v>
      </c>
      <c r="BZ1" s="444" t="s">
        <v>265</v>
      </c>
      <c r="CA1" s="441" t="s">
        <v>266</v>
      </c>
      <c r="CB1" s="441" t="s">
        <v>604</v>
      </c>
      <c r="CC1" s="441" t="s">
        <v>267</v>
      </c>
      <c r="CD1" s="441" t="s">
        <v>606</v>
      </c>
      <c r="CE1" s="441" t="s">
        <v>608</v>
      </c>
      <c r="CF1" s="441" t="s">
        <v>610</v>
      </c>
      <c r="CG1" s="444" t="s">
        <v>268</v>
      </c>
      <c r="CH1" s="441" t="s">
        <v>616</v>
      </c>
      <c r="CI1" s="441" t="s">
        <v>618</v>
      </c>
      <c r="CJ1" s="441" t="s">
        <v>269</v>
      </c>
      <c r="CK1" s="441" t="s">
        <v>612</v>
      </c>
      <c r="CL1" s="441" t="s">
        <v>614</v>
      </c>
      <c r="CM1" s="441" t="s">
        <v>270</v>
      </c>
      <c r="CN1" s="441" t="s">
        <v>620</v>
      </c>
      <c r="CO1" s="441" t="s">
        <v>271</v>
      </c>
      <c r="CP1" s="441" t="s">
        <v>621</v>
      </c>
      <c r="CQ1" s="440" t="s">
        <v>275</v>
      </c>
      <c r="CR1" s="444" t="s">
        <v>276</v>
      </c>
      <c r="CS1" s="441" t="s">
        <v>622</v>
      </c>
      <c r="CT1" s="441" t="s">
        <v>623</v>
      </c>
      <c r="CU1" s="441" t="s">
        <v>625</v>
      </c>
      <c r="CV1" s="441" t="s">
        <v>277</v>
      </c>
      <c r="CW1" s="441" t="s">
        <v>627</v>
      </c>
      <c r="CX1" s="441" t="s">
        <v>629</v>
      </c>
      <c r="CY1" s="441" t="s">
        <v>631</v>
      </c>
      <c r="CZ1" s="441" t="s">
        <v>633</v>
      </c>
      <c r="DA1" s="441" t="s">
        <v>635</v>
      </c>
      <c r="DB1" s="441" t="s">
        <v>637</v>
      </c>
      <c r="DC1" s="444" t="s">
        <v>278</v>
      </c>
      <c r="DD1" s="441" t="s">
        <v>279</v>
      </c>
      <c r="DE1" s="441" t="s">
        <v>639</v>
      </c>
      <c r="DF1" s="441" t="s">
        <v>280</v>
      </c>
      <c r="DG1" s="441" t="s">
        <v>641</v>
      </c>
      <c r="DH1" s="441" t="s">
        <v>643</v>
      </c>
      <c r="DI1" s="441" t="s">
        <v>645</v>
      </c>
      <c r="DJ1" s="441" t="s">
        <v>647</v>
      </c>
      <c r="DK1" s="441" t="s">
        <v>649</v>
      </c>
      <c r="DL1" s="441" t="s">
        <v>651</v>
      </c>
      <c r="DM1" s="441" t="s">
        <v>653</v>
      </c>
      <c r="DN1" s="441" t="s">
        <v>281</v>
      </c>
      <c r="DO1" s="441" t="s">
        <v>655</v>
      </c>
      <c r="DP1" s="441" t="s">
        <v>657</v>
      </c>
      <c r="DQ1" s="441" t="s">
        <v>659</v>
      </c>
      <c r="DR1" s="444" t="s">
        <v>282</v>
      </c>
      <c r="DS1" s="441" t="s">
        <v>661</v>
      </c>
      <c r="DT1" s="441" t="s">
        <v>283</v>
      </c>
      <c r="DU1" s="441" t="s">
        <v>663</v>
      </c>
      <c r="DV1" s="441" t="s">
        <v>284</v>
      </c>
      <c r="DW1" s="441" t="s">
        <v>665</v>
      </c>
      <c r="DX1" s="441" t="s">
        <v>667</v>
      </c>
      <c r="DY1" s="441" t="s">
        <v>669</v>
      </c>
      <c r="DZ1" s="441" t="s">
        <v>671</v>
      </c>
      <c r="EA1" s="441" t="s">
        <v>673</v>
      </c>
      <c r="EB1" s="441" t="s">
        <v>675</v>
      </c>
      <c r="EC1" s="441" t="s">
        <v>677</v>
      </c>
      <c r="ED1" s="441" t="s">
        <v>679</v>
      </c>
      <c r="EE1" s="441" t="s">
        <v>681</v>
      </c>
      <c r="EF1" s="441" t="s">
        <v>683</v>
      </c>
      <c r="EG1" s="441" t="s">
        <v>685</v>
      </c>
      <c r="EH1" s="444" t="s">
        <v>285</v>
      </c>
      <c r="EI1" s="441" t="s">
        <v>687</v>
      </c>
      <c r="EJ1" s="441" t="s">
        <v>286</v>
      </c>
      <c r="EK1" s="441" t="s">
        <v>689</v>
      </c>
      <c r="EL1" s="441" t="s">
        <v>691</v>
      </c>
      <c r="EM1" s="441" t="s">
        <v>287</v>
      </c>
      <c r="EN1" s="441" t="s">
        <v>693</v>
      </c>
      <c r="EO1" s="441" t="s">
        <v>695</v>
      </c>
      <c r="EP1" s="441" t="s">
        <v>288</v>
      </c>
      <c r="EQ1" s="441" t="s">
        <v>697</v>
      </c>
      <c r="ER1" s="441" t="s">
        <v>699</v>
      </c>
      <c r="ES1" s="441" t="s">
        <v>701</v>
      </c>
      <c r="ET1" s="441" t="s">
        <v>289</v>
      </c>
      <c r="EU1" s="441" t="s">
        <v>703</v>
      </c>
      <c r="EV1" s="441" t="s">
        <v>705</v>
      </c>
      <c r="EW1" s="444" t="s">
        <v>290</v>
      </c>
      <c r="EX1" s="441" t="s">
        <v>291</v>
      </c>
      <c r="EY1" s="441" t="s">
        <v>707</v>
      </c>
      <c r="EZ1" s="441" t="s">
        <v>709</v>
      </c>
      <c r="FA1" s="441" t="s">
        <v>711</v>
      </c>
      <c r="FB1" s="441" t="s">
        <v>713</v>
      </c>
      <c r="FC1" s="441" t="s">
        <v>292</v>
      </c>
      <c r="FD1" s="441" t="s">
        <v>715</v>
      </c>
      <c r="FE1" s="441" t="s">
        <v>717</v>
      </c>
      <c r="FF1" s="441" t="s">
        <v>719</v>
      </c>
      <c r="FG1" s="441" t="s">
        <v>721</v>
      </c>
      <c r="FH1" s="441" t="s">
        <v>723</v>
      </c>
      <c r="FI1" s="441" t="s">
        <v>293</v>
      </c>
      <c r="FJ1" s="441" t="s">
        <v>726</v>
      </c>
      <c r="FK1" s="441" t="s">
        <v>294</v>
      </c>
      <c r="FL1" s="441" t="s">
        <v>729</v>
      </c>
      <c r="FM1" s="441" t="s">
        <v>730</v>
      </c>
      <c r="FN1" s="441" t="s">
        <v>732</v>
      </c>
      <c r="FO1" s="441" t="s">
        <v>295</v>
      </c>
      <c r="FP1" s="441" t="s">
        <v>735</v>
      </c>
      <c r="FQ1" s="441" t="s">
        <v>736</v>
      </c>
      <c r="FR1" s="441" t="s">
        <v>738</v>
      </c>
      <c r="FS1" s="441" t="s">
        <v>296</v>
      </c>
      <c r="FT1" s="441" t="s">
        <v>741</v>
      </c>
      <c r="FU1" s="441" t="s">
        <v>743</v>
      </c>
      <c r="FV1" s="441" t="s">
        <v>745</v>
      </c>
      <c r="FW1" s="444" t="s">
        <v>297</v>
      </c>
      <c r="FX1" s="444" t="s">
        <v>298</v>
      </c>
      <c r="FY1" s="441" t="s">
        <v>304</v>
      </c>
      <c r="FZ1" s="441" t="s">
        <v>747</v>
      </c>
      <c r="GA1" s="441" t="s">
        <v>749</v>
      </c>
      <c r="GB1" s="441" t="s">
        <v>751</v>
      </c>
      <c r="GC1" s="441" t="s">
        <v>753</v>
      </c>
      <c r="GD1" s="441" t="s">
        <v>755</v>
      </c>
      <c r="GE1" s="441" t="s">
        <v>757</v>
      </c>
      <c r="GF1" s="444" t="s">
        <v>299</v>
      </c>
      <c r="GG1" s="441" t="s">
        <v>305</v>
      </c>
      <c r="GH1" s="441" t="s">
        <v>759</v>
      </c>
      <c r="GI1" s="441" t="s">
        <v>761</v>
      </c>
      <c r="GJ1" s="441" t="s">
        <v>762</v>
      </c>
      <c r="GK1" s="441" t="s">
        <v>306</v>
      </c>
      <c r="GL1" s="441" t="s">
        <v>765</v>
      </c>
      <c r="GM1" s="441" t="s">
        <v>766</v>
      </c>
      <c r="GN1" s="444" t="s">
        <v>300</v>
      </c>
      <c r="GO1" s="441" t="s">
        <v>301</v>
      </c>
      <c r="GP1" s="441" t="s">
        <v>768</v>
      </c>
      <c r="GQ1" s="441" t="s">
        <v>770</v>
      </c>
      <c r="GR1" s="441" t="s">
        <v>772</v>
      </c>
      <c r="GS1" s="441" t="s">
        <v>774</v>
      </c>
      <c r="GT1" s="441" t="s">
        <v>776</v>
      </c>
      <c r="GU1" s="444" t="s">
        <v>302</v>
      </c>
      <c r="GV1" s="441" t="s">
        <v>303</v>
      </c>
      <c r="GW1" s="441" t="s">
        <v>778</v>
      </c>
      <c r="GX1" s="441" t="s">
        <v>780</v>
      </c>
      <c r="GY1" s="441" t="s">
        <v>782</v>
      </c>
      <c r="GZ1" s="441" t="s">
        <v>784</v>
      </c>
      <c r="HA1" s="441" t="s">
        <v>786</v>
      </c>
      <c r="HB1" s="441" t="s">
        <v>788</v>
      </c>
      <c r="HC1" s="440" t="s">
        <v>307</v>
      </c>
      <c r="HD1" s="444" t="s">
        <v>308</v>
      </c>
      <c r="HE1" s="441" t="s">
        <v>309</v>
      </c>
      <c r="HF1" s="441" t="s">
        <v>790</v>
      </c>
      <c r="HG1" s="441" t="s">
        <v>792</v>
      </c>
      <c r="HH1" s="441" t="s">
        <v>794</v>
      </c>
      <c r="HI1" s="441" t="s">
        <v>796</v>
      </c>
      <c r="HJ1" s="441" t="s">
        <v>310</v>
      </c>
      <c r="HK1" s="441" t="s">
        <v>799</v>
      </c>
      <c r="HL1" s="441" t="s">
        <v>327</v>
      </c>
      <c r="HM1" s="441" t="s">
        <v>837</v>
      </c>
      <c r="HN1" s="441" t="s">
        <v>839</v>
      </c>
      <c r="HO1" s="441" t="s">
        <v>841</v>
      </c>
      <c r="HP1" s="444" t="s">
        <v>311</v>
      </c>
      <c r="HQ1" s="441" t="s">
        <v>801</v>
      </c>
      <c r="HR1" s="441" t="s">
        <v>803</v>
      </c>
      <c r="HS1" s="441" t="s">
        <v>312</v>
      </c>
      <c r="HT1" s="441" t="s">
        <v>806</v>
      </c>
      <c r="HU1" s="441" t="s">
        <v>808</v>
      </c>
      <c r="HV1" s="441" t="s">
        <v>809</v>
      </c>
      <c r="HW1" s="441" t="s">
        <v>811</v>
      </c>
      <c r="HX1" s="444" t="s">
        <v>313</v>
      </c>
      <c r="HY1" s="441" t="s">
        <v>813</v>
      </c>
      <c r="HZ1" s="441" t="s">
        <v>815</v>
      </c>
      <c r="IA1" s="441" t="s">
        <v>817</v>
      </c>
      <c r="IB1" s="441" t="s">
        <v>314</v>
      </c>
      <c r="IC1" s="441" t="s">
        <v>819</v>
      </c>
      <c r="ID1" s="441" t="s">
        <v>821</v>
      </c>
      <c r="IE1" s="441" t="s">
        <v>315</v>
      </c>
      <c r="IF1" s="441" t="s">
        <v>823</v>
      </c>
      <c r="IG1" s="441" t="s">
        <v>825</v>
      </c>
      <c r="IH1" s="441" t="s">
        <v>316</v>
      </c>
      <c r="II1" s="441" t="s">
        <v>827</v>
      </c>
      <c r="IJ1" s="441" t="s">
        <v>829</v>
      </c>
      <c r="IK1" s="441" t="s">
        <v>831</v>
      </c>
      <c r="IL1" s="441" t="s">
        <v>833</v>
      </c>
      <c r="IM1" s="441" t="s">
        <v>317</v>
      </c>
      <c r="IN1" s="441" t="s">
        <v>835</v>
      </c>
      <c r="IO1" s="444" t="s">
        <v>318</v>
      </c>
      <c r="IP1" s="441" t="s">
        <v>843</v>
      </c>
      <c r="IQ1" s="441" t="s">
        <v>845</v>
      </c>
      <c r="IR1" s="441" t="s">
        <v>319</v>
      </c>
      <c r="IS1" s="441" t="s">
        <v>847</v>
      </c>
      <c r="IT1" s="441" t="s">
        <v>849</v>
      </c>
      <c r="IU1" s="441" t="s">
        <v>851</v>
      </c>
      <c r="IV1" s="444" t="s">
        <v>320</v>
      </c>
      <c r="IW1" s="441" t="s">
        <v>853</v>
      </c>
      <c r="IX1" s="441" t="s">
        <v>321</v>
      </c>
      <c r="IY1" s="441" t="s">
        <v>856</v>
      </c>
      <c r="IZ1" s="441" t="s">
        <v>858</v>
      </c>
      <c r="JA1" s="441" t="s">
        <v>860</v>
      </c>
      <c r="JB1" s="441" t="s">
        <v>862</v>
      </c>
      <c r="JC1" s="441" t="s">
        <v>864</v>
      </c>
      <c r="JD1" s="441" t="s">
        <v>866</v>
      </c>
      <c r="JE1" s="441" t="s">
        <v>322</v>
      </c>
      <c r="JF1" s="441" t="s">
        <v>869</v>
      </c>
      <c r="JG1" s="441" t="s">
        <v>871</v>
      </c>
      <c r="JH1" s="441" t="s">
        <v>873</v>
      </c>
      <c r="JI1" s="441" t="s">
        <v>875</v>
      </c>
      <c r="JJ1" s="441" t="s">
        <v>877</v>
      </c>
      <c r="JK1" s="441" t="s">
        <v>879</v>
      </c>
      <c r="JL1" s="441" t="s">
        <v>881</v>
      </c>
      <c r="JM1" s="441" t="s">
        <v>883</v>
      </c>
      <c r="JN1" s="441" t="s">
        <v>323</v>
      </c>
      <c r="JO1" s="441" t="s">
        <v>886</v>
      </c>
      <c r="JP1" s="441" t="s">
        <v>888</v>
      </c>
      <c r="JQ1" s="441" t="s">
        <v>890</v>
      </c>
      <c r="JR1" s="441" t="s">
        <v>892</v>
      </c>
      <c r="JS1" s="441" t="s">
        <v>893</v>
      </c>
      <c r="JT1" s="441" t="s">
        <v>895</v>
      </c>
      <c r="JU1" s="441" t="s">
        <v>897</v>
      </c>
      <c r="JV1" s="441" t="s">
        <v>899</v>
      </c>
      <c r="JW1" s="441" t="s">
        <v>901</v>
      </c>
      <c r="JX1" s="441" t="s">
        <v>903</v>
      </c>
      <c r="JY1" s="441" t="s">
        <v>905</v>
      </c>
      <c r="JZ1" s="441" t="s">
        <v>907</v>
      </c>
      <c r="KA1" s="441" t="s">
        <v>909</v>
      </c>
      <c r="KB1" s="441" t="s">
        <v>911</v>
      </c>
      <c r="KC1" s="441" t="s">
        <v>913</v>
      </c>
      <c r="KD1" s="441" t="s">
        <v>915</v>
      </c>
      <c r="KE1" s="441" t="s">
        <v>917</v>
      </c>
      <c r="KF1" s="441" t="s">
        <v>919</v>
      </c>
      <c r="KG1" s="441" t="s">
        <v>921</v>
      </c>
      <c r="KH1" s="441" t="s">
        <v>923</v>
      </c>
      <c r="KI1" s="441" t="s">
        <v>925</v>
      </c>
      <c r="KJ1" s="441" t="s">
        <v>927</v>
      </c>
      <c r="KK1" s="441" t="s">
        <v>929</v>
      </c>
      <c r="KL1" s="441" t="s">
        <v>931</v>
      </c>
      <c r="KM1" s="441" t="s">
        <v>933</v>
      </c>
      <c r="KN1" s="441" t="s">
        <v>935</v>
      </c>
      <c r="KO1" s="444" t="s">
        <v>324</v>
      </c>
      <c r="KP1" s="441" t="s">
        <v>937</v>
      </c>
      <c r="KQ1" s="441" t="s">
        <v>325</v>
      </c>
      <c r="KR1" s="441" t="s">
        <v>940</v>
      </c>
      <c r="KS1" s="441" t="s">
        <v>942</v>
      </c>
      <c r="KT1" s="441" t="s">
        <v>944</v>
      </c>
      <c r="KU1" s="441" t="s">
        <v>946</v>
      </c>
      <c r="KV1" s="441" t="s">
        <v>326</v>
      </c>
      <c r="KW1" s="441" t="s">
        <v>949</v>
      </c>
      <c r="KX1" s="441" t="s">
        <v>951</v>
      </c>
      <c r="KY1" s="441" t="s">
        <v>953</v>
      </c>
      <c r="KZ1" s="441" t="s">
        <v>955</v>
      </c>
      <c r="LA1" s="441" t="s">
        <v>957</v>
      </c>
      <c r="LB1" s="441" t="s">
        <v>959</v>
      </c>
      <c r="LC1" s="441" t="s">
        <v>961</v>
      </c>
      <c r="LD1" s="440" t="s">
        <v>328</v>
      </c>
      <c r="LE1" s="444" t="s">
        <v>329</v>
      </c>
      <c r="LF1" s="441" t="s">
        <v>330</v>
      </c>
      <c r="LG1" s="441" t="s">
        <v>344</v>
      </c>
      <c r="LH1" s="441" t="s">
        <v>963</v>
      </c>
      <c r="LI1" s="441" t="s">
        <v>965</v>
      </c>
      <c r="LJ1" s="441" t="s">
        <v>967</v>
      </c>
      <c r="LK1" s="441" t="s">
        <v>969</v>
      </c>
      <c r="LL1" s="441" t="s">
        <v>345</v>
      </c>
      <c r="LM1" s="441" t="s">
        <v>971</v>
      </c>
      <c r="LN1" s="441" t="s">
        <v>346</v>
      </c>
      <c r="LO1" s="441" t="s">
        <v>973</v>
      </c>
      <c r="LP1" s="441" t="s">
        <v>331</v>
      </c>
      <c r="LQ1" s="441" t="s">
        <v>975</v>
      </c>
      <c r="LR1" s="441" t="s">
        <v>347</v>
      </c>
      <c r="LS1" s="441" t="s">
        <v>977</v>
      </c>
      <c r="LT1" s="441" t="s">
        <v>979</v>
      </c>
      <c r="LU1" s="441" t="s">
        <v>348</v>
      </c>
      <c r="LV1" s="444" t="s">
        <v>332</v>
      </c>
      <c r="LW1" s="441" t="s">
        <v>333</v>
      </c>
      <c r="LX1" s="441" t="s">
        <v>981</v>
      </c>
      <c r="LY1" s="441" t="s">
        <v>983</v>
      </c>
      <c r="LZ1" s="441" t="s">
        <v>984</v>
      </c>
      <c r="MA1" s="441" t="s">
        <v>986</v>
      </c>
      <c r="MB1" s="441" t="s">
        <v>987</v>
      </c>
      <c r="MC1" s="441" t="s">
        <v>989</v>
      </c>
      <c r="MD1" s="441" t="s">
        <v>991</v>
      </c>
      <c r="ME1" s="441" t="s">
        <v>993</v>
      </c>
      <c r="MF1" s="441" t="s">
        <v>995</v>
      </c>
      <c r="MG1" s="441" t="s">
        <v>334</v>
      </c>
      <c r="MH1" s="441" t="s">
        <v>998</v>
      </c>
      <c r="MI1" s="441" t="s">
        <v>999</v>
      </c>
      <c r="MJ1" s="441" t="s">
        <v>1001</v>
      </c>
      <c r="MK1" s="441" t="s">
        <v>335</v>
      </c>
      <c r="ML1" s="441" t="s">
        <v>1004</v>
      </c>
      <c r="MM1" s="441" t="s">
        <v>1005</v>
      </c>
      <c r="MN1" s="441" t="s">
        <v>1007</v>
      </c>
      <c r="MO1" s="441" t="s">
        <v>1009</v>
      </c>
      <c r="MP1" s="441" t="s">
        <v>336</v>
      </c>
      <c r="MQ1" s="441" t="s">
        <v>1012</v>
      </c>
      <c r="MR1" s="441" t="s">
        <v>1014</v>
      </c>
      <c r="MS1" s="441" t="s">
        <v>1016</v>
      </c>
      <c r="MT1" s="441" t="s">
        <v>1018</v>
      </c>
      <c r="MU1" s="441" t="s">
        <v>337</v>
      </c>
      <c r="MV1" s="441" t="s">
        <v>1021</v>
      </c>
      <c r="MW1" s="441" t="s">
        <v>1023</v>
      </c>
      <c r="MX1" s="441" t="s">
        <v>1025</v>
      </c>
      <c r="MY1" s="441" t="s">
        <v>1027</v>
      </c>
      <c r="MZ1" s="441" t="s">
        <v>1029</v>
      </c>
      <c r="NA1" s="441" t="s">
        <v>1031</v>
      </c>
      <c r="NB1" s="441" t="s">
        <v>1033</v>
      </c>
      <c r="NC1" s="441" t="s">
        <v>1035</v>
      </c>
      <c r="ND1" s="441" t="s">
        <v>1037</v>
      </c>
      <c r="NE1" s="441" t="s">
        <v>1039</v>
      </c>
      <c r="NF1" s="441" t="s">
        <v>1041</v>
      </c>
      <c r="NG1" s="441" t="s">
        <v>1042</v>
      </c>
      <c r="NH1" s="444" t="s">
        <v>338</v>
      </c>
      <c r="NI1" s="441" t="s">
        <v>339</v>
      </c>
      <c r="NJ1" s="441" t="s">
        <v>1044</v>
      </c>
      <c r="NK1" s="441" t="s">
        <v>1046</v>
      </c>
      <c r="NL1" s="441" t="s">
        <v>1048</v>
      </c>
      <c r="NM1" s="441" t="s">
        <v>1050</v>
      </c>
      <c r="NN1" s="444" t="s">
        <v>340</v>
      </c>
      <c r="NO1" s="441" t="s">
        <v>341</v>
      </c>
      <c r="NP1" s="441" t="s">
        <v>1051</v>
      </c>
      <c r="NQ1" s="441" t="s">
        <v>342</v>
      </c>
      <c r="NR1" s="441" t="s">
        <v>1053</v>
      </c>
      <c r="NS1" s="441" t="s">
        <v>1055</v>
      </c>
      <c r="NT1" s="441" t="s">
        <v>343</v>
      </c>
      <c r="NU1" s="441" t="s">
        <v>1057</v>
      </c>
      <c r="NV1" s="440" t="s">
        <v>349</v>
      </c>
      <c r="NW1" s="444" t="s">
        <v>350</v>
      </c>
      <c r="NX1" s="441" t="s">
        <v>351</v>
      </c>
      <c r="NY1" s="441" t="s">
        <v>1060</v>
      </c>
      <c r="NZ1" s="441" t="s">
        <v>1062</v>
      </c>
      <c r="OA1" s="441" t="s">
        <v>352</v>
      </c>
      <c r="OB1" s="441" t="s">
        <v>362</v>
      </c>
      <c r="OC1" s="441" t="s">
        <v>1064</v>
      </c>
      <c r="OD1" s="441" t="s">
        <v>1066</v>
      </c>
      <c r="OE1" s="441" t="s">
        <v>1068</v>
      </c>
      <c r="OF1" s="441" t="s">
        <v>1070</v>
      </c>
      <c r="OG1" s="441" t="s">
        <v>1072</v>
      </c>
      <c r="OH1" s="441" t="s">
        <v>1074</v>
      </c>
      <c r="OI1" s="441" t="s">
        <v>1076</v>
      </c>
      <c r="OJ1" s="441" t="s">
        <v>1078</v>
      </c>
      <c r="OK1" s="441" t="s">
        <v>1080</v>
      </c>
      <c r="OL1" s="441" t="s">
        <v>1082</v>
      </c>
      <c r="OM1" s="441" t="s">
        <v>1084</v>
      </c>
      <c r="ON1" s="441" t="s">
        <v>1086</v>
      </c>
      <c r="OO1" s="441" t="s">
        <v>1088</v>
      </c>
      <c r="OP1" s="441" t="s">
        <v>1090</v>
      </c>
      <c r="OQ1" s="441" t="s">
        <v>1092</v>
      </c>
      <c r="OR1" s="441" t="s">
        <v>1094</v>
      </c>
      <c r="OS1" s="441" t="s">
        <v>1096</v>
      </c>
      <c r="OT1" s="441" t="s">
        <v>1098</v>
      </c>
      <c r="OU1" s="441" t="s">
        <v>1100</v>
      </c>
      <c r="OV1" s="441" t="s">
        <v>1102</v>
      </c>
      <c r="OW1" s="441" t="s">
        <v>1104</v>
      </c>
      <c r="OX1" s="441" t="s">
        <v>1106</v>
      </c>
      <c r="OY1" s="441" t="s">
        <v>363</v>
      </c>
      <c r="OZ1" s="441" t="s">
        <v>1109</v>
      </c>
      <c r="PA1" s="441" t="s">
        <v>1111</v>
      </c>
      <c r="PB1" s="441" t="s">
        <v>1112</v>
      </c>
      <c r="PC1" s="441" t="s">
        <v>1114</v>
      </c>
      <c r="PD1" s="441" t="s">
        <v>1116</v>
      </c>
      <c r="PE1" s="441" t="s">
        <v>1118</v>
      </c>
      <c r="PF1" s="441" t="s">
        <v>1120</v>
      </c>
      <c r="PG1" s="441" t="s">
        <v>1122</v>
      </c>
      <c r="PH1" s="441" t="s">
        <v>1124</v>
      </c>
      <c r="PI1" s="441" t="s">
        <v>1126</v>
      </c>
      <c r="PJ1" s="441" t="s">
        <v>1128</v>
      </c>
      <c r="PK1" s="441" t="s">
        <v>1130</v>
      </c>
      <c r="PL1" s="441" t="s">
        <v>1132</v>
      </c>
      <c r="PM1" s="441" t="s">
        <v>1134</v>
      </c>
      <c r="PN1" s="441" t="s">
        <v>1136</v>
      </c>
      <c r="PO1" s="441" t="s">
        <v>1138</v>
      </c>
      <c r="PP1" s="441" t="s">
        <v>1140</v>
      </c>
      <c r="PQ1" s="441" t="s">
        <v>1142</v>
      </c>
      <c r="PR1" s="441" t="s">
        <v>1144</v>
      </c>
      <c r="PS1" s="441" t="s">
        <v>1146</v>
      </c>
      <c r="PT1" s="441" t="s">
        <v>1148</v>
      </c>
      <c r="PU1" s="441" t="s">
        <v>1150</v>
      </c>
      <c r="PV1" s="441" t="s">
        <v>1152</v>
      </c>
      <c r="PW1" s="441" t="s">
        <v>1154</v>
      </c>
      <c r="PX1" s="441" t="s">
        <v>1156</v>
      </c>
      <c r="PY1" s="441" t="s">
        <v>1158</v>
      </c>
      <c r="PZ1" s="441" t="s">
        <v>353</v>
      </c>
      <c r="QA1" s="441" t="s">
        <v>1160</v>
      </c>
      <c r="QB1" s="441" t="s">
        <v>1162</v>
      </c>
      <c r="QC1" s="441" t="s">
        <v>1164</v>
      </c>
      <c r="QD1" s="441" t="s">
        <v>1166</v>
      </c>
      <c r="QE1" s="441" t="s">
        <v>1168</v>
      </c>
      <c r="QF1" s="444" t="s">
        <v>354</v>
      </c>
      <c r="QG1" s="441" t="s">
        <v>355</v>
      </c>
      <c r="QH1" s="441" t="s">
        <v>1170</v>
      </c>
      <c r="QI1" s="441" t="s">
        <v>1172</v>
      </c>
      <c r="QJ1" s="441" t="s">
        <v>1174</v>
      </c>
      <c r="QK1" s="441" t="s">
        <v>1176</v>
      </c>
      <c r="QL1" s="441" t="s">
        <v>1178</v>
      </c>
      <c r="QM1" s="441" t="s">
        <v>1180</v>
      </c>
      <c r="QN1" s="444" t="s">
        <v>356</v>
      </c>
      <c r="QO1" s="441" t="s">
        <v>1182</v>
      </c>
      <c r="QP1" s="441" t="s">
        <v>357</v>
      </c>
      <c r="QQ1" s="441" t="s">
        <v>364</v>
      </c>
      <c r="QR1" s="441" t="s">
        <v>1184</v>
      </c>
      <c r="QS1" s="441" t="s">
        <v>1186</v>
      </c>
      <c r="QT1" s="441" t="s">
        <v>1188</v>
      </c>
      <c r="QU1" s="441" t="s">
        <v>1190</v>
      </c>
      <c r="QV1" s="441" t="s">
        <v>1192</v>
      </c>
      <c r="QW1" s="441" t="s">
        <v>1194</v>
      </c>
      <c r="QX1" s="441" t="s">
        <v>1196</v>
      </c>
      <c r="QY1" s="441" t="s">
        <v>1198</v>
      </c>
      <c r="QZ1" s="441" t="s">
        <v>1200</v>
      </c>
      <c r="RA1" s="441" t="s">
        <v>1202</v>
      </c>
      <c r="RB1" s="441" t="s">
        <v>1204</v>
      </c>
      <c r="RC1" s="441" t="s">
        <v>1206</v>
      </c>
      <c r="RD1" s="441" t="s">
        <v>1208</v>
      </c>
      <c r="RE1" s="441" t="s">
        <v>1210</v>
      </c>
      <c r="RF1" s="444" t="s">
        <v>358</v>
      </c>
      <c r="RG1" s="441" t="s">
        <v>359</v>
      </c>
      <c r="RH1" s="441" t="s">
        <v>1212</v>
      </c>
      <c r="RI1" s="441" t="s">
        <v>1214</v>
      </c>
      <c r="RJ1" s="444" t="s">
        <v>360</v>
      </c>
      <c r="RK1" s="441" t="s">
        <v>361</v>
      </c>
      <c r="RL1" s="441" t="s">
        <v>1216</v>
      </c>
      <c r="RM1" s="441" t="s">
        <v>1217</v>
      </c>
      <c r="RN1" s="441" t="s">
        <v>1218</v>
      </c>
      <c r="RO1" s="441" t="s">
        <v>1219</v>
      </c>
      <c r="RP1" s="441" t="s">
        <v>1221</v>
      </c>
      <c r="RQ1" s="441" t="s">
        <v>1222</v>
      </c>
      <c r="RR1" s="441" t="s">
        <v>1224</v>
      </c>
      <c r="RS1" s="441" t="s">
        <v>1225</v>
      </c>
      <c r="RT1" s="440" t="s">
        <v>365</v>
      </c>
      <c r="RU1" s="444" t="s">
        <v>366</v>
      </c>
      <c r="RV1" s="441" t="s">
        <v>367</v>
      </c>
      <c r="RW1" s="441" t="s">
        <v>1227</v>
      </c>
      <c r="RX1" s="441" t="s">
        <v>1229</v>
      </c>
      <c r="RY1" s="441" t="s">
        <v>368</v>
      </c>
      <c r="RZ1" s="441" t="s">
        <v>1231</v>
      </c>
      <c r="SA1" s="441" t="s">
        <v>1233</v>
      </c>
      <c r="SB1" s="441" t="s">
        <v>1235</v>
      </c>
      <c r="SC1" s="441" t="s">
        <v>1237</v>
      </c>
      <c r="SD1" s="444" t="s">
        <v>369</v>
      </c>
      <c r="SE1" s="441" t="s">
        <v>370</v>
      </c>
      <c r="SF1" s="441" t="s">
        <v>1239</v>
      </c>
      <c r="SG1" s="441" t="s">
        <v>1241</v>
      </c>
      <c r="SH1" s="441" t="s">
        <v>1243</v>
      </c>
      <c r="SI1" s="441" t="s">
        <v>1245</v>
      </c>
      <c r="SJ1" s="441" t="s">
        <v>1247</v>
      </c>
      <c r="SK1" s="441" t="s">
        <v>1249</v>
      </c>
      <c r="SL1" s="441" t="s">
        <v>1251</v>
      </c>
      <c r="SM1" s="441" t="s">
        <v>1253</v>
      </c>
      <c r="SN1" s="441" t="s">
        <v>1255</v>
      </c>
      <c r="SO1" s="441" t="s">
        <v>1257</v>
      </c>
      <c r="SP1" s="441" t="s">
        <v>1259</v>
      </c>
      <c r="SQ1" s="441" t="s">
        <v>1261</v>
      </c>
      <c r="SR1" s="441" t="s">
        <v>1263</v>
      </c>
      <c r="SS1" s="441" t="s">
        <v>1265</v>
      </c>
      <c r="ST1" s="441" t="s">
        <v>1267</v>
      </c>
      <c r="SU1" s="440" t="s">
        <v>371</v>
      </c>
      <c r="SV1" s="444" t="s">
        <v>372</v>
      </c>
      <c r="SW1" s="441" t="s">
        <v>373</v>
      </c>
      <c r="SX1" s="441" t="s">
        <v>1269</v>
      </c>
      <c r="SY1" s="441" t="s">
        <v>1271</v>
      </c>
      <c r="SZ1" s="441" t="s">
        <v>1273</v>
      </c>
      <c r="TA1" s="441" t="s">
        <v>1275</v>
      </c>
      <c r="TB1" s="441" t="s">
        <v>1277</v>
      </c>
      <c r="TC1" s="441" t="s">
        <v>374</v>
      </c>
      <c r="TD1" s="441" t="s">
        <v>1279</v>
      </c>
      <c r="TE1" s="441" t="s">
        <v>1281</v>
      </c>
      <c r="TF1" s="441" t="s">
        <v>1283</v>
      </c>
      <c r="TG1" s="441" t="s">
        <v>1285</v>
      </c>
      <c r="TH1" s="441" t="s">
        <v>1287</v>
      </c>
      <c r="TI1" s="441" t="s">
        <v>1289</v>
      </c>
      <c r="TJ1" s="444" t="s">
        <v>375</v>
      </c>
      <c r="TK1" s="441" t="s">
        <v>376</v>
      </c>
      <c r="TL1" s="441" t="s">
        <v>377</v>
      </c>
      <c r="TM1" s="441" t="s">
        <v>1291</v>
      </c>
      <c r="TN1" s="441" t="s">
        <v>1293</v>
      </c>
      <c r="TO1" s="441" t="s">
        <v>1294</v>
      </c>
      <c r="TP1" s="441" t="s">
        <v>1296</v>
      </c>
      <c r="TQ1" s="441" t="s">
        <v>1298</v>
      </c>
      <c r="TR1" s="441" t="s">
        <v>1300</v>
      </c>
      <c r="TS1" s="441" t="s">
        <v>1302</v>
      </c>
      <c r="TT1" s="441" t="s">
        <v>1304</v>
      </c>
      <c r="TU1" s="441" t="s">
        <v>1306</v>
      </c>
      <c r="TV1" s="441" t="s">
        <v>1308</v>
      </c>
      <c r="TW1" s="441" t="s">
        <v>1310</v>
      </c>
      <c r="TX1" s="441" t="s">
        <v>1312</v>
      </c>
      <c r="TY1" s="441" t="s">
        <v>1314</v>
      </c>
      <c r="TZ1" s="441" t="s">
        <v>1316</v>
      </c>
      <c r="UA1" s="441" t="s">
        <v>1318</v>
      </c>
      <c r="UB1" s="441" t="s">
        <v>1320</v>
      </c>
      <c r="UC1" s="440" t="s">
        <v>1322</v>
      </c>
      <c r="UD1" s="441" t="s">
        <v>1324</v>
      </c>
      <c r="UE1" s="441" t="s">
        <v>1326</v>
      </c>
      <c r="UF1" s="441" t="s">
        <v>1328</v>
      </c>
      <c r="UG1" s="441" t="s">
        <v>1330</v>
      </c>
      <c r="UH1" s="441" t="s">
        <v>1332</v>
      </c>
      <c r="UI1" s="442"/>
    </row>
    <row r="2" spans="1:555" s="122" customFormat="1" hidden="1" x14ac:dyDescent="0.35">
      <c r="A2" s="438" t="s">
        <v>1355</v>
      </c>
      <c r="B2" s="438" t="s">
        <v>1357</v>
      </c>
      <c r="C2" s="438" t="s">
        <v>469</v>
      </c>
      <c r="D2" s="438" t="s">
        <v>1356</v>
      </c>
      <c r="E2" s="438" t="s">
        <v>1358</v>
      </c>
      <c r="F2" s="438" t="s">
        <v>470</v>
      </c>
      <c r="G2" s="439" t="s">
        <v>1359</v>
      </c>
      <c r="H2" s="438" t="s">
        <v>1360</v>
      </c>
      <c r="I2" s="438" t="s">
        <v>1361</v>
      </c>
      <c r="J2" s="438" t="s">
        <v>1437</v>
      </c>
      <c r="K2" s="438" t="s">
        <v>1362</v>
      </c>
      <c r="L2" s="438" t="s">
        <v>1363</v>
      </c>
      <c r="M2" s="438" t="s">
        <v>1364</v>
      </c>
      <c r="N2" s="438" t="s">
        <v>1365</v>
      </c>
      <c r="O2" s="438" t="s">
        <v>1366</v>
      </c>
      <c r="P2" s="438" t="s">
        <v>1457</v>
      </c>
      <c r="Q2" s="438" t="s">
        <v>1492</v>
      </c>
      <c r="R2" s="433" t="str">
        <f>+Presupuesto!D11</f>
        <v>Recurrente</v>
      </c>
      <c r="S2" s="433" t="str">
        <f>+Presupuesto!E11</f>
        <v>Programa / Proyecto 2017</v>
      </c>
      <c r="T2" s="438"/>
      <c r="U2" s="438" t="s">
        <v>392</v>
      </c>
      <c r="V2" s="438" t="s">
        <v>410</v>
      </c>
      <c r="W2" s="438" t="s">
        <v>393</v>
      </c>
      <c r="X2" s="438" t="s">
        <v>394</v>
      </c>
      <c r="Y2" s="438" t="s">
        <v>395</v>
      </c>
      <c r="Z2" s="438" t="s">
        <v>396</v>
      </c>
      <c r="AA2" s="438" t="s">
        <v>397</v>
      </c>
      <c r="AB2" s="438" t="s">
        <v>398</v>
      </c>
      <c r="AC2" s="438" t="s">
        <v>399</v>
      </c>
      <c r="AD2" s="438" t="s">
        <v>400</v>
      </c>
      <c r="AE2" s="438" t="s">
        <v>401</v>
      </c>
      <c r="AF2" s="438" t="s">
        <v>402</v>
      </c>
      <c r="AG2" s="438"/>
      <c r="AH2" s="438" t="s">
        <v>418</v>
      </c>
      <c r="AI2" s="438" t="s">
        <v>419</v>
      </c>
      <c r="AJ2" s="438" t="s">
        <v>420</v>
      </c>
      <c r="AK2" s="438" t="s">
        <v>421</v>
      </c>
      <c r="AL2" s="438" t="s">
        <v>422</v>
      </c>
      <c r="AM2" s="438" t="s">
        <v>425</v>
      </c>
      <c r="AN2" s="438" t="s">
        <v>423</v>
      </c>
      <c r="AO2" s="438" t="s">
        <v>424</v>
      </c>
      <c r="AP2" s="438" t="s">
        <v>426</v>
      </c>
      <c r="AQ2" s="438" t="s">
        <v>427</v>
      </c>
      <c r="AR2" s="438" t="s">
        <v>428</v>
      </c>
      <c r="AS2" s="438" t="s">
        <v>429</v>
      </c>
      <c r="AT2" s="438" t="s">
        <v>430</v>
      </c>
      <c r="AU2" s="438" t="s">
        <v>431</v>
      </c>
      <c r="AV2" s="438" t="s">
        <v>432</v>
      </c>
      <c r="AW2" s="438" t="s">
        <v>433</v>
      </c>
      <c r="AX2" s="438" t="s">
        <v>434</v>
      </c>
      <c r="AY2" s="438" t="s">
        <v>435</v>
      </c>
      <c r="AZ2" s="438" t="s">
        <v>436</v>
      </c>
      <c r="BA2" s="438" t="s">
        <v>437</v>
      </c>
      <c r="BB2" s="438" t="s">
        <v>438</v>
      </c>
      <c r="BC2" s="438" t="s">
        <v>439</v>
      </c>
      <c r="BD2" s="438" t="s">
        <v>440</v>
      </c>
      <c r="BE2" s="438" t="s">
        <v>441</v>
      </c>
      <c r="BF2" s="438" t="s">
        <v>442</v>
      </c>
      <c r="BG2" s="438" t="s">
        <v>443</v>
      </c>
      <c r="BH2" s="438" t="s">
        <v>444</v>
      </c>
      <c r="BI2" s="438" t="s">
        <v>445</v>
      </c>
      <c r="BJ2" s="438" t="s">
        <v>446</v>
      </c>
      <c r="BK2" s="438" t="s">
        <v>447</v>
      </c>
      <c r="BL2" s="438" t="s">
        <v>448</v>
      </c>
      <c r="BM2" s="438" t="s">
        <v>449</v>
      </c>
      <c r="BN2" s="438" t="s">
        <v>450</v>
      </c>
      <c r="BO2" s="438" t="s">
        <v>451</v>
      </c>
      <c r="BP2" s="438" t="s">
        <v>452</v>
      </c>
      <c r="BQ2" s="438" t="s">
        <v>453</v>
      </c>
      <c r="BR2" s="438" t="s">
        <v>454</v>
      </c>
      <c r="BS2" s="438" t="s">
        <v>455</v>
      </c>
      <c r="BT2" s="438" t="s">
        <v>456</v>
      </c>
      <c r="BU2" s="438" t="s">
        <v>457</v>
      </c>
      <c r="BV2" s="438"/>
      <c r="BW2" s="438"/>
      <c r="BX2" s="438"/>
      <c r="BY2" s="438"/>
      <c r="BZ2" s="438"/>
      <c r="CA2" s="438"/>
      <c r="CB2" s="438"/>
      <c r="CC2" s="438"/>
      <c r="CD2" s="438"/>
      <c r="CE2" s="438"/>
      <c r="CF2" s="438"/>
      <c r="CG2" s="438"/>
      <c r="CH2" s="438"/>
      <c r="CI2" s="438"/>
      <c r="CJ2" s="438"/>
      <c r="CK2" s="438"/>
      <c r="CL2" s="438"/>
      <c r="CM2" s="438"/>
      <c r="CN2" s="438"/>
      <c r="CO2" s="438"/>
      <c r="CP2" s="438"/>
      <c r="CQ2" s="438"/>
      <c r="CR2" s="438"/>
      <c r="CS2" s="438"/>
      <c r="CT2" s="438"/>
      <c r="CU2" s="438"/>
      <c r="CV2" s="438"/>
      <c r="CW2" s="438"/>
      <c r="CX2" s="438"/>
      <c r="CY2" s="438"/>
      <c r="CZ2" s="438"/>
      <c r="DA2" s="438"/>
      <c r="DB2" s="438"/>
      <c r="DC2" s="438"/>
      <c r="DD2" s="438"/>
      <c r="DE2" s="438"/>
      <c r="DF2" s="438"/>
      <c r="DG2" s="438"/>
      <c r="DH2" s="438"/>
      <c r="DI2" s="438"/>
      <c r="DJ2" s="438"/>
      <c r="DK2" s="438"/>
      <c r="DL2" s="438"/>
      <c r="DM2" s="438"/>
      <c r="DN2" s="438"/>
      <c r="DO2" s="438"/>
      <c r="DP2" s="438"/>
      <c r="DQ2" s="438"/>
      <c r="DR2" s="438"/>
      <c r="DS2" s="438"/>
      <c r="DT2" s="438"/>
      <c r="DU2" s="438"/>
      <c r="DV2" s="438"/>
      <c r="DW2" s="438"/>
      <c r="DX2" s="438"/>
      <c r="DY2" s="438"/>
      <c r="DZ2" s="438"/>
      <c r="EA2" s="438"/>
      <c r="EB2" s="438"/>
      <c r="EC2" s="438"/>
      <c r="ED2" s="438"/>
      <c r="EE2" s="438"/>
      <c r="EF2" s="438"/>
      <c r="EG2" s="438"/>
      <c r="EH2" s="438"/>
      <c r="EI2" s="438"/>
      <c r="EJ2" s="438"/>
      <c r="EK2" s="438"/>
      <c r="EL2" s="438"/>
      <c r="EM2" s="438"/>
      <c r="EN2" s="438"/>
      <c r="EO2" s="438"/>
      <c r="EP2" s="438"/>
      <c r="EQ2" s="438"/>
      <c r="ER2" s="438"/>
      <c r="ES2" s="438"/>
      <c r="ET2" s="438"/>
      <c r="EU2" s="438"/>
      <c r="EV2" s="438"/>
      <c r="EW2" s="438"/>
      <c r="EX2" s="438"/>
      <c r="EY2" s="438"/>
      <c r="EZ2" s="438"/>
      <c r="FA2" s="438"/>
      <c r="FB2" s="438"/>
      <c r="FC2" s="438"/>
      <c r="FD2" s="438"/>
      <c r="FE2" s="438"/>
      <c r="FF2" s="438"/>
      <c r="FG2" s="438"/>
      <c r="FH2" s="438"/>
      <c r="FI2" s="438"/>
      <c r="FJ2" s="438"/>
      <c r="FK2" s="438"/>
      <c r="FL2" s="438"/>
      <c r="FM2" s="438"/>
      <c r="FN2" s="438"/>
      <c r="FO2" s="438"/>
      <c r="FP2" s="438"/>
      <c r="FQ2" s="438"/>
      <c r="FR2" s="438"/>
      <c r="FS2" s="438"/>
      <c r="FT2" s="438"/>
      <c r="FU2" s="438"/>
      <c r="FV2" s="438"/>
      <c r="FW2" s="438"/>
      <c r="FX2" s="438"/>
      <c r="FY2" s="438"/>
      <c r="FZ2" s="438"/>
      <c r="GA2" s="438"/>
      <c r="GB2" s="438"/>
      <c r="GC2" s="438"/>
      <c r="GD2" s="438"/>
      <c r="GE2" s="438"/>
      <c r="GF2" s="438"/>
      <c r="GG2" s="438"/>
      <c r="GH2" s="438"/>
      <c r="GI2" s="438"/>
      <c r="GJ2" s="438"/>
      <c r="GK2" s="438"/>
      <c r="GL2" s="438"/>
      <c r="GM2" s="438"/>
      <c r="GN2" s="438"/>
      <c r="GO2" s="438"/>
      <c r="GP2" s="438"/>
      <c r="GQ2" s="438"/>
      <c r="GR2" s="438"/>
      <c r="GS2" s="438"/>
      <c r="GT2" s="438"/>
      <c r="GU2" s="438"/>
      <c r="GV2" s="438"/>
      <c r="GW2" s="438"/>
      <c r="GX2" s="438"/>
      <c r="GY2" s="438"/>
      <c r="GZ2" s="438"/>
      <c r="HA2" s="438"/>
      <c r="HB2" s="438"/>
      <c r="HC2" s="438"/>
      <c r="HD2" s="438"/>
      <c r="HE2" s="438"/>
      <c r="HF2" s="438"/>
      <c r="HG2" s="438"/>
      <c r="HH2" s="438"/>
      <c r="HI2" s="438"/>
      <c r="HJ2" s="438"/>
      <c r="HK2" s="438"/>
      <c r="HL2" s="438"/>
      <c r="HM2" s="438"/>
      <c r="HN2" s="438"/>
      <c r="HO2" s="438"/>
      <c r="HP2" s="438"/>
      <c r="HQ2" s="438"/>
      <c r="HR2" s="438"/>
      <c r="HS2" s="438"/>
      <c r="HT2" s="438"/>
      <c r="HU2" s="438"/>
      <c r="HV2" s="438"/>
      <c r="HW2" s="438"/>
      <c r="HX2" s="438"/>
      <c r="HY2" s="438"/>
      <c r="HZ2" s="438"/>
      <c r="IA2" s="438"/>
      <c r="IB2" s="438"/>
      <c r="IC2" s="438"/>
      <c r="ID2" s="438"/>
      <c r="IE2" s="438"/>
      <c r="IF2" s="438"/>
      <c r="IG2" s="438"/>
      <c r="IH2" s="438"/>
      <c r="II2" s="438"/>
      <c r="IJ2" s="438"/>
      <c r="IK2" s="438"/>
      <c r="IL2" s="438"/>
      <c r="IM2" s="438"/>
      <c r="IN2" s="438"/>
      <c r="IO2" s="438"/>
      <c r="IP2" s="438"/>
      <c r="IQ2" s="438"/>
      <c r="IR2" s="438"/>
      <c r="IS2" s="438"/>
      <c r="IT2" s="438"/>
      <c r="IU2" s="438"/>
      <c r="IV2" s="438"/>
      <c r="IW2" s="438"/>
      <c r="IX2" s="438"/>
      <c r="IY2" s="438"/>
      <c r="IZ2" s="438"/>
      <c r="JA2" s="438"/>
      <c r="JB2" s="438"/>
      <c r="JC2" s="438"/>
      <c r="JD2" s="438"/>
      <c r="JE2" s="438"/>
      <c r="JF2" s="438"/>
      <c r="JG2" s="438"/>
      <c r="JH2" s="438"/>
      <c r="JI2" s="438"/>
      <c r="JJ2" s="438"/>
      <c r="JK2" s="438"/>
      <c r="JL2" s="438"/>
      <c r="JM2" s="438"/>
      <c r="JN2" s="438"/>
      <c r="JO2" s="438"/>
      <c r="JP2" s="438"/>
      <c r="JQ2" s="438"/>
      <c r="JR2" s="438"/>
      <c r="JS2" s="438"/>
      <c r="JT2" s="438"/>
      <c r="JU2" s="438"/>
      <c r="JV2" s="438"/>
      <c r="JW2" s="438"/>
      <c r="JX2" s="438"/>
      <c r="JY2" s="438"/>
      <c r="JZ2" s="438"/>
      <c r="KA2" s="438"/>
      <c r="KB2" s="438"/>
      <c r="KC2" s="438"/>
      <c r="KD2" s="438"/>
      <c r="KE2" s="438"/>
      <c r="KF2" s="438"/>
      <c r="KG2" s="438"/>
      <c r="KH2" s="438"/>
      <c r="KI2" s="438"/>
      <c r="KJ2" s="438"/>
      <c r="KK2" s="438"/>
      <c r="KL2" s="438"/>
      <c r="KM2" s="438"/>
      <c r="KN2" s="438"/>
      <c r="KO2" s="438"/>
      <c r="KP2" s="438"/>
      <c r="KQ2" s="438"/>
      <c r="KR2" s="438"/>
      <c r="KS2" s="438"/>
      <c r="KT2" s="438"/>
      <c r="KU2" s="438"/>
      <c r="KV2" s="438"/>
      <c r="KW2" s="438"/>
      <c r="KX2" s="438"/>
      <c r="KY2" s="438"/>
      <c r="KZ2" s="438"/>
      <c r="LA2" s="438"/>
      <c r="LB2" s="438"/>
      <c r="LC2" s="438"/>
      <c r="LD2" s="438"/>
      <c r="LE2" s="438"/>
      <c r="LF2" s="438"/>
      <c r="LG2" s="438"/>
      <c r="LH2" s="438"/>
      <c r="LI2" s="438"/>
      <c r="LJ2" s="438"/>
      <c r="LK2" s="438"/>
      <c r="LL2" s="438"/>
      <c r="LM2" s="438"/>
      <c r="LN2" s="438"/>
      <c r="LO2" s="438"/>
      <c r="LP2" s="438"/>
      <c r="LQ2" s="438"/>
      <c r="LR2" s="438"/>
      <c r="LS2" s="438"/>
      <c r="LT2" s="438"/>
      <c r="LU2" s="438"/>
      <c r="LV2" s="438"/>
      <c r="LW2" s="438"/>
      <c r="LX2" s="438"/>
      <c r="LY2" s="438"/>
      <c r="LZ2" s="438"/>
      <c r="MA2" s="438"/>
      <c r="MB2" s="438"/>
      <c r="MC2" s="438"/>
      <c r="MD2" s="438"/>
      <c r="ME2" s="438"/>
      <c r="MF2" s="438"/>
      <c r="MG2" s="438"/>
      <c r="MH2" s="438"/>
      <c r="MI2" s="438"/>
      <c r="MJ2" s="438"/>
      <c r="MK2" s="438"/>
      <c r="ML2" s="438"/>
      <c r="MM2" s="438"/>
      <c r="MN2" s="438"/>
      <c r="MO2" s="438"/>
      <c r="MP2" s="438"/>
      <c r="MQ2" s="438"/>
      <c r="MR2" s="438"/>
      <c r="MS2" s="438"/>
      <c r="MT2" s="438"/>
      <c r="MU2" s="438"/>
      <c r="MV2" s="438"/>
      <c r="MW2" s="438"/>
      <c r="MX2" s="438"/>
      <c r="MY2" s="438"/>
      <c r="MZ2" s="438"/>
      <c r="NA2" s="438"/>
      <c r="NB2" s="438"/>
      <c r="NC2" s="438"/>
      <c r="ND2" s="438"/>
      <c r="NE2" s="438"/>
      <c r="NF2" s="438"/>
      <c r="NG2" s="438"/>
      <c r="NH2" s="438"/>
      <c r="NI2" s="438"/>
      <c r="NJ2" s="438"/>
      <c r="NK2" s="438"/>
      <c r="NL2" s="438"/>
      <c r="NM2" s="438"/>
      <c r="NN2" s="438"/>
      <c r="NO2" s="438"/>
      <c r="NP2" s="438"/>
      <c r="NQ2" s="438"/>
      <c r="NR2" s="438"/>
      <c r="NS2" s="438"/>
      <c r="NT2" s="438"/>
      <c r="NU2" s="438"/>
      <c r="NV2" s="438"/>
      <c r="NW2" s="438"/>
      <c r="NX2" s="438"/>
      <c r="NY2" s="438"/>
      <c r="NZ2" s="438"/>
      <c r="OA2" s="438"/>
      <c r="OB2" s="438"/>
      <c r="OC2" s="438"/>
      <c r="OD2" s="438"/>
      <c r="OE2" s="438"/>
      <c r="OF2" s="438"/>
      <c r="OG2" s="438"/>
      <c r="OH2" s="438"/>
      <c r="OI2" s="438"/>
      <c r="OJ2" s="438"/>
      <c r="OK2" s="438"/>
      <c r="OL2" s="438"/>
      <c r="OM2" s="438"/>
      <c r="ON2" s="438"/>
      <c r="OO2" s="438"/>
      <c r="OP2" s="438"/>
      <c r="OQ2" s="438"/>
      <c r="OR2" s="438"/>
      <c r="OS2" s="438"/>
      <c r="OT2" s="438"/>
      <c r="OU2" s="438"/>
      <c r="OV2" s="438"/>
      <c r="OW2" s="438"/>
      <c r="OX2" s="438"/>
      <c r="OY2" s="438"/>
      <c r="OZ2" s="438"/>
      <c r="PA2" s="438"/>
      <c r="PB2" s="438"/>
      <c r="PC2" s="438"/>
      <c r="PD2" s="438"/>
      <c r="PE2" s="438"/>
      <c r="PF2" s="438"/>
      <c r="PG2" s="438"/>
      <c r="PH2" s="438"/>
      <c r="PI2" s="438"/>
      <c r="PJ2" s="438"/>
      <c r="PK2" s="438"/>
      <c r="PL2" s="438"/>
      <c r="PM2" s="438"/>
      <c r="PN2" s="438"/>
      <c r="PO2" s="438"/>
      <c r="PP2" s="438"/>
      <c r="PQ2" s="438"/>
      <c r="PR2" s="438"/>
      <c r="PS2" s="438"/>
      <c r="PT2" s="438"/>
      <c r="PU2" s="438"/>
      <c r="PV2" s="438"/>
      <c r="PW2" s="438"/>
      <c r="PX2" s="438"/>
      <c r="PY2" s="438"/>
      <c r="PZ2" s="438"/>
      <c r="QA2" s="438"/>
      <c r="QB2" s="438"/>
      <c r="QC2" s="438"/>
      <c r="QD2" s="438"/>
      <c r="QE2" s="438"/>
      <c r="QF2" s="438"/>
      <c r="QG2" s="438"/>
      <c r="QH2" s="438"/>
      <c r="QI2" s="438"/>
      <c r="QJ2" s="438"/>
      <c r="QK2" s="438"/>
      <c r="QL2" s="438"/>
      <c r="QM2" s="438"/>
      <c r="QN2" s="438"/>
      <c r="QO2" s="438"/>
      <c r="QP2" s="438"/>
      <c r="QQ2" s="438"/>
      <c r="QR2" s="438"/>
      <c r="QS2" s="438"/>
      <c r="QT2" s="438"/>
      <c r="QU2" s="438"/>
      <c r="QV2" s="438"/>
      <c r="QW2" s="438"/>
      <c r="QX2" s="438"/>
      <c r="QY2" s="438"/>
      <c r="QZ2" s="438"/>
      <c r="RA2" s="438"/>
      <c r="RB2" s="438"/>
      <c r="RC2" s="438"/>
      <c r="RD2" s="438"/>
      <c r="RE2" s="438"/>
      <c r="RF2" s="438"/>
      <c r="RG2" s="438"/>
      <c r="RH2" s="438"/>
      <c r="RI2" s="438"/>
      <c r="RJ2" s="438"/>
      <c r="RK2" s="438"/>
      <c r="RL2" s="438"/>
      <c r="RM2" s="438"/>
      <c r="RN2" s="438"/>
      <c r="RO2" s="438"/>
      <c r="RP2" s="438"/>
      <c r="RQ2" s="438"/>
      <c r="RR2" s="438"/>
      <c r="RS2" s="438"/>
      <c r="RT2" s="438"/>
      <c r="RU2" s="438"/>
      <c r="RV2" s="438"/>
      <c r="RW2" s="438"/>
      <c r="RX2" s="438"/>
      <c r="RY2" s="438"/>
      <c r="RZ2" s="438"/>
      <c r="SA2" s="438"/>
      <c r="SB2" s="438"/>
      <c r="SC2" s="438"/>
      <c r="SD2" s="438"/>
      <c r="SE2" s="438"/>
      <c r="SF2" s="438"/>
      <c r="SG2" s="438"/>
      <c r="SH2" s="438"/>
      <c r="SI2" s="438"/>
      <c r="SJ2" s="438"/>
      <c r="SK2" s="438"/>
      <c r="SL2" s="438"/>
      <c r="SM2" s="438"/>
      <c r="SN2" s="438"/>
      <c r="SO2" s="438"/>
      <c r="SP2" s="438"/>
      <c r="SQ2" s="438"/>
      <c r="SR2" s="438"/>
      <c r="SS2" s="438"/>
      <c r="ST2" s="438"/>
      <c r="SU2" s="438"/>
      <c r="SV2" s="438"/>
      <c r="SW2" s="438"/>
      <c r="SX2" s="438"/>
      <c r="SY2" s="438"/>
      <c r="SZ2" s="438"/>
      <c r="TA2" s="438"/>
      <c r="TB2" s="438"/>
      <c r="TC2" s="438"/>
      <c r="TD2" s="438"/>
      <c r="TE2" s="438"/>
      <c r="TF2" s="438"/>
      <c r="TG2" s="438"/>
      <c r="TH2" s="438"/>
      <c r="TI2" s="438"/>
      <c r="TJ2" s="438"/>
      <c r="TK2" s="438"/>
      <c r="TL2" s="438"/>
      <c r="TM2" s="438"/>
      <c r="TN2" s="438"/>
      <c r="TO2" s="438"/>
      <c r="TP2" s="438"/>
      <c r="TQ2" s="438"/>
      <c r="TR2" s="438"/>
      <c r="TS2" s="438"/>
      <c r="TT2" s="438"/>
      <c r="TU2" s="438"/>
      <c r="TV2" s="438"/>
      <c r="TW2" s="438"/>
      <c r="TX2" s="438"/>
      <c r="TY2" s="438"/>
      <c r="TZ2" s="438"/>
      <c r="UA2" s="438"/>
      <c r="UB2" s="438"/>
      <c r="UC2" s="438"/>
      <c r="UD2" s="438"/>
      <c r="UE2" s="438"/>
      <c r="UF2" s="438"/>
      <c r="UG2" s="438"/>
      <c r="UH2" s="438"/>
      <c r="UI2" s="438"/>
    </row>
    <row r="3" spans="1:555" s="122" customFormat="1" hidden="1" x14ac:dyDescent="0.35">
      <c r="A3" s="436"/>
      <c r="B3" s="436"/>
      <c r="C3" s="436"/>
      <c r="D3" s="436"/>
      <c r="E3" s="436"/>
      <c r="F3" s="436"/>
      <c r="G3" s="436"/>
      <c r="H3" s="436"/>
      <c r="I3" s="436"/>
      <c r="J3" s="436"/>
      <c r="K3" s="436"/>
      <c r="L3" s="436"/>
      <c r="M3" s="436"/>
      <c r="N3" s="436"/>
      <c r="O3" s="436"/>
      <c r="P3" s="436"/>
      <c r="Q3" s="436"/>
      <c r="R3" s="436"/>
      <c r="S3" s="436"/>
      <c r="T3" s="436"/>
      <c r="U3" s="436"/>
      <c r="V3" s="436"/>
      <c r="W3" s="436"/>
      <c r="X3" s="436"/>
      <c r="Y3" s="436"/>
      <c r="Z3" s="436"/>
      <c r="AA3" s="436"/>
      <c r="AB3" s="436"/>
      <c r="AC3" s="436"/>
      <c r="AD3" s="436"/>
      <c r="AE3" s="436"/>
      <c r="AF3" s="436"/>
      <c r="AG3" s="436"/>
      <c r="AH3" s="437">
        <v>2500</v>
      </c>
      <c r="AI3" s="437">
        <v>1900</v>
      </c>
      <c r="AJ3" s="437">
        <v>1650</v>
      </c>
      <c r="AK3" s="437">
        <v>1580</v>
      </c>
      <c r="AL3" s="437">
        <v>2250</v>
      </c>
      <c r="AM3" s="437">
        <v>1650</v>
      </c>
      <c r="AN3" s="437">
        <v>1400</v>
      </c>
      <c r="AO3" s="437">
        <v>1340</v>
      </c>
      <c r="AP3" s="437">
        <v>2000</v>
      </c>
      <c r="AQ3" s="437">
        <v>1400</v>
      </c>
      <c r="AR3" s="437">
        <v>1150</v>
      </c>
      <c r="AS3" s="437">
        <v>1100</v>
      </c>
      <c r="AT3" s="437">
        <v>1750</v>
      </c>
      <c r="AU3" s="437">
        <v>1150</v>
      </c>
      <c r="AV3" s="437">
        <v>900</v>
      </c>
      <c r="AW3" s="437">
        <v>860</v>
      </c>
      <c r="AX3" s="437">
        <v>1200</v>
      </c>
      <c r="AY3" s="437">
        <v>900</v>
      </c>
      <c r="AZ3" s="437">
        <v>650</v>
      </c>
      <c r="BA3" s="437">
        <v>620</v>
      </c>
      <c r="BB3" s="435">
        <f>+'Cuadro Resumen'!C213</f>
        <v>5759.1495000000004</v>
      </c>
      <c r="BC3" s="435">
        <f>+'Cuadro Resumen'!D213</f>
        <v>5307.4515000000001</v>
      </c>
      <c r="BD3" s="435">
        <f>+'Cuadro Resumen'!E213</f>
        <v>6775.47</v>
      </c>
      <c r="BE3" s="435">
        <f>+'Cuadro Resumen'!F213</f>
        <v>6323.7719999999999</v>
      </c>
      <c r="BF3" s="435">
        <f>+'Cuadro Resumen'!C214</f>
        <v>5081.6025</v>
      </c>
      <c r="BG3" s="435">
        <f>+'Cuadro Resumen'!D214</f>
        <v>4629.9045000000006</v>
      </c>
      <c r="BH3" s="435">
        <f>+'Cuadro Resumen'!E214</f>
        <v>6097.9230000000007</v>
      </c>
      <c r="BI3" s="435">
        <f>+'Cuadro Resumen'!F214</f>
        <v>5646.2250000000004</v>
      </c>
      <c r="BJ3" s="435">
        <f>+'Cuadro Resumen'!C215</f>
        <v>4404.0555000000004</v>
      </c>
      <c r="BK3" s="435">
        <f>+'Cuadro Resumen'!D215</f>
        <v>4065.2820000000002</v>
      </c>
      <c r="BL3" s="435">
        <f>+'Cuadro Resumen'!E215</f>
        <v>5420.3760000000002</v>
      </c>
      <c r="BM3" s="435">
        <f>+'Cuadro Resumen'!F215</f>
        <v>4968.6779999999999</v>
      </c>
      <c r="BN3" s="435">
        <f>+'Cuadro Resumen'!C216</f>
        <v>3726.5085000000004</v>
      </c>
      <c r="BO3" s="435">
        <f>+'Cuadro Resumen'!D216</f>
        <v>3387.7350000000001</v>
      </c>
      <c r="BP3" s="435">
        <f>+'Cuadro Resumen'!E216</f>
        <v>4742.8290000000006</v>
      </c>
      <c r="BQ3" s="435">
        <f>+'Cuadro Resumen'!F216</f>
        <v>4404.0555000000004</v>
      </c>
      <c r="BR3" s="435">
        <f>+'Cuadro Resumen'!C217</f>
        <v>3274.8105</v>
      </c>
      <c r="BS3" s="435">
        <f>+'Cuadro Resumen'!D217</f>
        <v>3048.9615000000003</v>
      </c>
      <c r="BT3" s="435">
        <f>+'Cuadro Resumen'!E217</f>
        <v>4178.2065000000002</v>
      </c>
      <c r="BU3" s="435">
        <f>+'Cuadro Resumen'!F217</f>
        <v>3839.433</v>
      </c>
      <c r="BV3" s="436"/>
      <c r="BW3" s="436"/>
      <c r="BX3" s="436"/>
      <c r="BY3" s="436"/>
      <c r="BZ3" s="436"/>
      <c r="CA3" s="436"/>
      <c r="CB3" s="436"/>
      <c r="CC3" s="436"/>
      <c r="CD3" s="436"/>
      <c r="CE3" s="436"/>
      <c r="CF3" s="436"/>
      <c r="CG3" s="436"/>
      <c r="CH3" s="436"/>
      <c r="CI3" s="436"/>
      <c r="CJ3" s="436"/>
      <c r="CK3" s="436"/>
      <c r="CL3" s="436"/>
      <c r="CM3" s="436"/>
      <c r="CN3" s="436"/>
      <c r="CO3" s="436"/>
      <c r="CP3" s="436"/>
      <c r="CQ3" s="436"/>
      <c r="CR3" s="436"/>
      <c r="CS3" s="436"/>
      <c r="CT3" s="436"/>
      <c r="CU3" s="436"/>
      <c r="CV3" s="436"/>
      <c r="CW3" s="436"/>
      <c r="CX3" s="436"/>
      <c r="CY3" s="436"/>
      <c r="CZ3" s="436"/>
      <c r="DA3" s="436"/>
      <c r="DB3" s="436"/>
      <c r="DC3" s="436"/>
      <c r="DD3" s="436"/>
      <c r="DE3" s="436"/>
      <c r="DF3" s="436"/>
      <c r="DG3" s="436"/>
      <c r="DH3" s="436"/>
      <c r="DI3" s="436"/>
      <c r="DJ3" s="436"/>
      <c r="DK3" s="436"/>
      <c r="DL3" s="436"/>
      <c r="DM3" s="436"/>
      <c r="DN3" s="436"/>
      <c r="DO3" s="436"/>
      <c r="DP3" s="436"/>
      <c r="DQ3" s="436"/>
      <c r="DR3" s="436"/>
      <c r="DS3" s="436"/>
      <c r="DT3" s="436"/>
      <c r="DU3" s="436"/>
      <c r="DV3" s="436"/>
      <c r="DW3" s="436"/>
      <c r="DX3" s="436"/>
      <c r="DY3" s="436"/>
      <c r="DZ3" s="436"/>
      <c r="EA3" s="436"/>
      <c r="EB3" s="436"/>
      <c r="EC3" s="436"/>
      <c r="ED3" s="436"/>
      <c r="EE3" s="436"/>
      <c r="EF3" s="436"/>
      <c r="EG3" s="436"/>
      <c r="EH3" s="436"/>
      <c r="EI3" s="436"/>
      <c r="EJ3" s="436"/>
      <c r="EK3" s="436"/>
      <c r="EL3" s="436"/>
      <c r="EM3" s="436"/>
      <c r="EN3" s="436"/>
      <c r="EO3" s="436"/>
      <c r="EP3" s="436"/>
      <c r="EQ3" s="436"/>
      <c r="ER3" s="436"/>
      <c r="ES3" s="436"/>
      <c r="ET3" s="436"/>
      <c r="EU3" s="436"/>
      <c r="EV3" s="436"/>
      <c r="EW3" s="436"/>
      <c r="EX3" s="436"/>
      <c r="EY3" s="436"/>
      <c r="EZ3" s="436"/>
      <c r="FA3" s="436"/>
      <c r="FB3" s="436"/>
      <c r="FC3" s="436"/>
      <c r="FD3" s="436"/>
      <c r="FE3" s="436"/>
      <c r="FF3" s="436"/>
      <c r="FG3" s="436"/>
      <c r="FH3" s="436"/>
      <c r="FI3" s="436"/>
      <c r="FJ3" s="436"/>
      <c r="FK3" s="436"/>
      <c r="FL3" s="436"/>
      <c r="FM3" s="436"/>
      <c r="FN3" s="436"/>
      <c r="FO3" s="436"/>
      <c r="FP3" s="436"/>
      <c r="FQ3" s="436"/>
      <c r="FR3" s="436"/>
      <c r="FS3" s="436"/>
      <c r="FT3" s="436"/>
      <c r="FU3" s="436"/>
      <c r="FV3" s="436"/>
      <c r="FW3" s="436"/>
      <c r="FX3" s="436"/>
      <c r="FY3" s="436"/>
      <c r="FZ3" s="436"/>
      <c r="GA3" s="436"/>
      <c r="GB3" s="436"/>
      <c r="GC3" s="436"/>
      <c r="GD3" s="436"/>
      <c r="GE3" s="436"/>
      <c r="GF3" s="436"/>
      <c r="GG3" s="436"/>
      <c r="GH3" s="436"/>
      <c r="GI3" s="436"/>
      <c r="GJ3" s="436"/>
      <c r="GK3" s="436"/>
      <c r="GL3" s="436"/>
      <c r="GM3" s="436"/>
      <c r="GN3" s="436"/>
      <c r="GO3" s="436"/>
      <c r="GP3" s="436"/>
      <c r="GQ3" s="436"/>
      <c r="GR3" s="436"/>
      <c r="GS3" s="436"/>
      <c r="GT3" s="436"/>
      <c r="GU3" s="436"/>
      <c r="GV3" s="436"/>
      <c r="GW3" s="436"/>
      <c r="GX3" s="436"/>
      <c r="GY3" s="436"/>
      <c r="GZ3" s="436"/>
      <c r="HA3" s="436"/>
      <c r="HB3" s="436"/>
      <c r="HC3" s="436"/>
      <c r="HD3" s="436"/>
      <c r="HE3" s="436"/>
      <c r="HF3" s="436"/>
      <c r="HG3" s="436"/>
      <c r="HH3" s="436"/>
      <c r="HI3" s="436"/>
      <c r="HJ3" s="436"/>
      <c r="HK3" s="436"/>
      <c r="HL3" s="436"/>
      <c r="HM3" s="436"/>
      <c r="HN3" s="436"/>
      <c r="HO3" s="436"/>
      <c r="HP3" s="436"/>
      <c r="HQ3" s="436"/>
      <c r="HR3" s="436"/>
      <c r="HS3" s="436"/>
      <c r="HT3" s="436"/>
      <c r="HU3" s="436"/>
      <c r="HV3" s="436"/>
      <c r="HW3" s="436"/>
      <c r="HX3" s="436"/>
      <c r="HY3" s="436"/>
      <c r="HZ3" s="436"/>
      <c r="IA3" s="436"/>
      <c r="IB3" s="436"/>
      <c r="IC3" s="436"/>
      <c r="ID3" s="436"/>
      <c r="IE3" s="436"/>
      <c r="IF3" s="436"/>
      <c r="IG3" s="436"/>
      <c r="IH3" s="436"/>
      <c r="II3" s="436"/>
      <c r="IJ3" s="436"/>
      <c r="IK3" s="436"/>
      <c r="IL3" s="436"/>
      <c r="IM3" s="436"/>
      <c r="IN3" s="436"/>
      <c r="IO3" s="436"/>
      <c r="IP3" s="436"/>
      <c r="IQ3" s="436"/>
      <c r="IR3" s="436"/>
      <c r="IS3" s="436"/>
      <c r="IT3" s="436"/>
      <c r="IU3" s="436"/>
      <c r="IV3" s="436"/>
      <c r="IW3" s="436"/>
      <c r="IX3" s="436"/>
      <c r="IY3" s="436"/>
      <c r="IZ3" s="436"/>
      <c r="JA3" s="436"/>
      <c r="JB3" s="436"/>
      <c r="JC3" s="436"/>
      <c r="JD3" s="436"/>
      <c r="JE3" s="436"/>
      <c r="JF3" s="436"/>
      <c r="JG3" s="436"/>
      <c r="JH3" s="436"/>
      <c r="JI3" s="436"/>
      <c r="JJ3" s="436"/>
      <c r="JK3" s="436"/>
      <c r="JL3" s="436"/>
      <c r="JM3" s="436"/>
      <c r="JN3" s="436"/>
      <c r="JO3" s="436"/>
      <c r="JP3" s="436"/>
      <c r="JQ3" s="436"/>
      <c r="JR3" s="436"/>
      <c r="JS3" s="436"/>
      <c r="JT3" s="436"/>
      <c r="JU3" s="436"/>
      <c r="JV3" s="436"/>
      <c r="JW3" s="436"/>
      <c r="JX3" s="436"/>
      <c r="JY3" s="436"/>
      <c r="JZ3" s="436"/>
      <c r="KA3" s="436"/>
      <c r="KB3" s="436"/>
      <c r="KC3" s="436"/>
      <c r="KD3" s="436"/>
      <c r="KE3" s="436"/>
      <c r="KF3" s="436"/>
      <c r="KG3" s="436"/>
      <c r="KH3" s="436"/>
      <c r="KI3" s="436"/>
      <c r="KJ3" s="436"/>
      <c r="KK3" s="436"/>
      <c r="KL3" s="436"/>
      <c r="KM3" s="436"/>
      <c r="KN3" s="436"/>
      <c r="KO3" s="436"/>
      <c r="KP3" s="436"/>
      <c r="KQ3" s="436"/>
      <c r="KR3" s="436"/>
      <c r="KS3" s="436"/>
      <c r="KT3" s="436"/>
      <c r="KU3" s="436"/>
      <c r="KV3" s="436"/>
      <c r="KW3" s="436"/>
      <c r="KX3" s="436"/>
      <c r="KY3" s="436"/>
      <c r="KZ3" s="436"/>
      <c r="LA3" s="436"/>
      <c r="LB3" s="436"/>
      <c r="LC3" s="436"/>
      <c r="LD3" s="436"/>
      <c r="LE3" s="436"/>
      <c r="LF3" s="436"/>
      <c r="LG3" s="436"/>
      <c r="LH3" s="436"/>
      <c r="LI3" s="436"/>
      <c r="LJ3" s="436"/>
      <c r="LK3" s="436"/>
      <c r="LL3" s="436"/>
      <c r="LM3" s="436"/>
      <c r="LN3" s="436"/>
      <c r="LO3" s="436"/>
      <c r="LP3" s="436"/>
      <c r="LQ3" s="436"/>
      <c r="LR3" s="436"/>
      <c r="LS3" s="436"/>
      <c r="LT3" s="436"/>
      <c r="LU3" s="436"/>
      <c r="LV3" s="436"/>
      <c r="LW3" s="436"/>
      <c r="LX3" s="436"/>
      <c r="LY3" s="436"/>
      <c r="LZ3" s="436"/>
      <c r="MA3" s="436"/>
      <c r="MB3" s="436"/>
      <c r="MC3" s="436"/>
      <c r="MD3" s="436"/>
      <c r="ME3" s="436"/>
      <c r="MF3" s="436"/>
      <c r="MG3" s="436"/>
      <c r="MH3" s="436"/>
      <c r="MI3" s="436"/>
      <c r="MJ3" s="436"/>
      <c r="MK3" s="436"/>
      <c r="ML3" s="436"/>
      <c r="MM3" s="436"/>
      <c r="MN3" s="436"/>
      <c r="MO3" s="436"/>
      <c r="MP3" s="436"/>
      <c r="MQ3" s="436"/>
      <c r="MR3" s="436"/>
      <c r="MS3" s="436"/>
      <c r="MT3" s="436"/>
      <c r="MU3" s="436"/>
      <c r="MV3" s="436"/>
      <c r="MW3" s="436"/>
      <c r="MX3" s="436"/>
      <c r="MY3" s="436"/>
      <c r="MZ3" s="436"/>
      <c r="NA3" s="436"/>
      <c r="NB3" s="436"/>
      <c r="NC3" s="436"/>
      <c r="ND3" s="436"/>
      <c r="NE3" s="436"/>
      <c r="NF3" s="436"/>
      <c r="NG3" s="436"/>
      <c r="NH3" s="436"/>
      <c r="NI3" s="436"/>
      <c r="NJ3" s="436"/>
      <c r="NK3" s="436"/>
      <c r="NL3" s="436"/>
      <c r="NM3" s="436"/>
      <c r="NN3" s="436"/>
      <c r="NO3" s="436"/>
      <c r="NP3" s="436"/>
      <c r="NQ3" s="436"/>
      <c r="NR3" s="436"/>
      <c r="NS3" s="436"/>
      <c r="NT3" s="436"/>
      <c r="NU3" s="436"/>
      <c r="NV3" s="436"/>
      <c r="NW3" s="436"/>
      <c r="NX3" s="436"/>
      <c r="NY3" s="436"/>
      <c r="NZ3" s="436"/>
      <c r="OA3" s="436"/>
      <c r="OB3" s="436"/>
      <c r="OC3" s="436"/>
      <c r="OD3" s="436"/>
      <c r="OE3" s="436"/>
      <c r="OF3" s="436"/>
      <c r="OG3" s="436"/>
      <c r="OH3" s="436"/>
      <c r="OI3" s="436"/>
      <c r="OJ3" s="436"/>
      <c r="OK3" s="436"/>
      <c r="OL3" s="436"/>
      <c r="OM3" s="436"/>
      <c r="ON3" s="436"/>
      <c r="OO3" s="436"/>
      <c r="OP3" s="436"/>
      <c r="OQ3" s="436"/>
      <c r="OR3" s="436"/>
      <c r="OS3" s="436"/>
      <c r="OT3" s="436"/>
      <c r="OU3" s="436"/>
      <c r="OV3" s="436"/>
      <c r="OW3" s="436"/>
      <c r="OX3" s="436"/>
      <c r="OY3" s="436"/>
      <c r="OZ3" s="436"/>
      <c r="PA3" s="436"/>
      <c r="PB3" s="436"/>
      <c r="PC3" s="436"/>
      <c r="PD3" s="436"/>
      <c r="PE3" s="436"/>
      <c r="PF3" s="436"/>
      <c r="PG3" s="436"/>
      <c r="PH3" s="436"/>
      <c r="PI3" s="436"/>
      <c r="PJ3" s="436"/>
      <c r="PK3" s="436"/>
      <c r="PL3" s="436"/>
      <c r="PM3" s="436"/>
      <c r="PN3" s="436"/>
      <c r="PO3" s="436"/>
      <c r="PP3" s="436"/>
      <c r="PQ3" s="436"/>
      <c r="PR3" s="436"/>
      <c r="PS3" s="436"/>
      <c r="PT3" s="436"/>
      <c r="PU3" s="436"/>
      <c r="PV3" s="436"/>
      <c r="PW3" s="436"/>
      <c r="PX3" s="436"/>
      <c r="PY3" s="436"/>
      <c r="PZ3" s="436"/>
      <c r="QA3" s="436"/>
      <c r="QB3" s="436"/>
      <c r="QC3" s="436"/>
      <c r="QD3" s="436"/>
      <c r="QE3" s="436"/>
      <c r="QF3" s="436"/>
      <c r="QG3" s="436"/>
      <c r="QH3" s="436"/>
      <c r="QI3" s="436"/>
      <c r="QJ3" s="436"/>
      <c r="QK3" s="436"/>
      <c r="QL3" s="436"/>
      <c r="QM3" s="436"/>
      <c r="QN3" s="436"/>
      <c r="QO3" s="436"/>
      <c r="QP3" s="436"/>
      <c r="QQ3" s="436"/>
      <c r="QR3" s="436"/>
      <c r="QS3" s="436"/>
      <c r="QT3" s="436"/>
      <c r="QU3" s="436"/>
      <c r="QV3" s="436"/>
      <c r="QW3" s="436"/>
      <c r="QX3" s="436"/>
      <c r="QY3" s="436"/>
      <c r="QZ3" s="436"/>
      <c r="RA3" s="436"/>
      <c r="RB3" s="436"/>
      <c r="RC3" s="436"/>
      <c r="RD3" s="436"/>
      <c r="RE3" s="436"/>
      <c r="RF3" s="436"/>
      <c r="RG3" s="436"/>
      <c r="RH3" s="436"/>
      <c r="RI3" s="436"/>
      <c r="RJ3" s="436"/>
      <c r="RK3" s="436"/>
      <c r="RL3" s="436"/>
      <c r="RM3" s="436"/>
      <c r="RN3" s="436"/>
      <c r="RO3" s="436"/>
      <c r="RP3" s="436"/>
      <c r="RQ3" s="436"/>
      <c r="RR3" s="436"/>
      <c r="RS3" s="436"/>
      <c r="RT3" s="436"/>
      <c r="RU3" s="436"/>
      <c r="RV3" s="436"/>
      <c r="RW3" s="436"/>
      <c r="RX3" s="436"/>
      <c r="RY3" s="436"/>
      <c r="RZ3" s="436"/>
      <c r="SA3" s="436"/>
      <c r="SB3" s="436"/>
      <c r="SC3" s="436"/>
      <c r="SD3" s="436"/>
      <c r="SE3" s="436"/>
      <c r="SF3" s="436"/>
      <c r="SG3" s="436"/>
      <c r="SH3" s="436"/>
      <c r="SI3" s="436"/>
      <c r="SJ3" s="436"/>
      <c r="SK3" s="436"/>
      <c r="SL3" s="436"/>
      <c r="SM3" s="436"/>
      <c r="SN3" s="436"/>
      <c r="SO3" s="436"/>
      <c r="SP3" s="436"/>
      <c r="SQ3" s="436"/>
      <c r="SR3" s="436"/>
      <c r="SS3" s="436"/>
      <c r="ST3" s="436"/>
      <c r="SU3" s="436"/>
      <c r="SV3" s="436"/>
      <c r="SW3" s="436"/>
      <c r="SX3" s="436"/>
      <c r="SY3" s="436"/>
      <c r="SZ3" s="436"/>
      <c r="TA3" s="436"/>
      <c r="TB3" s="436"/>
      <c r="TC3" s="436"/>
      <c r="TD3" s="436"/>
      <c r="TE3" s="436"/>
      <c r="TF3" s="436"/>
      <c r="TG3" s="436"/>
      <c r="TH3" s="436"/>
      <c r="TI3" s="436"/>
      <c r="TJ3" s="436"/>
      <c r="TK3" s="436"/>
      <c r="TL3" s="436"/>
      <c r="TM3" s="436"/>
      <c r="TN3" s="436"/>
      <c r="TO3" s="436"/>
      <c r="TP3" s="436"/>
      <c r="TQ3" s="436"/>
      <c r="TR3" s="436"/>
      <c r="TS3" s="436"/>
      <c r="TT3" s="436"/>
      <c r="TU3" s="436"/>
      <c r="TV3" s="436"/>
      <c r="TW3" s="436"/>
      <c r="TX3" s="436"/>
      <c r="TY3" s="436"/>
      <c r="TZ3" s="436"/>
      <c r="UA3" s="436"/>
      <c r="UB3" s="436"/>
      <c r="UC3" s="436"/>
      <c r="UD3" s="436"/>
      <c r="UE3" s="436"/>
      <c r="UF3" s="436"/>
      <c r="UG3" s="436"/>
      <c r="UH3" s="436"/>
      <c r="UI3" s="436"/>
    </row>
    <row r="4" spans="1:555" ht="15" thickBot="1" x14ac:dyDescent="0.4"/>
    <row r="5" spans="1:555" ht="52.5" thickBot="1" x14ac:dyDescent="0.4">
      <c r="C5" s="87" t="s">
        <v>383</v>
      </c>
      <c r="D5" s="198">
        <f>SUMIF(C:C,$C$10,D:D)</f>
        <v>200000</v>
      </c>
    </row>
    <row r="6" spans="1:555" x14ac:dyDescent="0.35">
      <c r="C6" s="107"/>
      <c r="D6" s="107"/>
      <c r="E6" s="107"/>
      <c r="F6" s="107"/>
      <c r="G6" s="78"/>
      <c r="H6" s="107"/>
      <c r="I6" s="107"/>
    </row>
    <row r="7" spans="1:555" x14ac:dyDescent="0.35">
      <c r="C7" s="107"/>
      <c r="D7" s="107"/>
      <c r="E7" s="107"/>
      <c r="F7" s="107"/>
      <c r="G7" s="78"/>
      <c r="H7" s="107"/>
      <c r="I7" s="107"/>
    </row>
    <row r="8" spans="1:555" x14ac:dyDescent="0.35">
      <c r="C8" s="107"/>
      <c r="D8" s="107"/>
      <c r="E8" s="107"/>
      <c r="F8" s="107"/>
      <c r="G8" s="78"/>
      <c r="H8" s="107"/>
      <c r="I8" s="107"/>
    </row>
    <row r="9" spans="1:555" ht="15" thickBot="1" x14ac:dyDescent="0.4">
      <c r="C9" s="107"/>
      <c r="D9" s="107"/>
      <c r="E9" s="107"/>
      <c r="F9" s="107"/>
      <c r="G9" s="78"/>
      <c r="H9" s="107"/>
      <c r="I9" s="107"/>
      <c r="K9" s="176"/>
    </row>
    <row r="10" spans="1:555" ht="15" thickBot="1" x14ac:dyDescent="0.4">
      <c r="C10" s="157" t="s">
        <v>53</v>
      </c>
      <c r="D10" s="354">
        <f>SUM(F17:F29)</f>
        <v>200000</v>
      </c>
      <c r="F10" s="70"/>
      <c r="G10" s="79"/>
      <c r="H10" s="70"/>
      <c r="I10" s="70"/>
    </row>
    <row r="11" spans="1:555" x14ac:dyDescent="0.35">
      <c r="B11" s="93"/>
      <c r="C11" s="70"/>
      <c r="D11" s="31"/>
      <c r="E11" s="93"/>
      <c r="F11" s="93"/>
      <c r="G11" s="93"/>
      <c r="H11" s="76"/>
      <c r="I11" s="76"/>
      <c r="J11" s="76"/>
      <c r="K11" s="112"/>
    </row>
    <row r="12" spans="1:555" x14ac:dyDescent="0.35">
      <c r="B12" s="93"/>
      <c r="C12" s="70"/>
      <c r="D12" s="31"/>
      <c r="E12" s="93"/>
      <c r="F12" s="93"/>
      <c r="G12" s="93"/>
      <c r="H12" s="76"/>
      <c r="I12" s="76"/>
      <c r="J12" s="76"/>
      <c r="K12" s="112"/>
    </row>
    <row r="13" spans="1:555" ht="15.5" x14ac:dyDescent="0.35">
      <c r="B13" s="93"/>
      <c r="C13" s="202" t="s">
        <v>390</v>
      </c>
      <c r="D13" s="351" t="s">
        <v>3100</v>
      </c>
      <c r="E13" s="93"/>
      <c r="F13" s="93"/>
      <c r="G13" s="93"/>
      <c r="H13" s="76"/>
      <c r="I13" s="76"/>
      <c r="J13" s="76"/>
      <c r="K13" s="112"/>
    </row>
    <row r="14" spans="1:555" ht="18.5" x14ac:dyDescent="0.35">
      <c r="B14" s="93"/>
      <c r="C14" s="207"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Posgrado'!$F:$G,2,FALSE),IFERROR(VLOOKUP(D13,'16. Gestión TIC'!$F:$G,2,FALSE),IFERROR(VLOOKUP(D13,'16. Desa. del Sistema Educ.Sup.'!$F:$G,2,FALSE),IFERROR(VLOOKUP(D13,'8. Cultura de Inno. Insti...'!$F:$G,2,FALSE),VLOOKUP(D13,'7. Lo Esencial de la Reforma U.'!$F:$G,2,0)))))))))))))))))</f>
        <v xml:space="preserve">Gestionar la compra de actualización bibliográfica para las diferentes unidades académicas. </v>
      </c>
      <c r="D14" s="31"/>
      <c r="E14" s="93"/>
      <c r="F14" s="93"/>
      <c r="G14" s="93"/>
      <c r="H14" s="76"/>
      <c r="I14" s="76"/>
      <c r="J14" s="76"/>
      <c r="K14" s="112"/>
    </row>
    <row r="15" spans="1:555" ht="15" thickBot="1" x14ac:dyDescent="0.4">
      <c r="F15" s="93"/>
      <c r="G15" s="76"/>
      <c r="H15" s="76"/>
      <c r="I15" s="76"/>
    </row>
    <row r="16" spans="1:555" ht="29.5" thickBot="1" x14ac:dyDescent="0.4">
      <c r="C16" s="129" t="s">
        <v>44</v>
      </c>
      <c r="D16" s="129" t="s">
        <v>55</v>
      </c>
      <c r="E16" s="136" t="s">
        <v>57</v>
      </c>
      <c r="F16" s="135" t="s">
        <v>27</v>
      </c>
      <c r="G16" s="133" t="s">
        <v>129</v>
      </c>
      <c r="H16" s="136" t="s">
        <v>46</v>
      </c>
      <c r="I16" s="133" t="s">
        <v>130</v>
      </c>
      <c r="J16" s="133" t="s">
        <v>408</v>
      </c>
      <c r="K16" s="133" t="s">
        <v>409</v>
      </c>
    </row>
    <row r="17" spans="3:11" x14ac:dyDescent="0.35">
      <c r="C17" s="217" t="s">
        <v>452</v>
      </c>
      <c r="D17" s="218"/>
      <c r="E17" s="216">
        <f>HLOOKUP(C17,$AH$2:$BU$3,2,0)</f>
        <v>4742.8290000000006</v>
      </c>
      <c r="F17" s="97">
        <f t="shared" ref="F17:F29" si="0">D17*E17</f>
        <v>0</v>
      </c>
      <c r="G17" s="161"/>
      <c r="H17" s="142"/>
      <c r="I17" s="130" t="e">
        <f>VLOOKUP(H17,Presupuesto!$B$11:$C$565,2,0)</f>
        <v>#N/A</v>
      </c>
      <c r="J17" s="215" t="s">
        <v>1362</v>
      </c>
      <c r="K17" s="98" t="s">
        <v>392</v>
      </c>
    </row>
    <row r="18" spans="3:11" x14ac:dyDescent="0.35">
      <c r="C18" s="141" t="s">
        <v>2937</v>
      </c>
      <c r="D18" s="158">
        <v>1000</v>
      </c>
      <c r="E18" s="123">
        <v>200</v>
      </c>
      <c r="F18" s="97">
        <f t="shared" ref="F18:F21" si="1">D18*E18</f>
        <v>200000</v>
      </c>
      <c r="G18" s="161" t="s">
        <v>1660</v>
      </c>
      <c r="H18" s="142" t="s">
        <v>827</v>
      </c>
      <c r="I18" s="130" t="str">
        <f>VLOOKUP(H18,Presupuesto!$B$11:$C$565,2,0)</f>
        <v>TEXTOS DE ENSE¥ANZA LIBRERÖA</v>
      </c>
      <c r="J18" s="98" t="str">
        <f t="shared" ref="J18:J29" si="2">$J$17</f>
        <v>Gestión Administrativa y  financiera en apoyo al Desarrollo Académico</v>
      </c>
      <c r="K18" s="98" t="s">
        <v>410</v>
      </c>
    </row>
    <row r="19" spans="3:11" x14ac:dyDescent="0.35">
      <c r="C19" s="141"/>
      <c r="D19" s="158"/>
      <c r="E19" s="123"/>
      <c r="F19" s="97">
        <f t="shared" si="1"/>
        <v>0</v>
      </c>
      <c r="G19" s="161"/>
      <c r="H19" s="142"/>
      <c r="I19" s="130" t="e">
        <f>VLOOKUP(H19,Presupuesto!$B$11:$C$565,2,0)</f>
        <v>#N/A</v>
      </c>
      <c r="J19" s="98" t="str">
        <f t="shared" si="2"/>
        <v>Gestión Administrativa y  financiera en apoyo al Desarrollo Académico</v>
      </c>
      <c r="K19" s="98" t="s">
        <v>410</v>
      </c>
    </row>
    <row r="20" spans="3:11" x14ac:dyDescent="0.35">
      <c r="C20" s="141"/>
      <c r="D20" s="158"/>
      <c r="E20" s="123"/>
      <c r="F20" s="97">
        <f t="shared" si="1"/>
        <v>0</v>
      </c>
      <c r="G20" s="161"/>
      <c r="H20" s="142"/>
      <c r="I20" s="130" t="e">
        <f>VLOOKUP(H20,Presupuesto!$B$11:$C$565,2,0)</f>
        <v>#N/A</v>
      </c>
      <c r="J20" s="98" t="str">
        <f t="shared" si="2"/>
        <v>Gestión Administrativa y  financiera en apoyo al Desarrollo Académico</v>
      </c>
      <c r="K20" s="98" t="s">
        <v>410</v>
      </c>
    </row>
    <row r="21" spans="3:11" x14ac:dyDescent="0.35">
      <c r="C21" s="141"/>
      <c r="D21" s="158"/>
      <c r="E21" s="123"/>
      <c r="F21" s="97">
        <f t="shared" si="1"/>
        <v>0</v>
      </c>
      <c r="G21" s="161"/>
      <c r="H21" s="142"/>
      <c r="I21" s="130" t="e">
        <f>VLOOKUP(H21,Presupuesto!$B$11:$C$565,2,0)</f>
        <v>#N/A</v>
      </c>
      <c r="J21" s="98" t="str">
        <f t="shared" si="2"/>
        <v>Gestión Administrativa y  financiera en apoyo al Desarrollo Académico</v>
      </c>
      <c r="K21" s="98" t="s">
        <v>410</v>
      </c>
    </row>
    <row r="22" spans="3:11" x14ac:dyDescent="0.35">
      <c r="C22" s="143"/>
      <c r="D22" s="151"/>
      <c r="E22" s="118"/>
      <c r="F22" s="97">
        <f t="shared" ref="F22:F23" si="3">D22*E22</f>
        <v>0</v>
      </c>
      <c r="G22" s="161"/>
      <c r="H22" s="144"/>
      <c r="I22" s="130" t="e">
        <f>VLOOKUP(H22,Presupuesto!$B$11:$C$565,2,0)</f>
        <v>#N/A</v>
      </c>
      <c r="J22" s="98" t="str">
        <f t="shared" si="2"/>
        <v>Gestión Administrativa y  financiera en apoyo al Desarrollo Académico</v>
      </c>
      <c r="K22" s="98" t="s">
        <v>410</v>
      </c>
    </row>
    <row r="23" spans="3:11" x14ac:dyDescent="0.35">
      <c r="C23" s="143"/>
      <c r="D23" s="151"/>
      <c r="E23" s="118"/>
      <c r="F23" s="97">
        <f t="shared" si="3"/>
        <v>0</v>
      </c>
      <c r="G23" s="161"/>
      <c r="H23" s="144"/>
      <c r="I23" s="130" t="e">
        <f>VLOOKUP(H23,Presupuesto!$B$11:$C$565,2,0)</f>
        <v>#N/A</v>
      </c>
      <c r="J23" s="98" t="str">
        <f t="shared" si="2"/>
        <v>Gestión Administrativa y  financiera en apoyo al Desarrollo Académico</v>
      </c>
      <c r="K23" s="98" t="s">
        <v>410</v>
      </c>
    </row>
    <row r="24" spans="3:11" x14ac:dyDescent="0.35">
      <c r="C24" s="143"/>
      <c r="D24" s="151"/>
      <c r="E24" s="118"/>
      <c r="F24" s="97">
        <f t="shared" si="0"/>
        <v>0</v>
      </c>
      <c r="G24" s="161"/>
      <c r="H24" s="144"/>
      <c r="I24" s="130" t="e">
        <f>VLOOKUP(H24,Presupuesto!$B$11:$C$565,2,0)</f>
        <v>#N/A</v>
      </c>
      <c r="J24" s="98" t="str">
        <f t="shared" si="2"/>
        <v>Gestión Administrativa y  financiera en apoyo al Desarrollo Académico</v>
      </c>
      <c r="K24" s="98" t="s">
        <v>410</v>
      </c>
    </row>
    <row r="25" spans="3:11" x14ac:dyDescent="0.35">
      <c r="C25" s="145"/>
      <c r="D25" s="151"/>
      <c r="E25" s="118"/>
      <c r="F25" s="97">
        <f t="shared" si="0"/>
        <v>0</v>
      </c>
      <c r="G25" s="161"/>
      <c r="H25" s="146"/>
      <c r="I25" s="130" t="e">
        <f>VLOOKUP(H25,Presupuesto!$B$11:$C$565,2,0)</f>
        <v>#N/A</v>
      </c>
      <c r="J25" s="98" t="str">
        <f t="shared" si="2"/>
        <v>Gestión Administrativa y  financiera en apoyo al Desarrollo Académico</v>
      </c>
      <c r="K25" s="98" t="s">
        <v>401</v>
      </c>
    </row>
    <row r="26" spans="3:11" x14ac:dyDescent="0.35">
      <c r="C26" s="145"/>
      <c r="D26" s="151"/>
      <c r="E26" s="118"/>
      <c r="F26" s="97">
        <f t="shared" si="0"/>
        <v>0</v>
      </c>
      <c r="G26" s="161"/>
      <c r="H26" s="146"/>
      <c r="I26" s="130" t="e">
        <f>VLOOKUP(H26,Presupuesto!$B$11:$C$565,2,0)</f>
        <v>#N/A</v>
      </c>
      <c r="J26" s="98" t="str">
        <f t="shared" si="2"/>
        <v>Gestión Administrativa y  financiera en apoyo al Desarrollo Académico</v>
      </c>
      <c r="K26" s="98" t="s">
        <v>410</v>
      </c>
    </row>
    <row r="27" spans="3:11" x14ac:dyDescent="0.35">
      <c r="C27" s="145"/>
      <c r="D27" s="151"/>
      <c r="E27" s="118"/>
      <c r="F27" s="97">
        <f t="shared" si="0"/>
        <v>0</v>
      </c>
      <c r="G27" s="161"/>
      <c r="H27" s="146"/>
      <c r="I27" s="130" t="e">
        <f>VLOOKUP(H27,Presupuesto!$B$11:$C$565,2,0)</f>
        <v>#N/A</v>
      </c>
      <c r="J27" s="98" t="str">
        <f t="shared" si="2"/>
        <v>Gestión Administrativa y  financiera en apoyo al Desarrollo Académico</v>
      </c>
      <c r="K27" s="98" t="s">
        <v>410</v>
      </c>
    </row>
    <row r="28" spans="3:11" x14ac:dyDescent="0.35">
      <c r="C28" s="145"/>
      <c r="D28" s="151"/>
      <c r="E28" s="118"/>
      <c r="F28" s="97">
        <f t="shared" si="0"/>
        <v>0</v>
      </c>
      <c r="G28" s="161"/>
      <c r="H28" s="146"/>
      <c r="I28" s="130" t="e">
        <f>VLOOKUP(H28,Presupuesto!$B$11:$C$565,2,0)</f>
        <v>#N/A</v>
      </c>
      <c r="J28" s="98" t="str">
        <f t="shared" si="2"/>
        <v>Gestión Administrativa y  financiera en apoyo al Desarrollo Académico</v>
      </c>
      <c r="K28" s="98" t="s">
        <v>410</v>
      </c>
    </row>
    <row r="29" spans="3:11" ht="15" thickBot="1" x14ac:dyDescent="0.4">
      <c r="C29" s="147"/>
      <c r="D29" s="159"/>
      <c r="E29" s="103"/>
      <c r="F29" s="105">
        <f t="shared" si="0"/>
        <v>0</v>
      </c>
      <c r="G29" s="162"/>
      <c r="H29" s="148"/>
      <c r="I29" s="132" t="e">
        <f>VLOOKUP(H29,Presupuesto!$B$11:$C$565,2,0)</f>
        <v>#N/A</v>
      </c>
      <c r="J29" s="106" t="str">
        <f t="shared" si="2"/>
        <v>Gestión Administrativa y  financiera en apoyo al Desarrollo Académico</v>
      </c>
      <c r="K29" s="124" t="s">
        <v>392</v>
      </c>
    </row>
    <row r="31" spans="3:11" ht="15" thickBot="1" x14ac:dyDescent="0.4">
      <c r="F31" s="90"/>
      <c r="G31" s="89"/>
      <c r="H31" s="90"/>
      <c r="I31" s="90"/>
    </row>
    <row r="32" spans="3:11" ht="15" thickBot="1" x14ac:dyDescent="0.4">
      <c r="C32" s="157" t="s">
        <v>53</v>
      </c>
      <c r="D32" s="354">
        <f>SUM(F39:F53)</f>
        <v>0</v>
      </c>
      <c r="F32" s="70"/>
      <c r="G32" s="79"/>
      <c r="H32" s="70"/>
      <c r="I32" s="70"/>
    </row>
    <row r="33" spans="3:11" x14ac:dyDescent="0.35">
      <c r="C33" s="70"/>
      <c r="D33" s="31"/>
      <c r="E33" s="93"/>
      <c r="F33" s="93"/>
      <c r="G33" s="93"/>
      <c r="H33" s="76"/>
      <c r="I33" s="76"/>
      <c r="J33" s="76"/>
      <c r="K33" s="112"/>
    </row>
    <row r="34" spans="3:11" x14ac:dyDescent="0.35">
      <c r="C34" s="70"/>
      <c r="D34" s="31"/>
      <c r="E34" s="93"/>
      <c r="F34" s="93"/>
      <c r="G34" s="93"/>
      <c r="H34" s="76"/>
      <c r="I34" s="76"/>
      <c r="J34" s="76"/>
      <c r="K34" s="112"/>
    </row>
    <row r="35" spans="3:11" ht="15.5" x14ac:dyDescent="0.35">
      <c r="C35" s="202" t="s">
        <v>390</v>
      </c>
      <c r="D35" s="351">
        <v>0</v>
      </c>
      <c r="E35" s="93"/>
      <c r="F35" s="93"/>
      <c r="G35" s="93"/>
      <c r="H35" s="76"/>
      <c r="I35" s="76"/>
      <c r="J35" s="76"/>
      <c r="K35" s="112"/>
    </row>
    <row r="36" spans="3:11" ht="18.5" x14ac:dyDescent="0.35">
      <c r="C36" s="207" t="e">
        <f>IFERROR(VLOOKUP(D35,'1. Desarrollo e Innov. Curricu.'!$F:$G,2,FALSE),IFERROR(VLOOKUP(D35,'2. Investigación Científica'!$F:$G,2,FALSE),IFERROR(VLOOKUP(D35,'3. Vinculación Univ. Sociedad'!$F:$G,2,FALSE),IFERROR(VLOOKUP(D35,'4. Docencia y Profesorado Univ.'!$F:$G,2,FALSE),IFERROR(VLOOKUP(D35,'5. Estudiantes y Graduados'!$F:$G,2,FALSE),IFERROR(VLOOKUP(D35,'11. Gestion Administrativa'!$F:$G,2,FALSE),IFERROR(VLOOKUP(D35,'13. Gestión Académica'!$F:$G,2,FALSE),IFERROR(VLOOKUP(D35,'9. Asegura. de la Calid. y M'!$F:$G,2,FALSE),IFERROR(VLOOKUP(D35,'6. Gestión del Conocimiento'!$F:$G,2,FALSE),IFERROR(VLOOKUP(D35,'15. Gobernabilidad y Proceso...'!$F:$G,2,FALSE),IFERROR(VLOOKUP(D35,'12. Gestión del Talento Humano'!$F:$G,2,FALSE),IFERROR(VLOOKUP(D35,'14. Internacional... de la E.S.'!$F:$G,2,FALSE),IFERROR(VLOOKUP(D35,'10. Posgrado'!$F:$G,2,FALSE),IFERROR(VLOOKUP(D35,'16. Gestión TIC'!$F:$G,2,FALSE),IFERROR(VLOOKUP(D35,'16. Desa. del Sistema Educ.Sup.'!$F:$G,2,FALSE),IFERROR(VLOOKUP(D35,'8. Cultura de Inno. Insti...'!$F:$G,2,FALSE),VLOOKUP(D35,'7. Lo Esencial de la Reforma U.'!$F:$G,2,0)))))))))))))))))</f>
        <v>#N/A</v>
      </c>
      <c r="D36" s="31"/>
      <c r="E36" s="93"/>
      <c r="F36" s="93"/>
      <c r="G36" s="93"/>
      <c r="H36" s="76"/>
      <c r="I36" s="76"/>
      <c r="J36" s="76"/>
      <c r="K36" s="112"/>
    </row>
    <row r="37" spans="3:11" ht="15" thickBot="1" x14ac:dyDescent="0.4">
      <c r="F37" s="93"/>
      <c r="G37" s="76"/>
      <c r="H37" s="76"/>
      <c r="I37" s="76"/>
    </row>
    <row r="38" spans="3:11" ht="29.5" thickBot="1" x14ac:dyDescent="0.4">
      <c r="C38" s="129" t="s">
        <v>44</v>
      </c>
      <c r="D38" s="129" t="s">
        <v>55</v>
      </c>
      <c r="E38" s="136" t="s">
        <v>57</v>
      </c>
      <c r="F38" s="135" t="s">
        <v>27</v>
      </c>
      <c r="G38" s="133" t="s">
        <v>129</v>
      </c>
      <c r="H38" s="136" t="s">
        <v>46</v>
      </c>
      <c r="I38" s="133" t="s">
        <v>130</v>
      </c>
      <c r="J38" s="133" t="s">
        <v>408</v>
      </c>
      <c r="K38" s="133" t="s">
        <v>409</v>
      </c>
    </row>
    <row r="39" spans="3:11" x14ac:dyDescent="0.35">
      <c r="C39" s="217" t="s">
        <v>437</v>
      </c>
      <c r="D39" s="218"/>
      <c r="E39" s="216">
        <v>0</v>
      </c>
      <c r="F39" s="97">
        <f t="shared" ref="F39:F53" si="4">D39*E39</f>
        <v>0</v>
      </c>
      <c r="G39" s="161"/>
      <c r="H39" s="142"/>
      <c r="I39" s="130" t="e">
        <f>VLOOKUP(H39,Presupuesto!$B$11:$C$565,2,0)</f>
        <v>#N/A</v>
      </c>
      <c r="J39" s="215" t="s">
        <v>1457</v>
      </c>
      <c r="K39" s="98" t="s">
        <v>392</v>
      </c>
    </row>
    <row r="40" spans="3:11" x14ac:dyDescent="0.35">
      <c r="C40" s="141" t="s">
        <v>2939</v>
      </c>
      <c r="D40" s="158">
        <v>50</v>
      </c>
      <c r="E40" s="123">
        <v>0</v>
      </c>
      <c r="F40" s="97">
        <v>0</v>
      </c>
      <c r="G40" s="161" t="s">
        <v>127</v>
      </c>
      <c r="H40" s="142" t="s">
        <v>983</v>
      </c>
      <c r="I40" s="130" t="str">
        <f>VLOOKUP(H40,Presupuesto!$B$11:$C$565,2,0)</f>
        <v>MUEBLES VARIOS DE OFICINA</v>
      </c>
      <c r="J40" s="98" t="s">
        <v>1362</v>
      </c>
      <c r="K40" s="98" t="s">
        <v>410</v>
      </c>
    </row>
    <row r="41" spans="3:11" x14ac:dyDescent="0.35">
      <c r="C41" s="141"/>
      <c r="D41" s="158">
        <v>0</v>
      </c>
      <c r="E41" s="123">
        <v>0</v>
      </c>
      <c r="F41" s="97">
        <f t="shared" si="4"/>
        <v>0</v>
      </c>
      <c r="G41" s="161" t="s">
        <v>1660</v>
      </c>
      <c r="H41" s="142" t="s">
        <v>986</v>
      </c>
      <c r="I41" s="130" t="str">
        <f>VLOOKUP(H41,Presupuesto!$B$11:$C$565,2,0)</f>
        <v>EQUIPOS VARIOS DE OFICINA</v>
      </c>
      <c r="J41" s="98" t="s">
        <v>1362</v>
      </c>
      <c r="K41" s="98" t="s">
        <v>410</v>
      </c>
    </row>
    <row r="42" spans="3:11" x14ac:dyDescent="0.35">
      <c r="C42" s="141"/>
      <c r="D42" s="158"/>
      <c r="E42" s="123"/>
      <c r="F42" s="97">
        <f t="shared" si="4"/>
        <v>0</v>
      </c>
      <c r="G42" s="161"/>
      <c r="H42" s="142"/>
      <c r="I42" s="130" t="e">
        <f>VLOOKUP(H42,Presupuesto!$B$11:$C$565,2,0)</f>
        <v>#N/A</v>
      </c>
      <c r="J42" s="98" t="str">
        <f t="shared" ref="J42:J53" si="5">$J$39</f>
        <v>Desarrollo del Sistema de Educación Superior</v>
      </c>
      <c r="K42" s="98" t="s">
        <v>410</v>
      </c>
    </row>
    <row r="43" spans="3:11" x14ac:dyDescent="0.35">
      <c r="C43" s="141"/>
      <c r="D43" s="158"/>
      <c r="E43" s="123"/>
      <c r="F43" s="97">
        <f t="shared" si="4"/>
        <v>0</v>
      </c>
      <c r="G43" s="161"/>
      <c r="H43" s="142"/>
      <c r="I43" s="130" t="e">
        <f>VLOOKUP(H43,Presupuesto!$B$11:$C$565,2,0)</f>
        <v>#N/A</v>
      </c>
      <c r="J43" s="98" t="str">
        <f t="shared" si="5"/>
        <v>Desarrollo del Sistema de Educación Superior</v>
      </c>
      <c r="K43" s="98" t="s">
        <v>410</v>
      </c>
    </row>
    <row r="44" spans="3:11" x14ac:dyDescent="0.35">
      <c r="C44" s="141"/>
      <c r="D44" s="158"/>
      <c r="E44" s="123"/>
      <c r="F44" s="97">
        <f t="shared" si="4"/>
        <v>0</v>
      </c>
      <c r="G44" s="161"/>
      <c r="H44" s="142"/>
      <c r="I44" s="130" t="e">
        <f>VLOOKUP(H44,Presupuesto!$B$11:$C$565,2,0)</f>
        <v>#N/A</v>
      </c>
      <c r="J44" s="98" t="str">
        <f t="shared" si="5"/>
        <v>Desarrollo del Sistema de Educación Superior</v>
      </c>
      <c r="K44" s="98" t="s">
        <v>399</v>
      </c>
    </row>
    <row r="45" spans="3:11" x14ac:dyDescent="0.35">
      <c r="C45" s="141"/>
      <c r="D45" s="158"/>
      <c r="E45" s="123"/>
      <c r="F45" s="97">
        <f t="shared" si="4"/>
        <v>0</v>
      </c>
      <c r="G45" s="161"/>
      <c r="H45" s="142"/>
      <c r="I45" s="130" t="e">
        <f>VLOOKUP(H45,Presupuesto!$B$11:$C$565,2,0)</f>
        <v>#N/A</v>
      </c>
      <c r="J45" s="98" t="str">
        <f t="shared" si="5"/>
        <v>Desarrollo del Sistema de Educación Superior</v>
      </c>
      <c r="K45" s="98" t="s">
        <v>410</v>
      </c>
    </row>
    <row r="46" spans="3:11" x14ac:dyDescent="0.35">
      <c r="C46" s="141"/>
      <c r="D46" s="158"/>
      <c r="E46" s="123"/>
      <c r="F46" s="97">
        <f t="shared" si="4"/>
        <v>0</v>
      </c>
      <c r="G46" s="161"/>
      <c r="H46" s="142"/>
      <c r="I46" s="130" t="e">
        <f>VLOOKUP(H46,Presupuesto!$B$11:$C$565,2,0)</f>
        <v>#N/A</v>
      </c>
      <c r="J46" s="98" t="str">
        <f t="shared" si="5"/>
        <v>Desarrollo del Sistema de Educación Superior</v>
      </c>
      <c r="K46" s="98" t="s">
        <v>410</v>
      </c>
    </row>
    <row r="47" spans="3:11" x14ac:dyDescent="0.35">
      <c r="C47" s="141"/>
      <c r="D47" s="158"/>
      <c r="E47" s="123"/>
      <c r="F47" s="97">
        <f t="shared" si="4"/>
        <v>0</v>
      </c>
      <c r="G47" s="161"/>
      <c r="H47" s="142"/>
      <c r="I47" s="130" t="e">
        <f>VLOOKUP(H47,Presupuesto!$B$11:$C$565,2,0)</f>
        <v>#N/A</v>
      </c>
      <c r="J47" s="98" t="str">
        <f t="shared" si="5"/>
        <v>Desarrollo del Sistema de Educación Superior</v>
      </c>
      <c r="K47" s="98" t="s">
        <v>410</v>
      </c>
    </row>
    <row r="48" spans="3:11" x14ac:dyDescent="0.35">
      <c r="C48" s="141"/>
      <c r="D48" s="158"/>
      <c r="E48" s="123"/>
      <c r="F48" s="97">
        <f t="shared" si="4"/>
        <v>0</v>
      </c>
      <c r="G48" s="161"/>
      <c r="H48" s="142"/>
      <c r="I48" s="130" t="e">
        <f>VLOOKUP(H48,Presupuesto!$B$11:$C$565,2,0)</f>
        <v>#N/A</v>
      </c>
      <c r="J48" s="98" t="str">
        <f t="shared" si="5"/>
        <v>Desarrollo del Sistema de Educación Superior</v>
      </c>
      <c r="K48" s="98" t="s">
        <v>410</v>
      </c>
    </row>
    <row r="49" spans="3:11" x14ac:dyDescent="0.35">
      <c r="C49" s="145"/>
      <c r="D49" s="151"/>
      <c r="E49" s="118"/>
      <c r="F49" s="97">
        <f t="shared" si="4"/>
        <v>0</v>
      </c>
      <c r="G49" s="161"/>
      <c r="H49" s="146"/>
      <c r="I49" s="130" t="e">
        <f>VLOOKUP(H49,Presupuesto!$B$11:$C$565,2,0)</f>
        <v>#N/A</v>
      </c>
      <c r="J49" s="98" t="str">
        <f t="shared" si="5"/>
        <v>Desarrollo del Sistema de Educación Superior</v>
      </c>
      <c r="K49" s="98" t="s">
        <v>401</v>
      </c>
    </row>
    <row r="50" spans="3:11" x14ac:dyDescent="0.35">
      <c r="C50" s="145"/>
      <c r="D50" s="151"/>
      <c r="E50" s="118"/>
      <c r="F50" s="97">
        <f t="shared" si="4"/>
        <v>0</v>
      </c>
      <c r="G50" s="161"/>
      <c r="H50" s="146"/>
      <c r="I50" s="130" t="e">
        <f>VLOOKUP(H50,Presupuesto!$B$11:$C$565,2,0)</f>
        <v>#N/A</v>
      </c>
      <c r="J50" s="98" t="str">
        <f t="shared" si="5"/>
        <v>Desarrollo del Sistema de Educación Superior</v>
      </c>
      <c r="K50" s="98" t="s">
        <v>410</v>
      </c>
    </row>
    <row r="51" spans="3:11" x14ac:dyDescent="0.35">
      <c r="C51" s="145"/>
      <c r="D51" s="151"/>
      <c r="E51" s="118"/>
      <c r="F51" s="97">
        <f t="shared" si="4"/>
        <v>0</v>
      </c>
      <c r="G51" s="161"/>
      <c r="H51" s="146"/>
      <c r="I51" s="130" t="e">
        <f>VLOOKUP(H51,Presupuesto!$B$11:$C$565,2,0)</f>
        <v>#N/A</v>
      </c>
      <c r="J51" s="98" t="str">
        <f t="shared" si="5"/>
        <v>Desarrollo del Sistema de Educación Superior</v>
      </c>
      <c r="K51" s="98" t="s">
        <v>410</v>
      </c>
    </row>
    <row r="52" spans="3:11" x14ac:dyDescent="0.35">
      <c r="C52" s="145"/>
      <c r="D52" s="151"/>
      <c r="E52" s="118"/>
      <c r="F52" s="97">
        <f t="shared" si="4"/>
        <v>0</v>
      </c>
      <c r="G52" s="161"/>
      <c r="H52" s="146"/>
      <c r="I52" s="130" t="e">
        <f>VLOOKUP(H52,Presupuesto!$B$11:$C$565,2,0)</f>
        <v>#N/A</v>
      </c>
      <c r="J52" s="98" t="str">
        <f t="shared" si="5"/>
        <v>Desarrollo del Sistema de Educación Superior</v>
      </c>
      <c r="K52" s="98" t="s">
        <v>410</v>
      </c>
    </row>
    <row r="53" spans="3:11" ht="15" thickBot="1" x14ac:dyDescent="0.4">
      <c r="C53" s="147"/>
      <c r="D53" s="159"/>
      <c r="E53" s="103"/>
      <c r="F53" s="105">
        <f t="shared" si="4"/>
        <v>0</v>
      </c>
      <c r="G53" s="162"/>
      <c r="H53" s="148"/>
      <c r="I53" s="132" t="e">
        <f>VLOOKUP(H53,Presupuesto!$B$11:$C$565,2,0)</f>
        <v>#N/A</v>
      </c>
      <c r="J53" s="106" t="str">
        <f t="shared" si="5"/>
        <v>Desarrollo del Sistema de Educación Superior</v>
      </c>
      <c r="K53" s="124" t="s">
        <v>392</v>
      </c>
    </row>
    <row r="55" spans="3:11" ht="15" thickBot="1" x14ac:dyDescent="0.4"/>
    <row r="56" spans="3:11" ht="15" thickBot="1" x14ac:dyDescent="0.4">
      <c r="C56" s="157" t="s">
        <v>53</v>
      </c>
      <c r="D56" s="354">
        <f>SUM(F63:F97)</f>
        <v>0</v>
      </c>
      <c r="F56" s="70"/>
      <c r="G56" s="79"/>
      <c r="H56" s="70"/>
      <c r="I56" s="70"/>
    </row>
    <row r="57" spans="3:11" x14ac:dyDescent="0.35">
      <c r="C57" s="70"/>
      <c r="D57" s="31"/>
      <c r="E57" s="93"/>
      <c r="F57" s="93"/>
      <c r="G57" s="93"/>
      <c r="H57" s="76"/>
      <c r="I57" s="76"/>
      <c r="J57" s="76"/>
      <c r="K57" s="112"/>
    </row>
    <row r="58" spans="3:11" x14ac:dyDescent="0.35">
      <c r="C58" s="70"/>
      <c r="D58" s="31"/>
      <c r="E58" s="93"/>
      <c r="F58" s="93"/>
      <c r="G58" s="93"/>
      <c r="H58" s="76"/>
      <c r="I58" s="76"/>
      <c r="J58" s="76"/>
      <c r="K58" s="112"/>
    </row>
    <row r="59" spans="3:11" ht="15.5" x14ac:dyDescent="0.35">
      <c r="C59" s="202" t="s">
        <v>390</v>
      </c>
      <c r="D59" s="351"/>
      <c r="E59" s="93"/>
      <c r="F59" s="93"/>
      <c r="G59" s="93"/>
      <c r="H59" s="76"/>
      <c r="I59" s="76"/>
      <c r="J59" s="76"/>
      <c r="K59" s="112"/>
    </row>
    <row r="60" spans="3:11" ht="18.5" x14ac:dyDescent="0.35">
      <c r="C60" s="207"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Gestión TIC'!$F:$G,2,FALSE),IFERROR(VLOOKUP(D59,'16. Desa. del Sistema Educ.Sup.'!$F:$G,2,FALSE),IFERROR(VLOOKUP(D59,'8. Cultura de Inno. Insti...'!$F:$G,2,FALSE),VLOOKUP(D59,'7. Lo Esencial de la Reforma U.'!$F:$G,2,0)))))))))))))))))</f>
        <v>#N/A</v>
      </c>
      <c r="D60" s="379"/>
      <c r="E60" s="93"/>
      <c r="F60" s="93"/>
      <c r="G60" s="93"/>
      <c r="H60" s="76"/>
      <c r="I60" s="76"/>
      <c r="J60" s="76"/>
      <c r="K60" s="112"/>
    </row>
    <row r="61" spans="3:11" ht="15" thickBot="1" x14ac:dyDescent="0.4">
      <c r="F61" s="93"/>
      <c r="G61" s="76"/>
      <c r="H61" s="76"/>
      <c r="I61" s="76"/>
    </row>
    <row r="62" spans="3:11" ht="29.5" thickBot="1" x14ac:dyDescent="0.4">
      <c r="C62" s="129" t="s">
        <v>44</v>
      </c>
      <c r="D62" s="129" t="s">
        <v>55</v>
      </c>
      <c r="E62" s="136" t="s">
        <v>57</v>
      </c>
      <c r="F62" s="135" t="s">
        <v>27</v>
      </c>
      <c r="G62" s="133" t="s">
        <v>129</v>
      </c>
      <c r="H62" s="136" t="s">
        <v>46</v>
      </c>
      <c r="I62" s="133" t="s">
        <v>130</v>
      </c>
      <c r="J62" s="133" t="s">
        <v>408</v>
      </c>
      <c r="K62" s="133" t="s">
        <v>409</v>
      </c>
    </row>
    <row r="63" spans="3:11" x14ac:dyDescent="0.35">
      <c r="C63" s="217" t="s">
        <v>437</v>
      </c>
      <c r="D63" s="218"/>
      <c r="E63" s="216">
        <f>HLOOKUP(C63,$AH$2:$BU$3,2,0)</f>
        <v>620</v>
      </c>
      <c r="F63" s="97">
        <f t="shared" ref="F63:F97" si="6">D63*E63</f>
        <v>0</v>
      </c>
      <c r="G63" s="161"/>
      <c r="H63" s="142"/>
      <c r="I63" s="130" t="e">
        <f>VLOOKUP(H63,Presupuesto!$B$11:$C$565,2,0)</f>
        <v>#N/A</v>
      </c>
      <c r="J63" s="215" t="s">
        <v>1457</v>
      </c>
      <c r="K63" s="98" t="s">
        <v>392</v>
      </c>
    </row>
    <row r="64" spans="3:11" x14ac:dyDescent="0.35">
      <c r="C64" s="141"/>
      <c r="D64" s="158"/>
      <c r="E64" s="123"/>
      <c r="F64" s="97">
        <f t="shared" si="6"/>
        <v>0</v>
      </c>
      <c r="G64" s="161"/>
      <c r="H64" s="142"/>
      <c r="I64" s="130" t="e">
        <f>VLOOKUP(H64,Presupuesto!$B$11:$C$565,2,0)</f>
        <v>#N/A</v>
      </c>
      <c r="J64" s="98" t="str">
        <f>$J$63</f>
        <v>Desarrollo del Sistema de Educación Superior</v>
      </c>
      <c r="K64" s="98" t="s">
        <v>410</v>
      </c>
    </row>
    <row r="65" spans="3:11" x14ac:dyDescent="0.35">
      <c r="C65" s="141"/>
      <c r="D65" s="158"/>
      <c r="E65" s="123"/>
      <c r="F65" s="97">
        <f t="shared" si="6"/>
        <v>0</v>
      </c>
      <c r="G65" s="161"/>
      <c r="H65" s="142"/>
      <c r="I65" s="130" t="e">
        <f>VLOOKUP(H65,Presupuesto!$B$11:$C$565,2,0)</f>
        <v>#N/A</v>
      </c>
      <c r="J65" s="98" t="str">
        <f t="shared" ref="J65:J97" si="7">$J$63</f>
        <v>Desarrollo del Sistema de Educación Superior</v>
      </c>
      <c r="K65" s="98" t="s">
        <v>410</v>
      </c>
    </row>
    <row r="66" spans="3:11" x14ac:dyDescent="0.35">
      <c r="C66" s="141"/>
      <c r="D66" s="158"/>
      <c r="E66" s="123"/>
      <c r="F66" s="97">
        <f t="shared" si="6"/>
        <v>0</v>
      </c>
      <c r="G66" s="161"/>
      <c r="H66" s="142"/>
      <c r="I66" s="130" t="e">
        <f>VLOOKUP(H66,Presupuesto!$B$11:$C$565,2,0)</f>
        <v>#N/A</v>
      </c>
      <c r="J66" s="98" t="str">
        <f t="shared" si="7"/>
        <v>Desarrollo del Sistema de Educación Superior</v>
      </c>
      <c r="K66" s="98" t="s">
        <v>410</v>
      </c>
    </row>
    <row r="67" spans="3:11" x14ac:dyDescent="0.35">
      <c r="C67" s="141"/>
      <c r="D67" s="158"/>
      <c r="E67" s="123"/>
      <c r="F67" s="97">
        <f t="shared" si="6"/>
        <v>0</v>
      </c>
      <c r="G67" s="161"/>
      <c r="H67" s="142"/>
      <c r="I67" s="130" t="e">
        <f>VLOOKUP(H67,Presupuesto!$B$11:$C$565,2,0)</f>
        <v>#N/A</v>
      </c>
      <c r="J67" s="98" t="str">
        <f t="shared" si="7"/>
        <v>Desarrollo del Sistema de Educación Superior</v>
      </c>
      <c r="K67" s="98" t="s">
        <v>410</v>
      </c>
    </row>
    <row r="68" spans="3:11" x14ac:dyDescent="0.35">
      <c r="C68" s="141"/>
      <c r="D68" s="158"/>
      <c r="E68" s="123"/>
      <c r="F68" s="97">
        <f t="shared" si="6"/>
        <v>0</v>
      </c>
      <c r="G68" s="161"/>
      <c r="H68" s="142"/>
      <c r="I68" s="130" t="e">
        <f>VLOOKUP(H68,Presupuesto!$B$11:$C$565,2,0)</f>
        <v>#N/A</v>
      </c>
      <c r="J68" s="98" t="str">
        <f t="shared" si="7"/>
        <v>Desarrollo del Sistema de Educación Superior</v>
      </c>
      <c r="K68" s="98" t="s">
        <v>399</v>
      </c>
    </row>
    <row r="69" spans="3:11" x14ac:dyDescent="0.35">
      <c r="C69" s="141"/>
      <c r="D69" s="158"/>
      <c r="E69" s="123"/>
      <c r="F69" s="97">
        <f t="shared" si="6"/>
        <v>0</v>
      </c>
      <c r="G69" s="161"/>
      <c r="H69" s="142"/>
      <c r="I69" s="130" t="e">
        <f>VLOOKUP(H69,Presupuesto!$B$11:$C$565,2,0)</f>
        <v>#N/A</v>
      </c>
      <c r="J69" s="98" t="str">
        <f t="shared" si="7"/>
        <v>Desarrollo del Sistema de Educación Superior</v>
      </c>
      <c r="K69" s="98" t="s">
        <v>410</v>
      </c>
    </row>
    <row r="70" spans="3:11" x14ac:dyDescent="0.35">
      <c r="C70" s="141"/>
      <c r="D70" s="158"/>
      <c r="E70" s="123"/>
      <c r="F70" s="97">
        <f t="shared" si="6"/>
        <v>0</v>
      </c>
      <c r="G70" s="161"/>
      <c r="H70" s="142"/>
      <c r="I70" s="130" t="e">
        <f>VLOOKUP(H70,Presupuesto!$B$11:$C$565,2,0)</f>
        <v>#N/A</v>
      </c>
      <c r="J70" s="98" t="str">
        <f t="shared" si="7"/>
        <v>Desarrollo del Sistema de Educación Superior</v>
      </c>
      <c r="K70" s="98" t="s">
        <v>410</v>
      </c>
    </row>
    <row r="71" spans="3:11" x14ac:dyDescent="0.35">
      <c r="C71" s="141"/>
      <c r="D71" s="158"/>
      <c r="E71" s="123"/>
      <c r="F71" s="97">
        <f t="shared" si="6"/>
        <v>0</v>
      </c>
      <c r="G71" s="161"/>
      <c r="H71" s="142"/>
      <c r="I71" s="130" t="e">
        <f>VLOOKUP(H71,Presupuesto!$B$11:$C$565,2,0)</f>
        <v>#N/A</v>
      </c>
      <c r="J71" s="98" t="str">
        <f t="shared" si="7"/>
        <v>Desarrollo del Sistema de Educación Superior</v>
      </c>
      <c r="K71" s="98" t="s">
        <v>410</v>
      </c>
    </row>
    <row r="72" spans="3:11" x14ac:dyDescent="0.35">
      <c r="C72" s="141"/>
      <c r="D72" s="158"/>
      <c r="E72" s="123"/>
      <c r="F72" s="97">
        <f t="shared" si="6"/>
        <v>0</v>
      </c>
      <c r="G72" s="161"/>
      <c r="H72" s="142"/>
      <c r="I72" s="130" t="e">
        <f>VLOOKUP(H72,Presupuesto!$B$11:$C$565,2,0)</f>
        <v>#N/A</v>
      </c>
      <c r="J72" s="98" t="str">
        <f t="shared" si="7"/>
        <v>Desarrollo del Sistema de Educación Superior</v>
      </c>
      <c r="K72" s="98" t="s">
        <v>410</v>
      </c>
    </row>
    <row r="73" spans="3:11" x14ac:dyDescent="0.35">
      <c r="C73" s="141"/>
      <c r="D73" s="158"/>
      <c r="E73" s="123"/>
      <c r="F73" s="97">
        <f t="shared" si="6"/>
        <v>0</v>
      </c>
      <c r="G73" s="161"/>
      <c r="H73" s="142"/>
      <c r="I73" s="130" t="e">
        <f>VLOOKUP(H73,Presupuesto!$B$11:$C$565,2,0)</f>
        <v>#N/A</v>
      </c>
      <c r="J73" s="98" t="str">
        <f t="shared" si="7"/>
        <v>Desarrollo del Sistema de Educación Superior</v>
      </c>
      <c r="K73" s="98" t="s">
        <v>410</v>
      </c>
    </row>
    <row r="74" spans="3:11" x14ac:dyDescent="0.35">
      <c r="C74" s="141"/>
      <c r="D74" s="158"/>
      <c r="E74" s="123"/>
      <c r="F74" s="97">
        <f t="shared" si="6"/>
        <v>0</v>
      </c>
      <c r="G74" s="161"/>
      <c r="H74" s="142"/>
      <c r="I74" s="130" t="e">
        <f>VLOOKUP(H74,Presupuesto!$B$11:$C$565,2,0)</f>
        <v>#N/A</v>
      </c>
      <c r="J74" s="98" t="str">
        <f t="shared" si="7"/>
        <v>Desarrollo del Sistema de Educación Superior</v>
      </c>
      <c r="K74" s="98" t="s">
        <v>410</v>
      </c>
    </row>
    <row r="75" spans="3:11" x14ac:dyDescent="0.35">
      <c r="C75" s="141"/>
      <c r="D75" s="158"/>
      <c r="E75" s="123"/>
      <c r="F75" s="97">
        <f t="shared" si="6"/>
        <v>0</v>
      </c>
      <c r="G75" s="161"/>
      <c r="H75" s="142"/>
      <c r="I75" s="130" t="e">
        <f>VLOOKUP(H75,Presupuesto!$B$11:$C$565,2,0)</f>
        <v>#N/A</v>
      </c>
      <c r="J75" s="98" t="str">
        <f t="shared" si="7"/>
        <v>Desarrollo del Sistema de Educación Superior</v>
      </c>
      <c r="K75" s="98" t="s">
        <v>410</v>
      </c>
    </row>
    <row r="76" spans="3:11" x14ac:dyDescent="0.35">
      <c r="C76" s="141"/>
      <c r="D76" s="158"/>
      <c r="E76" s="123"/>
      <c r="F76" s="97">
        <f t="shared" si="6"/>
        <v>0</v>
      </c>
      <c r="G76" s="161"/>
      <c r="H76" s="142"/>
      <c r="I76" s="130" t="e">
        <f>VLOOKUP(H76,Presupuesto!$B$11:$C$565,2,0)</f>
        <v>#N/A</v>
      </c>
      <c r="J76" s="98" t="str">
        <f t="shared" si="7"/>
        <v>Desarrollo del Sistema de Educación Superior</v>
      </c>
      <c r="K76" s="98" t="s">
        <v>410</v>
      </c>
    </row>
    <row r="77" spans="3:11" x14ac:dyDescent="0.35">
      <c r="C77" s="141"/>
      <c r="D77" s="158"/>
      <c r="E77" s="123"/>
      <c r="F77" s="97">
        <f t="shared" si="6"/>
        <v>0</v>
      </c>
      <c r="G77" s="161"/>
      <c r="H77" s="142"/>
      <c r="I77" s="130" t="e">
        <f>VLOOKUP(H77,Presupuesto!$B$11:$C$565,2,0)</f>
        <v>#N/A</v>
      </c>
      <c r="J77" s="98" t="str">
        <f t="shared" si="7"/>
        <v>Desarrollo del Sistema de Educación Superior</v>
      </c>
      <c r="K77" s="98" t="s">
        <v>410</v>
      </c>
    </row>
    <row r="78" spans="3:11" x14ac:dyDescent="0.35">
      <c r="C78" s="141"/>
      <c r="D78" s="158"/>
      <c r="E78" s="123"/>
      <c r="F78" s="97">
        <f t="shared" si="6"/>
        <v>0</v>
      </c>
      <c r="G78" s="161"/>
      <c r="H78" s="142"/>
      <c r="I78" s="130" t="e">
        <f>VLOOKUP(H78,Presupuesto!$B$11:$C$565,2,0)</f>
        <v>#N/A</v>
      </c>
      <c r="J78" s="98" t="str">
        <f t="shared" si="7"/>
        <v>Desarrollo del Sistema de Educación Superior</v>
      </c>
      <c r="K78" s="98" t="s">
        <v>410</v>
      </c>
    </row>
    <row r="79" spans="3:11" x14ac:dyDescent="0.35">
      <c r="C79" s="141"/>
      <c r="D79" s="158"/>
      <c r="E79" s="123"/>
      <c r="F79" s="97">
        <f t="shared" si="6"/>
        <v>0</v>
      </c>
      <c r="G79" s="161"/>
      <c r="H79" s="142"/>
      <c r="I79" s="130" t="e">
        <f>VLOOKUP(H79,Presupuesto!$B$11:$C$565,2,0)</f>
        <v>#N/A</v>
      </c>
      <c r="J79" s="98" t="str">
        <f t="shared" si="7"/>
        <v>Desarrollo del Sistema de Educación Superior</v>
      </c>
      <c r="K79" s="98" t="s">
        <v>410</v>
      </c>
    </row>
    <row r="80" spans="3:11" x14ac:dyDescent="0.35">
      <c r="C80" s="141"/>
      <c r="D80" s="158"/>
      <c r="E80" s="123"/>
      <c r="F80" s="97">
        <f t="shared" si="6"/>
        <v>0</v>
      </c>
      <c r="G80" s="161"/>
      <c r="H80" s="142"/>
      <c r="I80" s="130" t="e">
        <f>VLOOKUP(H80,Presupuesto!$B$11:$C$565,2,0)</f>
        <v>#N/A</v>
      </c>
      <c r="J80" s="98" t="str">
        <f t="shared" si="7"/>
        <v>Desarrollo del Sistema de Educación Superior</v>
      </c>
      <c r="K80" s="98" t="s">
        <v>410</v>
      </c>
    </row>
    <row r="81" spans="3:11" x14ac:dyDescent="0.35">
      <c r="C81" s="141"/>
      <c r="D81" s="158"/>
      <c r="E81" s="123"/>
      <c r="F81" s="97">
        <f t="shared" si="6"/>
        <v>0</v>
      </c>
      <c r="G81" s="161"/>
      <c r="H81" s="142"/>
      <c r="I81" s="130" t="e">
        <f>VLOOKUP(H81,Presupuesto!$B$11:$C$565,2,0)</f>
        <v>#N/A</v>
      </c>
      <c r="J81" s="98" t="str">
        <f t="shared" si="7"/>
        <v>Desarrollo del Sistema de Educación Superior</v>
      </c>
      <c r="K81" s="98" t="s">
        <v>410</v>
      </c>
    </row>
    <row r="82" spans="3:11" x14ac:dyDescent="0.35">
      <c r="C82" s="141"/>
      <c r="D82" s="158"/>
      <c r="E82" s="123"/>
      <c r="F82" s="97">
        <f t="shared" si="6"/>
        <v>0</v>
      </c>
      <c r="G82" s="161"/>
      <c r="H82" s="142"/>
      <c r="I82" s="130" t="e">
        <f>VLOOKUP(H82,Presupuesto!$B$11:$C$565,2,0)</f>
        <v>#N/A</v>
      </c>
      <c r="J82" s="98" t="str">
        <f t="shared" si="7"/>
        <v>Desarrollo del Sistema de Educación Superior</v>
      </c>
      <c r="K82" s="98" t="s">
        <v>410</v>
      </c>
    </row>
    <row r="83" spans="3:11" x14ac:dyDescent="0.35">
      <c r="C83" s="141"/>
      <c r="D83" s="158"/>
      <c r="E83" s="123"/>
      <c r="F83" s="97">
        <f t="shared" si="6"/>
        <v>0</v>
      </c>
      <c r="G83" s="161"/>
      <c r="H83" s="142"/>
      <c r="I83" s="130" t="e">
        <f>VLOOKUP(H83,Presupuesto!$B$11:$C$565,2,0)</f>
        <v>#N/A</v>
      </c>
      <c r="J83" s="98" t="str">
        <f t="shared" si="7"/>
        <v>Desarrollo del Sistema de Educación Superior</v>
      </c>
      <c r="K83" s="98" t="s">
        <v>410</v>
      </c>
    </row>
    <row r="84" spans="3:11" x14ac:dyDescent="0.35">
      <c r="C84" s="141"/>
      <c r="D84" s="158"/>
      <c r="E84" s="123"/>
      <c r="F84" s="97">
        <f t="shared" si="6"/>
        <v>0</v>
      </c>
      <c r="G84" s="161"/>
      <c r="H84" s="142"/>
      <c r="I84" s="130" t="e">
        <f>VLOOKUP(H84,Presupuesto!$B$11:$C$565,2,0)</f>
        <v>#N/A</v>
      </c>
      <c r="J84" s="98" t="str">
        <f t="shared" si="7"/>
        <v>Desarrollo del Sistema de Educación Superior</v>
      </c>
      <c r="K84" s="98" t="s">
        <v>410</v>
      </c>
    </row>
    <row r="85" spans="3:11" x14ac:dyDescent="0.35">
      <c r="C85" s="143"/>
      <c r="D85" s="151"/>
      <c r="E85" s="118"/>
      <c r="F85" s="97">
        <f t="shared" si="6"/>
        <v>0</v>
      </c>
      <c r="G85" s="161"/>
      <c r="H85" s="144"/>
      <c r="I85" s="130" t="e">
        <f>VLOOKUP(H85,Presupuesto!$B$11:$C$565,2,0)</f>
        <v>#N/A</v>
      </c>
      <c r="J85" s="98" t="str">
        <f t="shared" si="7"/>
        <v>Desarrollo del Sistema de Educación Superior</v>
      </c>
      <c r="K85" s="98" t="s">
        <v>410</v>
      </c>
    </row>
    <row r="86" spans="3:11" x14ac:dyDescent="0.35">
      <c r="C86" s="143"/>
      <c r="D86" s="151"/>
      <c r="E86" s="118"/>
      <c r="F86" s="97">
        <f t="shared" si="6"/>
        <v>0</v>
      </c>
      <c r="G86" s="161"/>
      <c r="H86" s="144"/>
      <c r="I86" s="130" t="e">
        <f>VLOOKUP(H86,Presupuesto!$B$11:$C$565,2,0)</f>
        <v>#N/A</v>
      </c>
      <c r="J86" s="98" t="str">
        <f t="shared" si="7"/>
        <v>Desarrollo del Sistema de Educación Superior</v>
      </c>
      <c r="K86" s="98" t="s">
        <v>410</v>
      </c>
    </row>
    <row r="87" spans="3:11" x14ac:dyDescent="0.35">
      <c r="C87" s="143"/>
      <c r="D87" s="151"/>
      <c r="E87" s="118"/>
      <c r="F87" s="97">
        <f t="shared" si="6"/>
        <v>0</v>
      </c>
      <c r="G87" s="161"/>
      <c r="H87" s="144"/>
      <c r="I87" s="130" t="e">
        <f>VLOOKUP(H87,Presupuesto!$B$11:$C$565,2,0)</f>
        <v>#N/A</v>
      </c>
      <c r="J87" s="98" t="str">
        <f t="shared" si="7"/>
        <v>Desarrollo del Sistema de Educación Superior</v>
      </c>
      <c r="K87" s="98" t="s">
        <v>410</v>
      </c>
    </row>
    <row r="88" spans="3:11" x14ac:dyDescent="0.35">
      <c r="C88" s="143"/>
      <c r="D88" s="151"/>
      <c r="E88" s="118"/>
      <c r="F88" s="97">
        <f t="shared" si="6"/>
        <v>0</v>
      </c>
      <c r="G88" s="161"/>
      <c r="H88" s="144"/>
      <c r="I88" s="130" t="e">
        <f>VLOOKUP(H88,Presupuesto!$B$11:$C$565,2,0)</f>
        <v>#N/A</v>
      </c>
      <c r="J88" s="98" t="str">
        <f t="shared" si="7"/>
        <v>Desarrollo del Sistema de Educación Superior</v>
      </c>
      <c r="K88" s="98" t="s">
        <v>410</v>
      </c>
    </row>
    <row r="89" spans="3:11" x14ac:dyDescent="0.35">
      <c r="C89" s="143"/>
      <c r="D89" s="151"/>
      <c r="E89" s="118"/>
      <c r="F89" s="97">
        <f t="shared" si="6"/>
        <v>0</v>
      </c>
      <c r="G89" s="161"/>
      <c r="H89" s="144"/>
      <c r="I89" s="130" t="e">
        <f>VLOOKUP(H89,Presupuesto!$B$11:$C$565,2,0)</f>
        <v>#N/A</v>
      </c>
      <c r="J89" s="98" t="str">
        <f t="shared" si="7"/>
        <v>Desarrollo del Sistema de Educación Superior</v>
      </c>
      <c r="K89" s="98" t="s">
        <v>410</v>
      </c>
    </row>
    <row r="90" spans="3:11" x14ac:dyDescent="0.35">
      <c r="C90" s="143"/>
      <c r="D90" s="151"/>
      <c r="E90" s="118"/>
      <c r="F90" s="97">
        <f t="shared" si="6"/>
        <v>0</v>
      </c>
      <c r="G90" s="161"/>
      <c r="H90" s="144"/>
      <c r="I90" s="130" t="e">
        <f>VLOOKUP(H90,Presupuesto!$B$11:$C$565,2,0)</f>
        <v>#N/A</v>
      </c>
      <c r="J90" s="98" t="str">
        <f t="shared" si="7"/>
        <v>Desarrollo del Sistema de Educación Superior</v>
      </c>
      <c r="K90" s="98" t="s">
        <v>410</v>
      </c>
    </row>
    <row r="91" spans="3:11" x14ac:dyDescent="0.35">
      <c r="C91" s="143"/>
      <c r="D91" s="151"/>
      <c r="E91" s="118"/>
      <c r="F91" s="97">
        <f t="shared" si="6"/>
        <v>0</v>
      </c>
      <c r="G91" s="161"/>
      <c r="H91" s="144"/>
      <c r="I91" s="130" t="e">
        <f>VLOOKUP(H91,Presupuesto!$B$11:$C$565,2,0)</f>
        <v>#N/A</v>
      </c>
      <c r="J91" s="98" t="str">
        <f t="shared" si="7"/>
        <v>Desarrollo del Sistema de Educación Superior</v>
      </c>
      <c r="K91" s="98" t="s">
        <v>410</v>
      </c>
    </row>
    <row r="92" spans="3:11" x14ac:dyDescent="0.35">
      <c r="C92" s="143"/>
      <c r="D92" s="151"/>
      <c r="E92" s="118"/>
      <c r="F92" s="97">
        <f t="shared" si="6"/>
        <v>0</v>
      </c>
      <c r="G92" s="161"/>
      <c r="H92" s="144"/>
      <c r="I92" s="130" t="e">
        <f>VLOOKUP(H92,Presupuesto!$B$11:$C$565,2,0)</f>
        <v>#N/A</v>
      </c>
      <c r="J92" s="98" t="str">
        <f t="shared" si="7"/>
        <v>Desarrollo del Sistema de Educación Superior</v>
      </c>
      <c r="K92" s="98" t="s">
        <v>410</v>
      </c>
    </row>
    <row r="93" spans="3:11" x14ac:dyDescent="0.35">
      <c r="C93" s="145"/>
      <c r="D93" s="151"/>
      <c r="E93" s="118"/>
      <c r="F93" s="97">
        <f t="shared" si="6"/>
        <v>0</v>
      </c>
      <c r="G93" s="161"/>
      <c r="H93" s="146"/>
      <c r="I93" s="130" t="e">
        <f>VLOOKUP(H93,Presupuesto!$B$11:$C$565,2,0)</f>
        <v>#N/A</v>
      </c>
      <c r="J93" s="98" t="str">
        <f t="shared" si="7"/>
        <v>Desarrollo del Sistema de Educación Superior</v>
      </c>
      <c r="K93" s="98" t="s">
        <v>401</v>
      </c>
    </row>
    <row r="94" spans="3:11" x14ac:dyDescent="0.35">
      <c r="C94" s="145"/>
      <c r="D94" s="151"/>
      <c r="E94" s="118"/>
      <c r="F94" s="97">
        <f t="shared" si="6"/>
        <v>0</v>
      </c>
      <c r="G94" s="161"/>
      <c r="H94" s="146"/>
      <c r="I94" s="130" t="e">
        <f>VLOOKUP(H94,Presupuesto!$B$11:$C$565,2,0)</f>
        <v>#N/A</v>
      </c>
      <c r="J94" s="98" t="str">
        <f t="shared" si="7"/>
        <v>Desarrollo del Sistema de Educación Superior</v>
      </c>
      <c r="K94" s="98" t="s">
        <v>410</v>
      </c>
    </row>
    <row r="95" spans="3:11" x14ac:dyDescent="0.35">
      <c r="C95" s="145"/>
      <c r="D95" s="151"/>
      <c r="E95" s="118"/>
      <c r="F95" s="97">
        <f t="shared" si="6"/>
        <v>0</v>
      </c>
      <c r="G95" s="161"/>
      <c r="H95" s="146"/>
      <c r="I95" s="130" t="e">
        <f>VLOOKUP(H95,Presupuesto!$B$11:$C$565,2,0)</f>
        <v>#N/A</v>
      </c>
      <c r="J95" s="98" t="str">
        <f t="shared" si="7"/>
        <v>Desarrollo del Sistema de Educación Superior</v>
      </c>
      <c r="K95" s="98" t="s">
        <v>410</v>
      </c>
    </row>
    <row r="96" spans="3:11" x14ac:dyDescent="0.35">
      <c r="C96" s="145"/>
      <c r="D96" s="151"/>
      <c r="E96" s="118"/>
      <c r="F96" s="97">
        <f t="shared" si="6"/>
        <v>0</v>
      </c>
      <c r="G96" s="161"/>
      <c r="H96" s="146"/>
      <c r="I96" s="130" t="e">
        <f>VLOOKUP(H96,Presupuesto!$B$11:$C$565,2,0)</f>
        <v>#N/A</v>
      </c>
      <c r="J96" s="98" t="str">
        <f t="shared" si="7"/>
        <v>Desarrollo del Sistema de Educación Superior</v>
      </c>
      <c r="K96" s="98" t="s">
        <v>410</v>
      </c>
    </row>
    <row r="97" spans="3:11" ht="15" thickBot="1" x14ac:dyDescent="0.4">
      <c r="C97" s="147"/>
      <c r="D97" s="159"/>
      <c r="E97" s="103"/>
      <c r="F97" s="105">
        <f t="shared" si="6"/>
        <v>0</v>
      </c>
      <c r="G97" s="162"/>
      <c r="H97" s="148"/>
      <c r="I97" s="132" t="e">
        <f>VLOOKUP(H97,Presupuesto!$B$11:$C$565,2,0)</f>
        <v>#N/A</v>
      </c>
      <c r="J97" s="106" t="str">
        <f t="shared" si="7"/>
        <v>Desarrollo del Sistema de Educación Superior</v>
      </c>
      <c r="K97" s="124" t="s">
        <v>392</v>
      </c>
    </row>
    <row r="99" spans="3:11" ht="15" thickBot="1" x14ac:dyDescent="0.4">
      <c r="F99" s="90"/>
      <c r="G99" s="89"/>
      <c r="H99" s="90"/>
      <c r="I99" s="90"/>
    </row>
    <row r="100" spans="3:11" ht="15" thickBot="1" x14ac:dyDescent="0.4">
      <c r="C100" s="157" t="s">
        <v>53</v>
      </c>
      <c r="D100" s="354">
        <f>SUM(F107:F141)</f>
        <v>0</v>
      </c>
      <c r="F100" s="70"/>
      <c r="G100" s="79"/>
      <c r="H100" s="70"/>
      <c r="I100" s="70"/>
    </row>
    <row r="101" spans="3:11" x14ac:dyDescent="0.35">
      <c r="C101" s="70"/>
      <c r="D101" s="31"/>
      <c r="E101" s="93"/>
      <c r="F101" s="93"/>
      <c r="G101" s="93"/>
      <c r="H101" s="76"/>
      <c r="I101" s="76"/>
      <c r="J101" s="76"/>
      <c r="K101" s="112"/>
    </row>
    <row r="102" spans="3:11" x14ac:dyDescent="0.35">
      <c r="C102" s="70"/>
      <c r="D102" s="31"/>
      <c r="E102" s="93"/>
      <c r="F102" s="93"/>
      <c r="G102" s="93"/>
      <c r="H102" s="76"/>
      <c r="I102" s="76"/>
      <c r="J102" s="76"/>
      <c r="K102" s="112"/>
    </row>
    <row r="103" spans="3:11" ht="15.5" x14ac:dyDescent="0.35">
      <c r="C103" s="202" t="s">
        <v>390</v>
      </c>
      <c r="D103" s="351"/>
      <c r="E103" s="93"/>
      <c r="F103" s="93"/>
      <c r="G103" s="93"/>
      <c r="H103" s="76"/>
      <c r="I103" s="76"/>
      <c r="J103" s="76"/>
      <c r="K103" s="112"/>
    </row>
    <row r="104" spans="3:11" ht="18.5" x14ac:dyDescent="0.35">
      <c r="C104" s="207" t="e">
        <f>IFERROR(VLOOKUP(D103,'1. Desarrollo e Innov. Curricu.'!$F:$G,2,FALSE),IFERROR(VLOOKUP(D103,'2. Investigación Científica'!$F:$G,2,FALSE),IFERROR(VLOOKUP(D103,'3. Vinculación Univ. Sociedad'!$F:$G,2,FALSE),IFERROR(VLOOKUP(D103,'4. Docencia y Profesorado Univ.'!$F:$G,2,FALSE),IFERROR(VLOOKUP(D103,'5. Estudiantes y Graduados'!$F:$G,2,FALSE),IFERROR(VLOOKUP(D103,'11. Gestion Administrativa'!$F:$G,2,FALSE),IFERROR(VLOOKUP(D103,'13. Gestión Académica'!$F:$G,2,FALSE),IFERROR(VLOOKUP(D103,'9. Asegura. de la Calid. y M'!$F:$G,2,FALSE),IFERROR(VLOOKUP(D103,'6. Gestión del Conocimiento'!$F:$G,2,FALSE),IFERROR(VLOOKUP(D103,'15. Gobernabilidad y Proceso...'!$F:$G,2,FALSE),IFERROR(VLOOKUP(D103,'12. Gestión del Talento Humano'!$F:$G,2,FALSE),IFERROR(VLOOKUP(D103,'14. Internacional... de la E.S.'!$F:$G,2,FALSE),IFERROR(VLOOKUP(D103,'10. Posgrado'!$F:$G,2,FALSE),IFERROR(VLOOKUP(D103,'16. Gestión TIC'!$F:$G,2,FALSE),IFERROR(VLOOKUP(D103,'16. Desa. del Sistema Educ.Sup.'!$F:$G,2,FALSE),IFERROR(VLOOKUP(D103,'8. Cultura de Inno. Insti...'!$F:$G,2,FALSE),VLOOKUP(D103,'7. Lo Esencial de la Reforma U.'!$F:$G,2,0)))))))))))))))))</f>
        <v>#N/A</v>
      </c>
      <c r="D104" s="31"/>
      <c r="E104" s="93"/>
      <c r="F104" s="93"/>
      <c r="G104" s="93"/>
      <c r="H104" s="76"/>
      <c r="I104" s="76"/>
      <c r="J104" s="76"/>
      <c r="K104" s="112"/>
    </row>
    <row r="105" spans="3:11" ht="15" thickBot="1" x14ac:dyDescent="0.4">
      <c r="F105" s="93"/>
      <c r="G105" s="76"/>
      <c r="H105" s="76"/>
      <c r="I105" s="76"/>
    </row>
    <row r="106" spans="3:11" ht="29.5" thickBot="1" x14ac:dyDescent="0.4">
      <c r="C106" s="129" t="s">
        <v>44</v>
      </c>
      <c r="D106" s="129" t="s">
        <v>55</v>
      </c>
      <c r="E106" s="136" t="s">
        <v>57</v>
      </c>
      <c r="F106" s="135" t="s">
        <v>27</v>
      </c>
      <c r="G106" s="133" t="s">
        <v>129</v>
      </c>
      <c r="H106" s="136" t="s">
        <v>46</v>
      </c>
      <c r="I106" s="133" t="s">
        <v>130</v>
      </c>
      <c r="J106" s="133" t="s">
        <v>408</v>
      </c>
      <c r="K106" s="133" t="s">
        <v>409</v>
      </c>
    </row>
    <row r="107" spans="3:11" x14ac:dyDescent="0.35">
      <c r="C107" s="217" t="s">
        <v>437</v>
      </c>
      <c r="D107" s="218"/>
      <c r="E107" s="216">
        <f>HLOOKUP(C107,$AH$2:$BU$3,2,0)</f>
        <v>620</v>
      </c>
      <c r="F107" s="97">
        <f t="shared" ref="F107:F141" si="8">D107*E107</f>
        <v>0</v>
      </c>
      <c r="G107" s="161"/>
      <c r="H107" s="142"/>
      <c r="I107" s="130" t="e">
        <f>VLOOKUP(H107,Presupuesto!$B$11:$C$565,2,0)</f>
        <v>#N/A</v>
      </c>
      <c r="J107" s="215" t="s">
        <v>1457</v>
      </c>
      <c r="K107" s="98" t="s">
        <v>392</v>
      </c>
    </row>
    <row r="108" spans="3:11" x14ac:dyDescent="0.35">
      <c r="C108" s="141"/>
      <c r="D108" s="158"/>
      <c r="E108" s="123"/>
      <c r="F108" s="97">
        <f t="shared" si="8"/>
        <v>0</v>
      </c>
      <c r="G108" s="161"/>
      <c r="H108" s="142"/>
      <c r="I108" s="130" t="e">
        <f>VLOOKUP(H108,Presupuesto!$B$11:$C$565,2,0)</f>
        <v>#N/A</v>
      </c>
      <c r="J108" s="98" t="str">
        <f>$J$107</f>
        <v>Desarrollo del Sistema de Educación Superior</v>
      </c>
      <c r="K108" s="98" t="s">
        <v>410</v>
      </c>
    </row>
    <row r="109" spans="3:11" x14ac:dyDescent="0.35">
      <c r="C109" s="141"/>
      <c r="D109" s="158"/>
      <c r="E109" s="123"/>
      <c r="F109" s="97">
        <f t="shared" si="8"/>
        <v>0</v>
      </c>
      <c r="G109" s="161"/>
      <c r="H109" s="142"/>
      <c r="I109" s="130" t="e">
        <f>VLOOKUP(H109,Presupuesto!$B$11:$C$565,2,0)</f>
        <v>#N/A</v>
      </c>
      <c r="J109" s="98" t="str">
        <f t="shared" ref="J109:J141" si="9">$J$107</f>
        <v>Desarrollo del Sistema de Educación Superior</v>
      </c>
      <c r="K109" s="98" t="s">
        <v>410</v>
      </c>
    </row>
    <row r="110" spans="3:11" x14ac:dyDescent="0.35">
      <c r="C110" s="141"/>
      <c r="D110" s="158"/>
      <c r="E110" s="123"/>
      <c r="F110" s="97">
        <f t="shared" si="8"/>
        <v>0</v>
      </c>
      <c r="G110" s="161"/>
      <c r="H110" s="142"/>
      <c r="I110" s="130" t="e">
        <f>VLOOKUP(H110,Presupuesto!$B$11:$C$565,2,0)</f>
        <v>#N/A</v>
      </c>
      <c r="J110" s="98" t="str">
        <f t="shared" si="9"/>
        <v>Desarrollo del Sistema de Educación Superior</v>
      </c>
      <c r="K110" s="98" t="s">
        <v>410</v>
      </c>
    </row>
    <row r="111" spans="3:11" x14ac:dyDescent="0.35">
      <c r="C111" s="141"/>
      <c r="D111" s="158"/>
      <c r="E111" s="123"/>
      <c r="F111" s="97">
        <f t="shared" si="8"/>
        <v>0</v>
      </c>
      <c r="G111" s="161"/>
      <c r="H111" s="142"/>
      <c r="I111" s="130" t="e">
        <f>VLOOKUP(H111,Presupuesto!$B$11:$C$565,2,0)</f>
        <v>#N/A</v>
      </c>
      <c r="J111" s="98" t="str">
        <f t="shared" si="9"/>
        <v>Desarrollo del Sistema de Educación Superior</v>
      </c>
      <c r="K111" s="98" t="s">
        <v>410</v>
      </c>
    </row>
    <row r="112" spans="3:11" x14ac:dyDescent="0.35">
      <c r="C112" s="141"/>
      <c r="D112" s="158"/>
      <c r="E112" s="123"/>
      <c r="F112" s="97">
        <f t="shared" si="8"/>
        <v>0</v>
      </c>
      <c r="G112" s="161"/>
      <c r="H112" s="142"/>
      <c r="I112" s="130" t="e">
        <f>VLOOKUP(H112,Presupuesto!$B$11:$C$565,2,0)</f>
        <v>#N/A</v>
      </c>
      <c r="J112" s="98" t="str">
        <f t="shared" si="9"/>
        <v>Desarrollo del Sistema de Educación Superior</v>
      </c>
      <c r="K112" s="98" t="s">
        <v>399</v>
      </c>
    </row>
    <row r="113" spans="3:11" x14ac:dyDescent="0.35">
      <c r="C113" s="141"/>
      <c r="D113" s="158"/>
      <c r="E113" s="123"/>
      <c r="F113" s="97">
        <f t="shared" si="8"/>
        <v>0</v>
      </c>
      <c r="G113" s="161"/>
      <c r="H113" s="142"/>
      <c r="I113" s="130" t="e">
        <f>VLOOKUP(H113,Presupuesto!$B$11:$C$565,2,0)</f>
        <v>#N/A</v>
      </c>
      <c r="J113" s="98" t="str">
        <f t="shared" si="9"/>
        <v>Desarrollo del Sistema de Educación Superior</v>
      </c>
      <c r="K113" s="98" t="s">
        <v>410</v>
      </c>
    </row>
    <row r="114" spans="3:11" x14ac:dyDescent="0.35">
      <c r="C114" s="141"/>
      <c r="D114" s="158"/>
      <c r="E114" s="123"/>
      <c r="F114" s="97">
        <f t="shared" si="8"/>
        <v>0</v>
      </c>
      <c r="G114" s="161"/>
      <c r="H114" s="142"/>
      <c r="I114" s="130" t="e">
        <f>VLOOKUP(H114,Presupuesto!$B$11:$C$565,2,0)</f>
        <v>#N/A</v>
      </c>
      <c r="J114" s="98" t="str">
        <f t="shared" si="9"/>
        <v>Desarrollo del Sistema de Educación Superior</v>
      </c>
      <c r="K114" s="98" t="s">
        <v>410</v>
      </c>
    </row>
    <row r="115" spans="3:11" x14ac:dyDescent="0.35">
      <c r="C115" s="141"/>
      <c r="D115" s="158"/>
      <c r="E115" s="123"/>
      <c r="F115" s="97">
        <f t="shared" si="8"/>
        <v>0</v>
      </c>
      <c r="G115" s="161"/>
      <c r="H115" s="142"/>
      <c r="I115" s="130" t="e">
        <f>VLOOKUP(H115,Presupuesto!$B$11:$C$565,2,0)</f>
        <v>#N/A</v>
      </c>
      <c r="J115" s="98" t="str">
        <f t="shared" si="9"/>
        <v>Desarrollo del Sistema de Educación Superior</v>
      </c>
      <c r="K115" s="98" t="s">
        <v>410</v>
      </c>
    </row>
    <row r="116" spans="3:11" x14ac:dyDescent="0.35">
      <c r="C116" s="141"/>
      <c r="D116" s="158"/>
      <c r="E116" s="123"/>
      <c r="F116" s="97">
        <f t="shared" si="8"/>
        <v>0</v>
      </c>
      <c r="G116" s="161"/>
      <c r="H116" s="142"/>
      <c r="I116" s="130" t="e">
        <f>VLOOKUP(H116,Presupuesto!$B$11:$C$565,2,0)</f>
        <v>#N/A</v>
      </c>
      <c r="J116" s="98" t="str">
        <f t="shared" si="9"/>
        <v>Desarrollo del Sistema de Educación Superior</v>
      </c>
      <c r="K116" s="98" t="s">
        <v>410</v>
      </c>
    </row>
    <row r="117" spans="3:11" x14ac:dyDescent="0.35">
      <c r="C117" s="141"/>
      <c r="D117" s="158"/>
      <c r="E117" s="123"/>
      <c r="F117" s="97">
        <f t="shared" si="8"/>
        <v>0</v>
      </c>
      <c r="G117" s="161"/>
      <c r="H117" s="142"/>
      <c r="I117" s="130" t="e">
        <f>VLOOKUP(H117,Presupuesto!$B$11:$C$565,2,0)</f>
        <v>#N/A</v>
      </c>
      <c r="J117" s="98" t="str">
        <f t="shared" si="9"/>
        <v>Desarrollo del Sistema de Educación Superior</v>
      </c>
      <c r="K117" s="98" t="s">
        <v>410</v>
      </c>
    </row>
    <row r="118" spans="3:11" x14ac:dyDescent="0.35">
      <c r="C118" s="141"/>
      <c r="D118" s="158"/>
      <c r="E118" s="123"/>
      <c r="F118" s="97">
        <f t="shared" si="8"/>
        <v>0</v>
      </c>
      <c r="G118" s="161"/>
      <c r="H118" s="142"/>
      <c r="I118" s="130" t="e">
        <f>VLOOKUP(H118,Presupuesto!$B$11:$C$565,2,0)</f>
        <v>#N/A</v>
      </c>
      <c r="J118" s="98" t="str">
        <f t="shared" si="9"/>
        <v>Desarrollo del Sistema de Educación Superior</v>
      </c>
      <c r="K118" s="98" t="s">
        <v>410</v>
      </c>
    </row>
    <row r="119" spans="3:11" x14ac:dyDescent="0.35">
      <c r="C119" s="141"/>
      <c r="D119" s="158"/>
      <c r="E119" s="123"/>
      <c r="F119" s="97">
        <f t="shared" si="8"/>
        <v>0</v>
      </c>
      <c r="G119" s="161"/>
      <c r="H119" s="142"/>
      <c r="I119" s="130" t="e">
        <f>VLOOKUP(H119,Presupuesto!$B$11:$C$565,2,0)</f>
        <v>#N/A</v>
      </c>
      <c r="J119" s="98" t="str">
        <f t="shared" si="9"/>
        <v>Desarrollo del Sistema de Educación Superior</v>
      </c>
      <c r="K119" s="98" t="s">
        <v>410</v>
      </c>
    </row>
    <row r="120" spans="3:11" x14ac:dyDescent="0.35">
      <c r="C120" s="141"/>
      <c r="D120" s="158"/>
      <c r="E120" s="123"/>
      <c r="F120" s="97">
        <f t="shared" si="8"/>
        <v>0</v>
      </c>
      <c r="G120" s="161"/>
      <c r="H120" s="142"/>
      <c r="I120" s="130" t="e">
        <f>VLOOKUP(H120,Presupuesto!$B$11:$C$565,2,0)</f>
        <v>#N/A</v>
      </c>
      <c r="J120" s="98" t="str">
        <f t="shared" si="9"/>
        <v>Desarrollo del Sistema de Educación Superior</v>
      </c>
      <c r="K120" s="98" t="s">
        <v>410</v>
      </c>
    </row>
    <row r="121" spans="3:11" x14ac:dyDescent="0.35">
      <c r="C121" s="141"/>
      <c r="D121" s="158"/>
      <c r="E121" s="123"/>
      <c r="F121" s="97">
        <f t="shared" si="8"/>
        <v>0</v>
      </c>
      <c r="G121" s="161"/>
      <c r="H121" s="142"/>
      <c r="I121" s="130" t="e">
        <f>VLOOKUP(H121,Presupuesto!$B$11:$C$565,2,0)</f>
        <v>#N/A</v>
      </c>
      <c r="J121" s="98" t="str">
        <f t="shared" si="9"/>
        <v>Desarrollo del Sistema de Educación Superior</v>
      </c>
      <c r="K121" s="98" t="s">
        <v>410</v>
      </c>
    </row>
    <row r="122" spans="3:11" x14ac:dyDescent="0.35">
      <c r="C122" s="141"/>
      <c r="D122" s="158"/>
      <c r="E122" s="123"/>
      <c r="F122" s="97">
        <f t="shared" si="8"/>
        <v>0</v>
      </c>
      <c r="G122" s="161"/>
      <c r="H122" s="142"/>
      <c r="I122" s="130" t="e">
        <f>VLOOKUP(H122,Presupuesto!$B$11:$C$565,2,0)</f>
        <v>#N/A</v>
      </c>
      <c r="J122" s="98" t="str">
        <f t="shared" si="9"/>
        <v>Desarrollo del Sistema de Educación Superior</v>
      </c>
      <c r="K122" s="98" t="s">
        <v>410</v>
      </c>
    </row>
    <row r="123" spans="3:11" x14ac:dyDescent="0.35">
      <c r="C123" s="141"/>
      <c r="D123" s="158"/>
      <c r="E123" s="123"/>
      <c r="F123" s="97">
        <f t="shared" si="8"/>
        <v>0</v>
      </c>
      <c r="G123" s="161"/>
      <c r="H123" s="142"/>
      <c r="I123" s="130" t="e">
        <f>VLOOKUP(H123,Presupuesto!$B$11:$C$565,2,0)</f>
        <v>#N/A</v>
      </c>
      <c r="J123" s="98" t="str">
        <f t="shared" si="9"/>
        <v>Desarrollo del Sistema de Educación Superior</v>
      </c>
      <c r="K123" s="98" t="s">
        <v>410</v>
      </c>
    </row>
    <row r="124" spans="3:11" x14ac:dyDescent="0.35">
      <c r="C124" s="141"/>
      <c r="D124" s="158"/>
      <c r="E124" s="123"/>
      <c r="F124" s="97">
        <f t="shared" si="8"/>
        <v>0</v>
      </c>
      <c r="G124" s="161"/>
      <c r="H124" s="142"/>
      <c r="I124" s="130" t="e">
        <f>VLOOKUP(H124,Presupuesto!$B$11:$C$565,2,0)</f>
        <v>#N/A</v>
      </c>
      <c r="J124" s="98" t="str">
        <f t="shared" si="9"/>
        <v>Desarrollo del Sistema de Educación Superior</v>
      </c>
      <c r="K124" s="98" t="s">
        <v>410</v>
      </c>
    </row>
    <row r="125" spans="3:11" x14ac:dyDescent="0.35">
      <c r="C125" s="141"/>
      <c r="D125" s="158"/>
      <c r="E125" s="123"/>
      <c r="F125" s="97">
        <f t="shared" si="8"/>
        <v>0</v>
      </c>
      <c r="G125" s="161"/>
      <c r="H125" s="142"/>
      <c r="I125" s="130" t="e">
        <f>VLOOKUP(H125,Presupuesto!$B$11:$C$565,2,0)</f>
        <v>#N/A</v>
      </c>
      <c r="J125" s="98" t="str">
        <f t="shared" si="9"/>
        <v>Desarrollo del Sistema de Educación Superior</v>
      </c>
      <c r="K125" s="98" t="s">
        <v>410</v>
      </c>
    </row>
    <row r="126" spans="3:11" x14ac:dyDescent="0.35">
      <c r="C126" s="141"/>
      <c r="D126" s="158"/>
      <c r="E126" s="123"/>
      <c r="F126" s="97">
        <f t="shared" si="8"/>
        <v>0</v>
      </c>
      <c r="G126" s="161"/>
      <c r="H126" s="142"/>
      <c r="I126" s="130" t="e">
        <f>VLOOKUP(H126,Presupuesto!$B$11:$C$565,2,0)</f>
        <v>#N/A</v>
      </c>
      <c r="J126" s="98" t="str">
        <f t="shared" si="9"/>
        <v>Desarrollo del Sistema de Educación Superior</v>
      </c>
      <c r="K126" s="98" t="s">
        <v>410</v>
      </c>
    </row>
    <row r="127" spans="3:11" x14ac:dyDescent="0.35">
      <c r="C127" s="141"/>
      <c r="D127" s="158"/>
      <c r="E127" s="123"/>
      <c r="F127" s="97">
        <f t="shared" si="8"/>
        <v>0</v>
      </c>
      <c r="G127" s="161"/>
      <c r="H127" s="142"/>
      <c r="I127" s="130" t="e">
        <f>VLOOKUP(H127,Presupuesto!$B$11:$C$565,2,0)</f>
        <v>#N/A</v>
      </c>
      <c r="J127" s="98" t="str">
        <f t="shared" si="9"/>
        <v>Desarrollo del Sistema de Educación Superior</v>
      </c>
      <c r="K127" s="98" t="s">
        <v>410</v>
      </c>
    </row>
    <row r="128" spans="3:11" x14ac:dyDescent="0.35">
      <c r="C128" s="141"/>
      <c r="D128" s="158"/>
      <c r="E128" s="123"/>
      <c r="F128" s="97">
        <f t="shared" si="8"/>
        <v>0</v>
      </c>
      <c r="G128" s="161"/>
      <c r="H128" s="142"/>
      <c r="I128" s="130" t="e">
        <f>VLOOKUP(H128,Presupuesto!$B$11:$C$565,2,0)</f>
        <v>#N/A</v>
      </c>
      <c r="J128" s="98" t="str">
        <f t="shared" si="9"/>
        <v>Desarrollo del Sistema de Educación Superior</v>
      </c>
      <c r="K128" s="98" t="s">
        <v>410</v>
      </c>
    </row>
    <row r="129" spans="3:11" x14ac:dyDescent="0.35">
      <c r="C129" s="143"/>
      <c r="D129" s="151"/>
      <c r="E129" s="118"/>
      <c r="F129" s="97">
        <f t="shared" si="8"/>
        <v>0</v>
      </c>
      <c r="G129" s="161"/>
      <c r="H129" s="144"/>
      <c r="I129" s="130" t="e">
        <f>VLOOKUP(H129,Presupuesto!$B$11:$C$565,2,0)</f>
        <v>#N/A</v>
      </c>
      <c r="J129" s="98" t="str">
        <f t="shared" si="9"/>
        <v>Desarrollo del Sistema de Educación Superior</v>
      </c>
      <c r="K129" s="98" t="s">
        <v>410</v>
      </c>
    </row>
    <row r="130" spans="3:11" x14ac:dyDescent="0.35">
      <c r="C130" s="143"/>
      <c r="D130" s="151"/>
      <c r="E130" s="118"/>
      <c r="F130" s="97">
        <f t="shared" si="8"/>
        <v>0</v>
      </c>
      <c r="G130" s="161"/>
      <c r="H130" s="144"/>
      <c r="I130" s="130" t="e">
        <f>VLOOKUP(H130,Presupuesto!$B$11:$C$565,2,0)</f>
        <v>#N/A</v>
      </c>
      <c r="J130" s="98" t="str">
        <f t="shared" si="9"/>
        <v>Desarrollo del Sistema de Educación Superior</v>
      </c>
      <c r="K130" s="98" t="s">
        <v>410</v>
      </c>
    </row>
    <row r="131" spans="3:11" x14ac:dyDescent="0.35">
      <c r="C131" s="143"/>
      <c r="D131" s="151"/>
      <c r="E131" s="118"/>
      <c r="F131" s="97">
        <f t="shared" si="8"/>
        <v>0</v>
      </c>
      <c r="G131" s="161"/>
      <c r="H131" s="144"/>
      <c r="I131" s="130" t="e">
        <f>VLOOKUP(H131,Presupuesto!$B$11:$C$565,2,0)</f>
        <v>#N/A</v>
      </c>
      <c r="J131" s="98" t="str">
        <f t="shared" si="9"/>
        <v>Desarrollo del Sistema de Educación Superior</v>
      </c>
      <c r="K131" s="98" t="s">
        <v>410</v>
      </c>
    </row>
    <row r="132" spans="3:11" x14ac:dyDescent="0.35">
      <c r="C132" s="143"/>
      <c r="D132" s="151"/>
      <c r="E132" s="118"/>
      <c r="F132" s="97">
        <f t="shared" si="8"/>
        <v>0</v>
      </c>
      <c r="G132" s="161"/>
      <c r="H132" s="144"/>
      <c r="I132" s="130" t="e">
        <f>VLOOKUP(H132,Presupuesto!$B$11:$C$565,2,0)</f>
        <v>#N/A</v>
      </c>
      <c r="J132" s="98" t="str">
        <f t="shared" si="9"/>
        <v>Desarrollo del Sistema de Educación Superior</v>
      </c>
      <c r="K132" s="98" t="s">
        <v>410</v>
      </c>
    </row>
    <row r="133" spans="3:11" x14ac:dyDescent="0.35">
      <c r="C133" s="143"/>
      <c r="D133" s="151"/>
      <c r="E133" s="118"/>
      <c r="F133" s="97">
        <f t="shared" si="8"/>
        <v>0</v>
      </c>
      <c r="G133" s="161"/>
      <c r="H133" s="144"/>
      <c r="I133" s="130" t="e">
        <f>VLOOKUP(H133,Presupuesto!$B$11:$C$565,2,0)</f>
        <v>#N/A</v>
      </c>
      <c r="J133" s="98" t="str">
        <f t="shared" si="9"/>
        <v>Desarrollo del Sistema de Educación Superior</v>
      </c>
      <c r="K133" s="98" t="s">
        <v>410</v>
      </c>
    </row>
    <row r="134" spans="3:11" x14ac:dyDescent="0.35">
      <c r="C134" s="143"/>
      <c r="D134" s="151"/>
      <c r="E134" s="118"/>
      <c r="F134" s="97">
        <f t="shared" si="8"/>
        <v>0</v>
      </c>
      <c r="G134" s="161"/>
      <c r="H134" s="144"/>
      <c r="I134" s="130" t="e">
        <f>VLOOKUP(H134,Presupuesto!$B$11:$C$565,2,0)</f>
        <v>#N/A</v>
      </c>
      <c r="J134" s="98" t="str">
        <f t="shared" si="9"/>
        <v>Desarrollo del Sistema de Educación Superior</v>
      </c>
      <c r="K134" s="98" t="s">
        <v>410</v>
      </c>
    </row>
    <row r="135" spans="3:11" x14ac:dyDescent="0.35">
      <c r="C135" s="143"/>
      <c r="D135" s="151"/>
      <c r="E135" s="118"/>
      <c r="F135" s="97">
        <f t="shared" si="8"/>
        <v>0</v>
      </c>
      <c r="G135" s="161"/>
      <c r="H135" s="144"/>
      <c r="I135" s="130" t="e">
        <f>VLOOKUP(H135,Presupuesto!$B$11:$C$565,2,0)</f>
        <v>#N/A</v>
      </c>
      <c r="J135" s="98" t="str">
        <f t="shared" si="9"/>
        <v>Desarrollo del Sistema de Educación Superior</v>
      </c>
      <c r="K135" s="98" t="s">
        <v>410</v>
      </c>
    </row>
    <row r="136" spans="3:11" x14ac:dyDescent="0.35">
      <c r="C136" s="143"/>
      <c r="D136" s="151"/>
      <c r="E136" s="118"/>
      <c r="F136" s="97">
        <f t="shared" si="8"/>
        <v>0</v>
      </c>
      <c r="G136" s="161"/>
      <c r="H136" s="144"/>
      <c r="I136" s="130" t="e">
        <f>VLOOKUP(H136,Presupuesto!$B$11:$C$565,2,0)</f>
        <v>#N/A</v>
      </c>
      <c r="J136" s="98" t="str">
        <f t="shared" si="9"/>
        <v>Desarrollo del Sistema de Educación Superior</v>
      </c>
      <c r="K136" s="98" t="s">
        <v>410</v>
      </c>
    </row>
    <row r="137" spans="3:11" x14ac:dyDescent="0.35">
      <c r="C137" s="145"/>
      <c r="D137" s="151"/>
      <c r="E137" s="118"/>
      <c r="F137" s="97">
        <f t="shared" si="8"/>
        <v>0</v>
      </c>
      <c r="G137" s="161"/>
      <c r="H137" s="146"/>
      <c r="I137" s="130" t="e">
        <f>VLOOKUP(H137,Presupuesto!$B$11:$C$565,2,0)</f>
        <v>#N/A</v>
      </c>
      <c r="J137" s="98" t="str">
        <f t="shared" si="9"/>
        <v>Desarrollo del Sistema de Educación Superior</v>
      </c>
      <c r="K137" s="98" t="s">
        <v>401</v>
      </c>
    </row>
    <row r="138" spans="3:11" x14ac:dyDescent="0.35">
      <c r="C138" s="145"/>
      <c r="D138" s="151"/>
      <c r="E138" s="118"/>
      <c r="F138" s="97">
        <f t="shared" si="8"/>
        <v>0</v>
      </c>
      <c r="G138" s="161"/>
      <c r="H138" s="146"/>
      <c r="I138" s="130" t="e">
        <f>VLOOKUP(H138,Presupuesto!$B$11:$C$565,2,0)</f>
        <v>#N/A</v>
      </c>
      <c r="J138" s="98" t="str">
        <f t="shared" si="9"/>
        <v>Desarrollo del Sistema de Educación Superior</v>
      </c>
      <c r="K138" s="98" t="s">
        <v>410</v>
      </c>
    </row>
    <row r="139" spans="3:11" x14ac:dyDescent="0.35">
      <c r="C139" s="145"/>
      <c r="D139" s="151"/>
      <c r="E139" s="118"/>
      <c r="F139" s="97">
        <f t="shared" si="8"/>
        <v>0</v>
      </c>
      <c r="G139" s="161"/>
      <c r="H139" s="146"/>
      <c r="I139" s="130" t="e">
        <f>VLOOKUP(H139,Presupuesto!$B$11:$C$565,2,0)</f>
        <v>#N/A</v>
      </c>
      <c r="J139" s="98" t="str">
        <f t="shared" si="9"/>
        <v>Desarrollo del Sistema de Educación Superior</v>
      </c>
      <c r="K139" s="98" t="s">
        <v>410</v>
      </c>
    </row>
    <row r="140" spans="3:11" x14ac:dyDescent="0.35">
      <c r="C140" s="145"/>
      <c r="D140" s="151"/>
      <c r="E140" s="118"/>
      <c r="F140" s="97">
        <f t="shared" si="8"/>
        <v>0</v>
      </c>
      <c r="G140" s="161"/>
      <c r="H140" s="146"/>
      <c r="I140" s="130" t="e">
        <f>VLOOKUP(H140,Presupuesto!$B$11:$C$565,2,0)</f>
        <v>#N/A</v>
      </c>
      <c r="J140" s="98" t="str">
        <f t="shared" si="9"/>
        <v>Desarrollo del Sistema de Educación Superior</v>
      </c>
      <c r="K140" s="98" t="s">
        <v>410</v>
      </c>
    </row>
    <row r="141" spans="3:11" ht="15" thickBot="1" x14ac:dyDescent="0.4">
      <c r="C141" s="147"/>
      <c r="D141" s="159"/>
      <c r="E141" s="103"/>
      <c r="F141" s="105">
        <f t="shared" si="8"/>
        <v>0</v>
      </c>
      <c r="G141" s="162"/>
      <c r="H141" s="148"/>
      <c r="I141" s="132" t="e">
        <f>VLOOKUP(H141,Presupuesto!$B$11:$C$565,2,0)</f>
        <v>#N/A</v>
      </c>
      <c r="J141" s="106" t="str">
        <f t="shared" si="9"/>
        <v>Desarrollo del Sistema de Educación Superior</v>
      </c>
      <c r="K141" s="124" t="s">
        <v>392</v>
      </c>
    </row>
    <row r="143" spans="3:11" ht="15" thickBot="1" x14ac:dyDescent="0.4"/>
    <row r="144" spans="3:11" ht="15" thickBot="1" x14ac:dyDescent="0.4">
      <c r="C144" s="157" t="s">
        <v>53</v>
      </c>
      <c r="D144" s="354">
        <f>SUM(F151:F185)</f>
        <v>0</v>
      </c>
      <c r="F144" s="70"/>
      <c r="G144" s="79"/>
      <c r="H144" s="70"/>
      <c r="I144" s="70"/>
    </row>
    <row r="145" spans="3:11" x14ac:dyDescent="0.35">
      <c r="C145" s="70"/>
      <c r="D145" s="31"/>
      <c r="E145" s="93"/>
      <c r="F145" s="93"/>
      <c r="G145" s="93"/>
      <c r="H145" s="76"/>
      <c r="I145" s="76"/>
      <c r="J145" s="76"/>
      <c r="K145" s="112"/>
    </row>
    <row r="146" spans="3:11" x14ac:dyDescent="0.35">
      <c r="C146" s="70"/>
      <c r="D146" s="31"/>
      <c r="E146" s="93"/>
      <c r="F146" s="93"/>
      <c r="G146" s="93"/>
      <c r="H146" s="76"/>
      <c r="I146" s="76"/>
      <c r="J146" s="76"/>
      <c r="K146" s="112"/>
    </row>
    <row r="147" spans="3:11" ht="15.5" x14ac:dyDescent="0.35">
      <c r="C147" s="202" t="s">
        <v>390</v>
      </c>
      <c r="D147" s="351"/>
      <c r="E147" s="93"/>
      <c r="F147" s="93"/>
      <c r="G147" s="93"/>
      <c r="H147" s="76"/>
      <c r="I147" s="76"/>
      <c r="J147" s="76"/>
      <c r="K147" s="112"/>
    </row>
    <row r="148" spans="3:11" ht="18.5" x14ac:dyDescent="0.35">
      <c r="C148" s="207" t="e">
        <f>IFERROR(VLOOKUP(D147,'1. Desarrollo e Innov. Curricu.'!$F:$G,2,FALSE),IFERROR(VLOOKUP(D147,'2. Investigación Científica'!$F:$G,2,FALSE),IFERROR(VLOOKUP(D147,'3. Vinculación Univ. Sociedad'!$F:$G,2,FALSE),IFERROR(VLOOKUP(D147,'4. Docencia y Profesorado Univ.'!$F:$G,2,FALSE),IFERROR(VLOOKUP(D147,'5. Estudiantes y Graduados'!$F:$G,2,FALSE),IFERROR(VLOOKUP(D147,'11. Gestion Administrativa'!$F:$G,2,FALSE),IFERROR(VLOOKUP(D147,'13. Gestión Académica'!$F:$G,2,FALSE),IFERROR(VLOOKUP(D147,'9. Asegura. de la Calid. y M'!$F:$G,2,FALSE),IFERROR(VLOOKUP(D147,'6. Gestión del Conocimiento'!$F:$G,2,FALSE),IFERROR(VLOOKUP(D147,'15. Gobernabilidad y Proceso...'!$F:$G,2,FALSE),IFERROR(VLOOKUP(D147,'12. Gestión del Talento Humano'!$F:$G,2,FALSE),IFERROR(VLOOKUP(D147,'14. Internacional... de la E.S.'!$F:$G,2,FALSE),IFERROR(VLOOKUP(D147,'10. Posgrado'!$F:$G,2,FALSE),IFERROR(VLOOKUP(D147,'16. Gestión TIC'!$F:$G,2,FALSE),IFERROR(VLOOKUP(D147,'16. Desa. del Sistema Educ.Sup.'!$F:$G,2,FALSE),IFERROR(VLOOKUP(D147,'8. Cultura de Inno. Insti...'!$F:$G,2,FALSE),VLOOKUP(D147,'7. Lo Esencial de la Reforma U.'!$F:$G,2,0)))))))))))))))))</f>
        <v>#N/A</v>
      </c>
      <c r="D148" s="31"/>
      <c r="E148" s="93"/>
      <c r="F148" s="93"/>
      <c r="G148" s="93"/>
      <c r="H148" s="76"/>
      <c r="I148" s="76"/>
      <c r="J148" s="76"/>
      <c r="K148" s="112"/>
    </row>
    <row r="149" spans="3:11" ht="15" thickBot="1" x14ac:dyDescent="0.4">
      <c r="F149" s="93"/>
      <c r="G149" s="76"/>
      <c r="H149" s="76"/>
      <c r="I149" s="76"/>
    </row>
    <row r="150" spans="3:11" ht="29.5" thickBot="1" x14ac:dyDescent="0.4">
      <c r="C150" s="129" t="s">
        <v>44</v>
      </c>
      <c r="D150" s="129" t="s">
        <v>55</v>
      </c>
      <c r="E150" s="136" t="s">
        <v>57</v>
      </c>
      <c r="F150" s="135" t="s">
        <v>27</v>
      </c>
      <c r="G150" s="133" t="s">
        <v>129</v>
      </c>
      <c r="H150" s="136" t="s">
        <v>46</v>
      </c>
      <c r="I150" s="133" t="s">
        <v>130</v>
      </c>
      <c r="J150" s="133" t="s">
        <v>408</v>
      </c>
      <c r="K150" s="133" t="s">
        <v>409</v>
      </c>
    </row>
    <row r="151" spans="3:11" x14ac:dyDescent="0.35">
      <c r="C151" s="217" t="s">
        <v>437</v>
      </c>
      <c r="D151" s="218"/>
      <c r="E151" s="216">
        <f>HLOOKUP(C151,$AH$2:$BU$3,2,0)</f>
        <v>620</v>
      </c>
      <c r="F151" s="97">
        <f t="shared" ref="F151:F185" si="10">D151*E151</f>
        <v>0</v>
      </c>
      <c r="G151" s="161"/>
      <c r="H151" s="142"/>
      <c r="I151" s="130" t="e">
        <f>VLOOKUP(H151,Presupuesto!$B$11:$C$565,2,0)</f>
        <v>#N/A</v>
      </c>
      <c r="J151" s="215" t="s">
        <v>1457</v>
      </c>
      <c r="K151" s="98" t="s">
        <v>392</v>
      </c>
    </row>
    <row r="152" spans="3:11" x14ac:dyDescent="0.35">
      <c r="C152" s="141"/>
      <c r="D152" s="158"/>
      <c r="E152" s="123"/>
      <c r="F152" s="97">
        <f t="shared" si="10"/>
        <v>0</v>
      </c>
      <c r="G152" s="161"/>
      <c r="H152" s="142"/>
      <c r="I152" s="130" t="e">
        <f>VLOOKUP(H152,Presupuesto!$B$11:$C$565,2,0)</f>
        <v>#N/A</v>
      </c>
      <c r="J152" s="98" t="str">
        <f>$J$151</f>
        <v>Desarrollo del Sistema de Educación Superior</v>
      </c>
      <c r="K152" s="98" t="s">
        <v>410</v>
      </c>
    </row>
    <row r="153" spans="3:11" x14ac:dyDescent="0.35">
      <c r="C153" s="141"/>
      <c r="D153" s="158"/>
      <c r="E153" s="123"/>
      <c r="F153" s="97">
        <f t="shared" si="10"/>
        <v>0</v>
      </c>
      <c r="G153" s="161"/>
      <c r="H153" s="142"/>
      <c r="I153" s="130" t="e">
        <f>VLOOKUP(H153,Presupuesto!$B$11:$C$565,2,0)</f>
        <v>#N/A</v>
      </c>
      <c r="J153" s="98" t="str">
        <f t="shared" ref="J153:J185" si="11">$J$151</f>
        <v>Desarrollo del Sistema de Educación Superior</v>
      </c>
      <c r="K153" s="98" t="s">
        <v>410</v>
      </c>
    </row>
    <row r="154" spans="3:11" x14ac:dyDescent="0.35">
      <c r="C154" s="141"/>
      <c r="D154" s="158"/>
      <c r="E154" s="123"/>
      <c r="F154" s="97">
        <f t="shared" si="10"/>
        <v>0</v>
      </c>
      <c r="G154" s="161"/>
      <c r="H154" s="142"/>
      <c r="I154" s="130" t="e">
        <f>VLOOKUP(H154,Presupuesto!$B$11:$C$565,2,0)</f>
        <v>#N/A</v>
      </c>
      <c r="J154" s="98" t="str">
        <f t="shared" si="11"/>
        <v>Desarrollo del Sistema de Educación Superior</v>
      </c>
      <c r="K154" s="98" t="s">
        <v>410</v>
      </c>
    </row>
    <row r="155" spans="3:11" x14ac:dyDescent="0.35">
      <c r="C155" s="141"/>
      <c r="D155" s="158"/>
      <c r="E155" s="123"/>
      <c r="F155" s="97">
        <f t="shared" si="10"/>
        <v>0</v>
      </c>
      <c r="G155" s="161"/>
      <c r="H155" s="142"/>
      <c r="I155" s="130" t="e">
        <f>VLOOKUP(H155,Presupuesto!$B$11:$C$565,2,0)</f>
        <v>#N/A</v>
      </c>
      <c r="J155" s="98" t="str">
        <f t="shared" si="11"/>
        <v>Desarrollo del Sistema de Educación Superior</v>
      </c>
      <c r="K155" s="98" t="s">
        <v>410</v>
      </c>
    </row>
    <row r="156" spans="3:11" x14ac:dyDescent="0.35">
      <c r="C156" s="141"/>
      <c r="D156" s="158"/>
      <c r="E156" s="123"/>
      <c r="F156" s="97">
        <f t="shared" si="10"/>
        <v>0</v>
      </c>
      <c r="G156" s="161"/>
      <c r="H156" s="142"/>
      <c r="I156" s="130" t="e">
        <f>VLOOKUP(H156,Presupuesto!$B$11:$C$565,2,0)</f>
        <v>#N/A</v>
      </c>
      <c r="J156" s="98" t="str">
        <f t="shared" si="11"/>
        <v>Desarrollo del Sistema de Educación Superior</v>
      </c>
      <c r="K156" s="98" t="s">
        <v>399</v>
      </c>
    </row>
    <row r="157" spans="3:11" x14ac:dyDescent="0.35">
      <c r="C157" s="141"/>
      <c r="D157" s="158"/>
      <c r="E157" s="123"/>
      <c r="F157" s="97">
        <f t="shared" si="10"/>
        <v>0</v>
      </c>
      <c r="G157" s="161"/>
      <c r="H157" s="142"/>
      <c r="I157" s="130" t="e">
        <f>VLOOKUP(H157,Presupuesto!$B$11:$C$565,2,0)</f>
        <v>#N/A</v>
      </c>
      <c r="J157" s="98" t="str">
        <f t="shared" si="11"/>
        <v>Desarrollo del Sistema de Educación Superior</v>
      </c>
      <c r="K157" s="98" t="s">
        <v>410</v>
      </c>
    </row>
    <row r="158" spans="3:11" x14ac:dyDescent="0.35">
      <c r="C158" s="141"/>
      <c r="D158" s="158"/>
      <c r="E158" s="123"/>
      <c r="F158" s="97">
        <f t="shared" si="10"/>
        <v>0</v>
      </c>
      <c r="G158" s="161"/>
      <c r="H158" s="142"/>
      <c r="I158" s="130" t="e">
        <f>VLOOKUP(H158,Presupuesto!$B$11:$C$565,2,0)</f>
        <v>#N/A</v>
      </c>
      <c r="J158" s="98" t="str">
        <f t="shared" si="11"/>
        <v>Desarrollo del Sistema de Educación Superior</v>
      </c>
      <c r="K158" s="98" t="s">
        <v>410</v>
      </c>
    </row>
    <row r="159" spans="3:11" x14ac:dyDescent="0.35">
      <c r="C159" s="141"/>
      <c r="D159" s="158"/>
      <c r="E159" s="123"/>
      <c r="F159" s="97">
        <f t="shared" si="10"/>
        <v>0</v>
      </c>
      <c r="G159" s="161"/>
      <c r="H159" s="142"/>
      <c r="I159" s="130" t="e">
        <f>VLOOKUP(H159,Presupuesto!$B$11:$C$565,2,0)</f>
        <v>#N/A</v>
      </c>
      <c r="J159" s="98" t="str">
        <f t="shared" si="11"/>
        <v>Desarrollo del Sistema de Educación Superior</v>
      </c>
      <c r="K159" s="98" t="s">
        <v>410</v>
      </c>
    </row>
    <row r="160" spans="3:11" x14ac:dyDescent="0.35">
      <c r="C160" s="141"/>
      <c r="D160" s="158"/>
      <c r="E160" s="123"/>
      <c r="F160" s="97">
        <f t="shared" si="10"/>
        <v>0</v>
      </c>
      <c r="G160" s="161"/>
      <c r="H160" s="142"/>
      <c r="I160" s="130" t="e">
        <f>VLOOKUP(H160,Presupuesto!$B$11:$C$565,2,0)</f>
        <v>#N/A</v>
      </c>
      <c r="J160" s="98" t="str">
        <f t="shared" si="11"/>
        <v>Desarrollo del Sistema de Educación Superior</v>
      </c>
      <c r="K160" s="98" t="s">
        <v>410</v>
      </c>
    </row>
    <row r="161" spans="3:11" x14ac:dyDescent="0.35">
      <c r="C161" s="141"/>
      <c r="D161" s="158"/>
      <c r="E161" s="123"/>
      <c r="F161" s="97">
        <f t="shared" si="10"/>
        <v>0</v>
      </c>
      <c r="G161" s="161"/>
      <c r="H161" s="142"/>
      <c r="I161" s="130" t="e">
        <f>VLOOKUP(H161,Presupuesto!$B$11:$C$565,2,0)</f>
        <v>#N/A</v>
      </c>
      <c r="J161" s="98" t="str">
        <f t="shared" si="11"/>
        <v>Desarrollo del Sistema de Educación Superior</v>
      </c>
      <c r="K161" s="98" t="s">
        <v>410</v>
      </c>
    </row>
    <row r="162" spans="3:11" x14ac:dyDescent="0.35">
      <c r="C162" s="141"/>
      <c r="D162" s="158"/>
      <c r="E162" s="123"/>
      <c r="F162" s="97">
        <f t="shared" si="10"/>
        <v>0</v>
      </c>
      <c r="G162" s="161"/>
      <c r="H162" s="142"/>
      <c r="I162" s="130" t="e">
        <f>VLOOKUP(H162,Presupuesto!$B$11:$C$565,2,0)</f>
        <v>#N/A</v>
      </c>
      <c r="J162" s="98" t="str">
        <f t="shared" si="11"/>
        <v>Desarrollo del Sistema de Educación Superior</v>
      </c>
      <c r="K162" s="98" t="s">
        <v>410</v>
      </c>
    </row>
    <row r="163" spans="3:11" x14ac:dyDescent="0.35">
      <c r="C163" s="141"/>
      <c r="D163" s="158"/>
      <c r="E163" s="123"/>
      <c r="F163" s="97">
        <f t="shared" si="10"/>
        <v>0</v>
      </c>
      <c r="G163" s="161"/>
      <c r="H163" s="142"/>
      <c r="I163" s="130" t="e">
        <f>VLOOKUP(H163,Presupuesto!$B$11:$C$565,2,0)</f>
        <v>#N/A</v>
      </c>
      <c r="J163" s="98" t="str">
        <f t="shared" si="11"/>
        <v>Desarrollo del Sistema de Educación Superior</v>
      </c>
      <c r="K163" s="98" t="s">
        <v>410</v>
      </c>
    </row>
    <row r="164" spans="3:11" x14ac:dyDescent="0.35">
      <c r="C164" s="141"/>
      <c r="D164" s="158"/>
      <c r="E164" s="123"/>
      <c r="F164" s="97">
        <f t="shared" si="10"/>
        <v>0</v>
      </c>
      <c r="G164" s="161"/>
      <c r="H164" s="142"/>
      <c r="I164" s="130" t="e">
        <f>VLOOKUP(H164,Presupuesto!$B$11:$C$565,2,0)</f>
        <v>#N/A</v>
      </c>
      <c r="J164" s="98" t="str">
        <f t="shared" si="11"/>
        <v>Desarrollo del Sistema de Educación Superior</v>
      </c>
      <c r="K164" s="98" t="s">
        <v>410</v>
      </c>
    </row>
    <row r="165" spans="3:11" x14ac:dyDescent="0.35">
      <c r="C165" s="141"/>
      <c r="D165" s="158"/>
      <c r="E165" s="123"/>
      <c r="F165" s="97">
        <f t="shared" si="10"/>
        <v>0</v>
      </c>
      <c r="G165" s="161"/>
      <c r="H165" s="142"/>
      <c r="I165" s="130" t="e">
        <f>VLOOKUP(H165,Presupuesto!$B$11:$C$565,2,0)</f>
        <v>#N/A</v>
      </c>
      <c r="J165" s="98" t="str">
        <f t="shared" si="11"/>
        <v>Desarrollo del Sistema de Educación Superior</v>
      </c>
      <c r="K165" s="98" t="s">
        <v>410</v>
      </c>
    </row>
    <row r="166" spans="3:11" x14ac:dyDescent="0.35">
      <c r="C166" s="141"/>
      <c r="D166" s="158"/>
      <c r="E166" s="123"/>
      <c r="F166" s="97">
        <f t="shared" si="10"/>
        <v>0</v>
      </c>
      <c r="G166" s="161"/>
      <c r="H166" s="142"/>
      <c r="I166" s="130" t="e">
        <f>VLOOKUP(H166,Presupuesto!$B$11:$C$565,2,0)</f>
        <v>#N/A</v>
      </c>
      <c r="J166" s="98" t="str">
        <f t="shared" si="11"/>
        <v>Desarrollo del Sistema de Educación Superior</v>
      </c>
      <c r="K166" s="98" t="s">
        <v>410</v>
      </c>
    </row>
    <row r="167" spans="3:11" x14ac:dyDescent="0.35">
      <c r="C167" s="141"/>
      <c r="D167" s="158"/>
      <c r="E167" s="123"/>
      <c r="F167" s="97">
        <f t="shared" si="10"/>
        <v>0</v>
      </c>
      <c r="G167" s="161"/>
      <c r="H167" s="142"/>
      <c r="I167" s="130" t="e">
        <f>VLOOKUP(H167,Presupuesto!$B$11:$C$565,2,0)</f>
        <v>#N/A</v>
      </c>
      <c r="J167" s="98" t="str">
        <f t="shared" si="11"/>
        <v>Desarrollo del Sistema de Educación Superior</v>
      </c>
      <c r="K167" s="98" t="s">
        <v>410</v>
      </c>
    </row>
    <row r="168" spans="3:11" x14ac:dyDescent="0.35">
      <c r="C168" s="141"/>
      <c r="D168" s="158"/>
      <c r="E168" s="123"/>
      <c r="F168" s="97">
        <f t="shared" si="10"/>
        <v>0</v>
      </c>
      <c r="G168" s="161"/>
      <c r="H168" s="142"/>
      <c r="I168" s="130" t="e">
        <f>VLOOKUP(H168,Presupuesto!$B$11:$C$565,2,0)</f>
        <v>#N/A</v>
      </c>
      <c r="J168" s="98" t="str">
        <f t="shared" si="11"/>
        <v>Desarrollo del Sistema de Educación Superior</v>
      </c>
      <c r="K168" s="98" t="s">
        <v>410</v>
      </c>
    </row>
    <row r="169" spans="3:11" x14ac:dyDescent="0.35">
      <c r="C169" s="141"/>
      <c r="D169" s="158"/>
      <c r="E169" s="123"/>
      <c r="F169" s="97">
        <f t="shared" si="10"/>
        <v>0</v>
      </c>
      <c r="G169" s="161"/>
      <c r="H169" s="142"/>
      <c r="I169" s="130" t="e">
        <f>VLOOKUP(H169,Presupuesto!$B$11:$C$565,2,0)</f>
        <v>#N/A</v>
      </c>
      <c r="J169" s="98" t="str">
        <f t="shared" si="11"/>
        <v>Desarrollo del Sistema de Educación Superior</v>
      </c>
      <c r="K169" s="98" t="s">
        <v>410</v>
      </c>
    </row>
    <row r="170" spans="3:11" x14ac:dyDescent="0.35">
      <c r="C170" s="141"/>
      <c r="D170" s="158"/>
      <c r="E170" s="123"/>
      <c r="F170" s="97">
        <f t="shared" si="10"/>
        <v>0</v>
      </c>
      <c r="G170" s="161"/>
      <c r="H170" s="142"/>
      <c r="I170" s="130" t="e">
        <f>VLOOKUP(H170,Presupuesto!$B$11:$C$565,2,0)</f>
        <v>#N/A</v>
      </c>
      <c r="J170" s="98" t="str">
        <f t="shared" si="11"/>
        <v>Desarrollo del Sistema de Educación Superior</v>
      </c>
      <c r="K170" s="98" t="s">
        <v>410</v>
      </c>
    </row>
    <row r="171" spans="3:11" x14ac:dyDescent="0.35">
      <c r="C171" s="141"/>
      <c r="D171" s="158"/>
      <c r="E171" s="123"/>
      <c r="F171" s="97">
        <f t="shared" si="10"/>
        <v>0</v>
      </c>
      <c r="G171" s="161"/>
      <c r="H171" s="142"/>
      <c r="I171" s="130" t="e">
        <f>VLOOKUP(H171,Presupuesto!$B$11:$C$565,2,0)</f>
        <v>#N/A</v>
      </c>
      <c r="J171" s="98" t="str">
        <f t="shared" si="11"/>
        <v>Desarrollo del Sistema de Educación Superior</v>
      </c>
      <c r="K171" s="98" t="s">
        <v>410</v>
      </c>
    </row>
    <row r="172" spans="3:11" x14ac:dyDescent="0.35">
      <c r="C172" s="141"/>
      <c r="D172" s="158"/>
      <c r="E172" s="123"/>
      <c r="F172" s="97">
        <f t="shared" si="10"/>
        <v>0</v>
      </c>
      <c r="G172" s="161"/>
      <c r="H172" s="142"/>
      <c r="I172" s="130" t="e">
        <f>VLOOKUP(H172,Presupuesto!$B$11:$C$565,2,0)</f>
        <v>#N/A</v>
      </c>
      <c r="J172" s="98" t="str">
        <f t="shared" si="11"/>
        <v>Desarrollo del Sistema de Educación Superior</v>
      </c>
      <c r="K172" s="98" t="s">
        <v>410</v>
      </c>
    </row>
    <row r="173" spans="3:11" x14ac:dyDescent="0.35">
      <c r="C173" s="143"/>
      <c r="D173" s="151"/>
      <c r="E173" s="118"/>
      <c r="F173" s="97">
        <f t="shared" si="10"/>
        <v>0</v>
      </c>
      <c r="G173" s="161"/>
      <c r="H173" s="144"/>
      <c r="I173" s="130" t="e">
        <f>VLOOKUP(H173,Presupuesto!$B$11:$C$565,2,0)</f>
        <v>#N/A</v>
      </c>
      <c r="J173" s="98" t="str">
        <f t="shared" si="11"/>
        <v>Desarrollo del Sistema de Educación Superior</v>
      </c>
      <c r="K173" s="98" t="s">
        <v>410</v>
      </c>
    </row>
    <row r="174" spans="3:11" x14ac:dyDescent="0.35">
      <c r="C174" s="143"/>
      <c r="D174" s="151"/>
      <c r="E174" s="118"/>
      <c r="F174" s="97">
        <f t="shared" si="10"/>
        <v>0</v>
      </c>
      <c r="G174" s="161"/>
      <c r="H174" s="144"/>
      <c r="I174" s="130" t="e">
        <f>VLOOKUP(H174,Presupuesto!$B$11:$C$565,2,0)</f>
        <v>#N/A</v>
      </c>
      <c r="J174" s="98" t="str">
        <f t="shared" si="11"/>
        <v>Desarrollo del Sistema de Educación Superior</v>
      </c>
      <c r="K174" s="98" t="s">
        <v>410</v>
      </c>
    </row>
    <row r="175" spans="3:11" x14ac:dyDescent="0.35">
      <c r="C175" s="143"/>
      <c r="D175" s="151"/>
      <c r="E175" s="118"/>
      <c r="F175" s="97">
        <f t="shared" si="10"/>
        <v>0</v>
      </c>
      <c r="G175" s="161"/>
      <c r="H175" s="144"/>
      <c r="I175" s="130" t="e">
        <f>VLOOKUP(H175,Presupuesto!$B$11:$C$565,2,0)</f>
        <v>#N/A</v>
      </c>
      <c r="J175" s="98" t="str">
        <f t="shared" si="11"/>
        <v>Desarrollo del Sistema de Educación Superior</v>
      </c>
      <c r="K175" s="98" t="s">
        <v>410</v>
      </c>
    </row>
    <row r="176" spans="3:11" x14ac:dyDescent="0.35">
      <c r="C176" s="143"/>
      <c r="D176" s="151"/>
      <c r="E176" s="118"/>
      <c r="F176" s="97">
        <f t="shared" si="10"/>
        <v>0</v>
      </c>
      <c r="G176" s="161"/>
      <c r="H176" s="144"/>
      <c r="I176" s="130" t="e">
        <f>VLOOKUP(H176,Presupuesto!$B$11:$C$565,2,0)</f>
        <v>#N/A</v>
      </c>
      <c r="J176" s="98" t="str">
        <f t="shared" si="11"/>
        <v>Desarrollo del Sistema de Educación Superior</v>
      </c>
      <c r="K176" s="98" t="s">
        <v>410</v>
      </c>
    </row>
    <row r="177" spans="3:11" x14ac:dyDescent="0.35">
      <c r="C177" s="143"/>
      <c r="D177" s="151"/>
      <c r="E177" s="118"/>
      <c r="F177" s="97">
        <f t="shared" si="10"/>
        <v>0</v>
      </c>
      <c r="G177" s="161"/>
      <c r="H177" s="144"/>
      <c r="I177" s="130" t="e">
        <f>VLOOKUP(H177,Presupuesto!$B$11:$C$565,2,0)</f>
        <v>#N/A</v>
      </c>
      <c r="J177" s="98" t="str">
        <f t="shared" si="11"/>
        <v>Desarrollo del Sistema de Educación Superior</v>
      </c>
      <c r="K177" s="98" t="s">
        <v>410</v>
      </c>
    </row>
    <row r="178" spans="3:11" x14ac:dyDescent="0.35">
      <c r="C178" s="143"/>
      <c r="D178" s="151"/>
      <c r="E178" s="118"/>
      <c r="F178" s="97">
        <f t="shared" si="10"/>
        <v>0</v>
      </c>
      <c r="G178" s="161"/>
      <c r="H178" s="144"/>
      <c r="I178" s="130" t="e">
        <f>VLOOKUP(H178,Presupuesto!$B$11:$C$565,2,0)</f>
        <v>#N/A</v>
      </c>
      <c r="J178" s="98" t="str">
        <f t="shared" si="11"/>
        <v>Desarrollo del Sistema de Educación Superior</v>
      </c>
      <c r="K178" s="98" t="s">
        <v>410</v>
      </c>
    </row>
    <row r="179" spans="3:11" x14ac:dyDescent="0.35">
      <c r="C179" s="143"/>
      <c r="D179" s="151"/>
      <c r="E179" s="118"/>
      <c r="F179" s="97">
        <f t="shared" si="10"/>
        <v>0</v>
      </c>
      <c r="G179" s="161"/>
      <c r="H179" s="144"/>
      <c r="I179" s="130" t="e">
        <f>VLOOKUP(H179,Presupuesto!$B$11:$C$565,2,0)</f>
        <v>#N/A</v>
      </c>
      <c r="J179" s="98" t="str">
        <f t="shared" si="11"/>
        <v>Desarrollo del Sistema de Educación Superior</v>
      </c>
      <c r="K179" s="98" t="s">
        <v>410</v>
      </c>
    </row>
    <row r="180" spans="3:11" x14ac:dyDescent="0.35">
      <c r="C180" s="143"/>
      <c r="D180" s="151"/>
      <c r="E180" s="118"/>
      <c r="F180" s="97">
        <f t="shared" si="10"/>
        <v>0</v>
      </c>
      <c r="G180" s="161"/>
      <c r="H180" s="144"/>
      <c r="I180" s="130" t="e">
        <f>VLOOKUP(H180,Presupuesto!$B$11:$C$565,2,0)</f>
        <v>#N/A</v>
      </c>
      <c r="J180" s="98" t="str">
        <f t="shared" si="11"/>
        <v>Desarrollo del Sistema de Educación Superior</v>
      </c>
      <c r="K180" s="98" t="s">
        <v>410</v>
      </c>
    </row>
    <row r="181" spans="3:11" x14ac:dyDescent="0.35">
      <c r="C181" s="145"/>
      <c r="D181" s="151"/>
      <c r="E181" s="118"/>
      <c r="F181" s="97">
        <f t="shared" si="10"/>
        <v>0</v>
      </c>
      <c r="G181" s="161"/>
      <c r="H181" s="146"/>
      <c r="I181" s="130" t="e">
        <f>VLOOKUP(H181,Presupuesto!$B$11:$C$565,2,0)</f>
        <v>#N/A</v>
      </c>
      <c r="J181" s="98" t="str">
        <f t="shared" si="11"/>
        <v>Desarrollo del Sistema de Educación Superior</v>
      </c>
      <c r="K181" s="98" t="s">
        <v>401</v>
      </c>
    </row>
    <row r="182" spans="3:11" x14ac:dyDescent="0.35">
      <c r="C182" s="145"/>
      <c r="D182" s="151"/>
      <c r="E182" s="118"/>
      <c r="F182" s="97">
        <f t="shared" si="10"/>
        <v>0</v>
      </c>
      <c r="G182" s="161"/>
      <c r="H182" s="146"/>
      <c r="I182" s="130" t="e">
        <f>VLOOKUP(H182,Presupuesto!$B$11:$C$565,2,0)</f>
        <v>#N/A</v>
      </c>
      <c r="J182" s="98" t="str">
        <f t="shared" si="11"/>
        <v>Desarrollo del Sistema de Educación Superior</v>
      </c>
      <c r="K182" s="98" t="s">
        <v>410</v>
      </c>
    </row>
    <row r="183" spans="3:11" x14ac:dyDescent="0.35">
      <c r="C183" s="145"/>
      <c r="D183" s="151"/>
      <c r="E183" s="118"/>
      <c r="F183" s="97">
        <f t="shared" si="10"/>
        <v>0</v>
      </c>
      <c r="G183" s="161"/>
      <c r="H183" s="146"/>
      <c r="I183" s="130" t="e">
        <f>VLOOKUP(H183,Presupuesto!$B$11:$C$565,2,0)</f>
        <v>#N/A</v>
      </c>
      <c r="J183" s="98" t="str">
        <f t="shared" si="11"/>
        <v>Desarrollo del Sistema de Educación Superior</v>
      </c>
      <c r="K183" s="98" t="s">
        <v>410</v>
      </c>
    </row>
    <row r="184" spans="3:11" x14ac:dyDescent="0.35">
      <c r="C184" s="145"/>
      <c r="D184" s="151"/>
      <c r="E184" s="118"/>
      <c r="F184" s="97">
        <f t="shared" si="10"/>
        <v>0</v>
      </c>
      <c r="G184" s="161"/>
      <c r="H184" s="146"/>
      <c r="I184" s="130" t="e">
        <f>VLOOKUP(H184,Presupuesto!$B$11:$C$565,2,0)</f>
        <v>#N/A</v>
      </c>
      <c r="J184" s="98" t="str">
        <f t="shared" si="11"/>
        <v>Desarrollo del Sistema de Educación Superior</v>
      </c>
      <c r="K184" s="98" t="s">
        <v>410</v>
      </c>
    </row>
    <row r="185" spans="3:11" ht="15" thickBot="1" x14ac:dyDescent="0.4">
      <c r="C185" s="147"/>
      <c r="D185" s="159"/>
      <c r="E185" s="103"/>
      <c r="F185" s="105">
        <f t="shared" si="10"/>
        <v>0</v>
      </c>
      <c r="G185" s="162"/>
      <c r="H185" s="148"/>
      <c r="I185" s="132" t="e">
        <f>VLOOKUP(H185,Presupuesto!$B$11:$C$565,2,0)</f>
        <v>#N/A</v>
      </c>
      <c r="J185" s="106" t="str">
        <f t="shared" si="11"/>
        <v>Desarrollo del Sistema de Educación Superior</v>
      </c>
      <c r="K185" s="124" t="s">
        <v>392</v>
      </c>
    </row>
    <row r="187" spans="3:11" ht="15" thickBot="1" x14ac:dyDescent="0.4">
      <c r="F187" s="90"/>
      <c r="G187" s="89"/>
      <c r="H187" s="90"/>
      <c r="I187" s="90"/>
    </row>
    <row r="188" spans="3:11" ht="15" thickBot="1" x14ac:dyDescent="0.4">
      <c r="C188" s="157" t="s">
        <v>53</v>
      </c>
      <c r="D188" s="354">
        <f>SUM(F195:F229)</f>
        <v>0</v>
      </c>
      <c r="F188" s="70"/>
      <c r="G188" s="79"/>
      <c r="H188" s="70"/>
      <c r="I188" s="70"/>
    </row>
    <row r="189" spans="3:11" x14ac:dyDescent="0.35">
      <c r="C189" s="70"/>
      <c r="D189" s="31"/>
      <c r="E189" s="93"/>
      <c r="F189" s="93"/>
      <c r="G189" s="93"/>
      <c r="H189" s="76"/>
      <c r="I189" s="76"/>
      <c r="J189" s="76"/>
      <c r="K189" s="112"/>
    </row>
    <row r="190" spans="3:11" x14ac:dyDescent="0.35">
      <c r="C190" s="70"/>
      <c r="D190" s="31"/>
      <c r="E190" s="93"/>
      <c r="F190" s="93"/>
      <c r="G190" s="93"/>
      <c r="H190" s="76"/>
      <c r="I190" s="76"/>
      <c r="J190" s="76"/>
      <c r="K190" s="112"/>
    </row>
    <row r="191" spans="3:11" ht="15.5" x14ac:dyDescent="0.35">
      <c r="C191" s="202" t="s">
        <v>390</v>
      </c>
      <c r="D191" s="351"/>
      <c r="E191" s="93"/>
      <c r="F191" s="93"/>
      <c r="G191" s="93"/>
      <c r="H191" s="76"/>
      <c r="I191" s="76"/>
      <c r="J191" s="76"/>
      <c r="K191" s="112"/>
    </row>
    <row r="192" spans="3:11" ht="18.5" x14ac:dyDescent="0.35">
      <c r="C192" s="207" t="e">
        <f>IFERROR(VLOOKUP(D191,'1. Desarrollo e Innov. Curricu.'!$F:$G,2,FALSE),IFERROR(VLOOKUP(D191,'2. Investigación Científica'!$F:$G,2,FALSE),IFERROR(VLOOKUP(D191,'3. Vinculación Univ. Sociedad'!$F:$G,2,FALSE),IFERROR(VLOOKUP(D191,'4. Docencia y Profesorado Univ.'!$F:$G,2,FALSE),IFERROR(VLOOKUP(D191,'5. Estudiantes y Graduados'!$F:$G,2,FALSE),IFERROR(VLOOKUP(D191,'11. Gestion Administrativa'!$F:$G,2,FALSE),IFERROR(VLOOKUP(D191,'13. Gestión Académica'!$F:$G,2,FALSE),IFERROR(VLOOKUP(D191,'9. Asegura. de la Calid. y M'!$F:$G,2,FALSE),IFERROR(VLOOKUP(D191,'6. Gestión del Conocimiento'!$F:$G,2,FALSE),IFERROR(VLOOKUP(D191,'15. Gobernabilidad y Proceso...'!$F:$G,2,FALSE),IFERROR(VLOOKUP(D191,'12. Gestión del Talento Humano'!$F:$G,2,FALSE),IFERROR(VLOOKUP(D191,'14. Internacional... de la E.S.'!$F:$G,2,FALSE),IFERROR(VLOOKUP(D191,'10. Posgrado'!$F:$G,2,FALSE),IFERROR(VLOOKUP(D191,'16. Gestión TIC'!$F:$G,2,FALSE),IFERROR(VLOOKUP(D191,'16. Desa. del Sistema Educ.Sup.'!$F:$G,2,FALSE),IFERROR(VLOOKUP(D191,'8. Cultura de Inno. Insti...'!$F:$G,2,FALSE),VLOOKUP(D191,'7. Lo Esencial de la Reforma U.'!$F:$G,2,0)))))))))))))))))</f>
        <v>#N/A</v>
      </c>
      <c r="D192" s="31"/>
      <c r="E192" s="93"/>
      <c r="F192" s="93"/>
      <c r="G192" s="93"/>
      <c r="H192" s="76"/>
      <c r="I192" s="76"/>
      <c r="J192" s="76"/>
      <c r="K192" s="112"/>
    </row>
    <row r="193" spans="3:11" ht="15" thickBot="1" x14ac:dyDescent="0.4">
      <c r="F193" s="93"/>
      <c r="G193" s="76"/>
      <c r="H193" s="76"/>
      <c r="I193" s="76"/>
    </row>
    <row r="194" spans="3:11" ht="29.5" thickBot="1" x14ac:dyDescent="0.4">
      <c r="C194" s="129" t="s">
        <v>44</v>
      </c>
      <c r="D194" s="129" t="s">
        <v>55</v>
      </c>
      <c r="E194" s="136" t="s">
        <v>57</v>
      </c>
      <c r="F194" s="135" t="s">
        <v>27</v>
      </c>
      <c r="G194" s="133" t="s">
        <v>129</v>
      </c>
      <c r="H194" s="136" t="s">
        <v>46</v>
      </c>
      <c r="I194" s="133" t="s">
        <v>130</v>
      </c>
      <c r="J194" s="133" t="s">
        <v>408</v>
      </c>
      <c r="K194" s="133" t="s">
        <v>409</v>
      </c>
    </row>
    <row r="195" spans="3:11" x14ac:dyDescent="0.35">
      <c r="C195" s="217" t="s">
        <v>437</v>
      </c>
      <c r="D195" s="218"/>
      <c r="E195" s="216">
        <f>HLOOKUP(C195,$AH$2:$BU$3,2,0)</f>
        <v>620</v>
      </c>
      <c r="F195" s="97">
        <f t="shared" ref="F195:F229" si="12">D195*E195</f>
        <v>0</v>
      </c>
      <c r="G195" s="161"/>
      <c r="H195" s="142"/>
      <c r="I195" s="130" t="e">
        <f>VLOOKUP(H195,Presupuesto!$B$11:$C$565,2,0)</f>
        <v>#N/A</v>
      </c>
      <c r="J195" s="215" t="s">
        <v>1457</v>
      </c>
      <c r="K195" s="98" t="s">
        <v>392</v>
      </c>
    </row>
    <row r="196" spans="3:11" x14ac:dyDescent="0.35">
      <c r="C196" s="141"/>
      <c r="D196" s="158"/>
      <c r="E196" s="123"/>
      <c r="F196" s="97">
        <f t="shared" si="12"/>
        <v>0</v>
      </c>
      <c r="G196" s="161"/>
      <c r="H196" s="142"/>
      <c r="I196" s="130" t="e">
        <f>VLOOKUP(H196,Presupuesto!$B$11:$C$565,2,0)</f>
        <v>#N/A</v>
      </c>
      <c r="J196" s="98" t="str">
        <f>$J$195</f>
        <v>Desarrollo del Sistema de Educación Superior</v>
      </c>
      <c r="K196" s="98" t="s">
        <v>410</v>
      </c>
    </row>
    <row r="197" spans="3:11" x14ac:dyDescent="0.35">
      <c r="C197" s="141"/>
      <c r="D197" s="158"/>
      <c r="E197" s="123"/>
      <c r="F197" s="97">
        <f t="shared" si="12"/>
        <v>0</v>
      </c>
      <c r="G197" s="161"/>
      <c r="H197" s="142"/>
      <c r="I197" s="130" t="e">
        <f>VLOOKUP(H197,Presupuesto!$B$11:$C$565,2,0)</f>
        <v>#N/A</v>
      </c>
      <c r="J197" s="98" t="str">
        <f t="shared" ref="J197:J229" si="13">$J$195</f>
        <v>Desarrollo del Sistema de Educación Superior</v>
      </c>
      <c r="K197" s="98" t="s">
        <v>410</v>
      </c>
    </row>
    <row r="198" spans="3:11" x14ac:dyDescent="0.35">
      <c r="C198" s="141"/>
      <c r="D198" s="158"/>
      <c r="E198" s="123"/>
      <c r="F198" s="97">
        <f t="shared" si="12"/>
        <v>0</v>
      </c>
      <c r="G198" s="161"/>
      <c r="H198" s="142"/>
      <c r="I198" s="130" t="e">
        <f>VLOOKUP(H198,Presupuesto!$B$11:$C$565,2,0)</f>
        <v>#N/A</v>
      </c>
      <c r="J198" s="98" t="str">
        <f t="shared" si="13"/>
        <v>Desarrollo del Sistema de Educación Superior</v>
      </c>
      <c r="K198" s="98" t="s">
        <v>410</v>
      </c>
    </row>
    <row r="199" spans="3:11" x14ac:dyDescent="0.35">
      <c r="C199" s="141"/>
      <c r="D199" s="158"/>
      <c r="E199" s="123"/>
      <c r="F199" s="97">
        <f t="shared" si="12"/>
        <v>0</v>
      </c>
      <c r="G199" s="161"/>
      <c r="H199" s="142"/>
      <c r="I199" s="130" t="e">
        <f>VLOOKUP(H199,Presupuesto!$B$11:$C$565,2,0)</f>
        <v>#N/A</v>
      </c>
      <c r="J199" s="98" t="str">
        <f t="shared" si="13"/>
        <v>Desarrollo del Sistema de Educación Superior</v>
      </c>
      <c r="K199" s="98" t="s">
        <v>410</v>
      </c>
    </row>
    <row r="200" spans="3:11" x14ac:dyDescent="0.35">
      <c r="C200" s="141"/>
      <c r="D200" s="158"/>
      <c r="E200" s="123"/>
      <c r="F200" s="97">
        <f t="shared" si="12"/>
        <v>0</v>
      </c>
      <c r="G200" s="161"/>
      <c r="H200" s="142"/>
      <c r="I200" s="130" t="e">
        <f>VLOOKUP(H200,Presupuesto!$B$11:$C$565,2,0)</f>
        <v>#N/A</v>
      </c>
      <c r="J200" s="98" t="str">
        <f t="shared" si="13"/>
        <v>Desarrollo del Sistema de Educación Superior</v>
      </c>
      <c r="K200" s="98" t="s">
        <v>399</v>
      </c>
    </row>
    <row r="201" spans="3:11" x14ac:dyDescent="0.35">
      <c r="C201" s="141"/>
      <c r="D201" s="158"/>
      <c r="E201" s="123"/>
      <c r="F201" s="97">
        <f t="shared" si="12"/>
        <v>0</v>
      </c>
      <c r="G201" s="161"/>
      <c r="H201" s="142"/>
      <c r="I201" s="130" t="e">
        <f>VLOOKUP(H201,Presupuesto!$B$11:$C$565,2,0)</f>
        <v>#N/A</v>
      </c>
      <c r="J201" s="98" t="str">
        <f t="shared" si="13"/>
        <v>Desarrollo del Sistema de Educación Superior</v>
      </c>
      <c r="K201" s="98" t="s">
        <v>410</v>
      </c>
    </row>
    <row r="202" spans="3:11" x14ac:dyDescent="0.35">
      <c r="C202" s="141"/>
      <c r="D202" s="158"/>
      <c r="E202" s="123"/>
      <c r="F202" s="97">
        <f t="shared" si="12"/>
        <v>0</v>
      </c>
      <c r="G202" s="161"/>
      <c r="H202" s="142"/>
      <c r="I202" s="130" t="e">
        <f>VLOOKUP(H202,Presupuesto!$B$11:$C$565,2,0)</f>
        <v>#N/A</v>
      </c>
      <c r="J202" s="98" t="str">
        <f t="shared" si="13"/>
        <v>Desarrollo del Sistema de Educación Superior</v>
      </c>
      <c r="K202" s="98" t="s">
        <v>410</v>
      </c>
    </row>
    <row r="203" spans="3:11" x14ac:dyDescent="0.35">
      <c r="C203" s="141"/>
      <c r="D203" s="158"/>
      <c r="E203" s="123"/>
      <c r="F203" s="97">
        <f t="shared" si="12"/>
        <v>0</v>
      </c>
      <c r="G203" s="161"/>
      <c r="H203" s="142"/>
      <c r="I203" s="130" t="e">
        <f>VLOOKUP(H203,Presupuesto!$B$11:$C$565,2,0)</f>
        <v>#N/A</v>
      </c>
      <c r="J203" s="98" t="str">
        <f t="shared" si="13"/>
        <v>Desarrollo del Sistema de Educación Superior</v>
      </c>
      <c r="K203" s="98" t="s">
        <v>410</v>
      </c>
    </row>
    <row r="204" spans="3:11" x14ac:dyDescent="0.35">
      <c r="C204" s="141"/>
      <c r="D204" s="158"/>
      <c r="E204" s="123"/>
      <c r="F204" s="97">
        <f t="shared" si="12"/>
        <v>0</v>
      </c>
      <c r="G204" s="161"/>
      <c r="H204" s="142"/>
      <c r="I204" s="130" t="e">
        <f>VLOOKUP(H204,Presupuesto!$B$11:$C$565,2,0)</f>
        <v>#N/A</v>
      </c>
      <c r="J204" s="98" t="str">
        <f t="shared" si="13"/>
        <v>Desarrollo del Sistema de Educación Superior</v>
      </c>
      <c r="K204" s="98" t="s">
        <v>410</v>
      </c>
    </row>
    <row r="205" spans="3:11" x14ac:dyDescent="0.35">
      <c r="C205" s="141"/>
      <c r="D205" s="158"/>
      <c r="E205" s="123"/>
      <c r="F205" s="97">
        <f t="shared" si="12"/>
        <v>0</v>
      </c>
      <c r="G205" s="161"/>
      <c r="H205" s="142"/>
      <c r="I205" s="130" t="e">
        <f>VLOOKUP(H205,Presupuesto!$B$11:$C$565,2,0)</f>
        <v>#N/A</v>
      </c>
      <c r="J205" s="98" t="str">
        <f t="shared" si="13"/>
        <v>Desarrollo del Sistema de Educación Superior</v>
      </c>
      <c r="K205" s="98" t="s">
        <v>410</v>
      </c>
    </row>
    <row r="206" spans="3:11" x14ac:dyDescent="0.35">
      <c r="C206" s="141"/>
      <c r="D206" s="158"/>
      <c r="E206" s="123"/>
      <c r="F206" s="97">
        <f t="shared" si="12"/>
        <v>0</v>
      </c>
      <c r="G206" s="161"/>
      <c r="H206" s="142"/>
      <c r="I206" s="130" t="e">
        <f>VLOOKUP(H206,Presupuesto!$B$11:$C$565,2,0)</f>
        <v>#N/A</v>
      </c>
      <c r="J206" s="98" t="str">
        <f t="shared" si="13"/>
        <v>Desarrollo del Sistema de Educación Superior</v>
      </c>
      <c r="K206" s="98" t="s">
        <v>410</v>
      </c>
    </row>
    <row r="207" spans="3:11" x14ac:dyDescent="0.35">
      <c r="C207" s="141"/>
      <c r="D207" s="158"/>
      <c r="E207" s="123"/>
      <c r="F207" s="97">
        <f t="shared" si="12"/>
        <v>0</v>
      </c>
      <c r="G207" s="161"/>
      <c r="H207" s="142"/>
      <c r="I207" s="130" t="e">
        <f>VLOOKUP(H207,Presupuesto!$B$11:$C$565,2,0)</f>
        <v>#N/A</v>
      </c>
      <c r="J207" s="98" t="str">
        <f t="shared" si="13"/>
        <v>Desarrollo del Sistema de Educación Superior</v>
      </c>
      <c r="K207" s="98" t="s">
        <v>410</v>
      </c>
    </row>
    <row r="208" spans="3:11" x14ac:dyDescent="0.35">
      <c r="C208" s="141"/>
      <c r="D208" s="158"/>
      <c r="E208" s="123"/>
      <c r="F208" s="97">
        <f t="shared" si="12"/>
        <v>0</v>
      </c>
      <c r="G208" s="161"/>
      <c r="H208" s="142"/>
      <c r="I208" s="130" t="e">
        <f>VLOOKUP(H208,Presupuesto!$B$11:$C$565,2,0)</f>
        <v>#N/A</v>
      </c>
      <c r="J208" s="98" t="str">
        <f t="shared" si="13"/>
        <v>Desarrollo del Sistema de Educación Superior</v>
      </c>
      <c r="K208" s="98" t="s">
        <v>410</v>
      </c>
    </row>
    <row r="209" spans="3:11" x14ac:dyDescent="0.35">
      <c r="C209" s="141"/>
      <c r="D209" s="158"/>
      <c r="E209" s="123"/>
      <c r="F209" s="97">
        <f t="shared" si="12"/>
        <v>0</v>
      </c>
      <c r="G209" s="161"/>
      <c r="H209" s="142"/>
      <c r="I209" s="130" t="e">
        <f>VLOOKUP(H209,Presupuesto!$B$11:$C$565,2,0)</f>
        <v>#N/A</v>
      </c>
      <c r="J209" s="98" t="str">
        <f t="shared" si="13"/>
        <v>Desarrollo del Sistema de Educación Superior</v>
      </c>
      <c r="K209" s="98" t="s">
        <v>410</v>
      </c>
    </row>
    <row r="210" spans="3:11" x14ac:dyDescent="0.35">
      <c r="C210" s="141"/>
      <c r="D210" s="158"/>
      <c r="E210" s="123"/>
      <c r="F210" s="97">
        <f t="shared" si="12"/>
        <v>0</v>
      </c>
      <c r="G210" s="161"/>
      <c r="H210" s="142"/>
      <c r="I210" s="130" t="e">
        <f>VLOOKUP(H210,Presupuesto!$B$11:$C$565,2,0)</f>
        <v>#N/A</v>
      </c>
      <c r="J210" s="98" t="str">
        <f t="shared" si="13"/>
        <v>Desarrollo del Sistema de Educación Superior</v>
      </c>
      <c r="K210" s="98" t="s">
        <v>410</v>
      </c>
    </row>
    <row r="211" spans="3:11" x14ac:dyDescent="0.35">
      <c r="C211" s="141"/>
      <c r="D211" s="158"/>
      <c r="E211" s="123"/>
      <c r="F211" s="97">
        <f t="shared" si="12"/>
        <v>0</v>
      </c>
      <c r="G211" s="161"/>
      <c r="H211" s="142"/>
      <c r="I211" s="130" t="e">
        <f>VLOOKUP(H211,Presupuesto!$B$11:$C$565,2,0)</f>
        <v>#N/A</v>
      </c>
      <c r="J211" s="98" t="str">
        <f t="shared" si="13"/>
        <v>Desarrollo del Sistema de Educación Superior</v>
      </c>
      <c r="K211" s="98" t="s">
        <v>410</v>
      </c>
    </row>
    <row r="212" spans="3:11" x14ac:dyDescent="0.35">
      <c r="C212" s="141"/>
      <c r="D212" s="158"/>
      <c r="E212" s="123"/>
      <c r="F212" s="97">
        <f t="shared" si="12"/>
        <v>0</v>
      </c>
      <c r="G212" s="161"/>
      <c r="H212" s="142"/>
      <c r="I212" s="130" t="e">
        <f>VLOOKUP(H212,Presupuesto!$B$11:$C$565,2,0)</f>
        <v>#N/A</v>
      </c>
      <c r="J212" s="98" t="str">
        <f t="shared" si="13"/>
        <v>Desarrollo del Sistema de Educación Superior</v>
      </c>
      <c r="K212" s="98" t="s">
        <v>410</v>
      </c>
    </row>
    <row r="213" spans="3:11" x14ac:dyDescent="0.35">
      <c r="C213" s="141"/>
      <c r="D213" s="158"/>
      <c r="E213" s="123"/>
      <c r="F213" s="97">
        <f t="shared" si="12"/>
        <v>0</v>
      </c>
      <c r="G213" s="161"/>
      <c r="H213" s="142"/>
      <c r="I213" s="130" t="e">
        <f>VLOOKUP(H213,Presupuesto!$B$11:$C$565,2,0)</f>
        <v>#N/A</v>
      </c>
      <c r="J213" s="98" t="str">
        <f t="shared" si="13"/>
        <v>Desarrollo del Sistema de Educación Superior</v>
      </c>
      <c r="K213" s="98" t="s">
        <v>410</v>
      </c>
    </row>
    <row r="214" spans="3:11" x14ac:dyDescent="0.35">
      <c r="C214" s="141"/>
      <c r="D214" s="158"/>
      <c r="E214" s="123"/>
      <c r="F214" s="97">
        <f t="shared" si="12"/>
        <v>0</v>
      </c>
      <c r="G214" s="161"/>
      <c r="H214" s="142"/>
      <c r="I214" s="130" t="e">
        <f>VLOOKUP(H214,Presupuesto!$B$11:$C$565,2,0)</f>
        <v>#N/A</v>
      </c>
      <c r="J214" s="98" t="str">
        <f t="shared" si="13"/>
        <v>Desarrollo del Sistema de Educación Superior</v>
      </c>
      <c r="K214" s="98" t="s">
        <v>410</v>
      </c>
    </row>
    <row r="215" spans="3:11" x14ac:dyDescent="0.35">
      <c r="C215" s="141"/>
      <c r="D215" s="158"/>
      <c r="E215" s="123"/>
      <c r="F215" s="97">
        <f t="shared" si="12"/>
        <v>0</v>
      </c>
      <c r="G215" s="161"/>
      <c r="H215" s="142"/>
      <c r="I215" s="130" t="e">
        <f>VLOOKUP(H215,Presupuesto!$B$11:$C$565,2,0)</f>
        <v>#N/A</v>
      </c>
      <c r="J215" s="98" t="str">
        <f t="shared" si="13"/>
        <v>Desarrollo del Sistema de Educación Superior</v>
      </c>
      <c r="K215" s="98" t="s">
        <v>410</v>
      </c>
    </row>
    <row r="216" spans="3:11" x14ac:dyDescent="0.35">
      <c r="C216" s="141"/>
      <c r="D216" s="158"/>
      <c r="E216" s="123"/>
      <c r="F216" s="97">
        <f t="shared" si="12"/>
        <v>0</v>
      </c>
      <c r="G216" s="161"/>
      <c r="H216" s="142"/>
      <c r="I216" s="130" t="e">
        <f>VLOOKUP(H216,Presupuesto!$B$11:$C$565,2,0)</f>
        <v>#N/A</v>
      </c>
      <c r="J216" s="98" t="str">
        <f t="shared" si="13"/>
        <v>Desarrollo del Sistema de Educación Superior</v>
      </c>
      <c r="K216" s="98" t="s">
        <v>410</v>
      </c>
    </row>
    <row r="217" spans="3:11" x14ac:dyDescent="0.35">
      <c r="C217" s="143"/>
      <c r="D217" s="151"/>
      <c r="E217" s="118"/>
      <c r="F217" s="97">
        <f t="shared" si="12"/>
        <v>0</v>
      </c>
      <c r="G217" s="161"/>
      <c r="H217" s="144"/>
      <c r="I217" s="130" t="e">
        <f>VLOOKUP(H217,Presupuesto!$B$11:$C$565,2,0)</f>
        <v>#N/A</v>
      </c>
      <c r="J217" s="98" t="str">
        <f t="shared" si="13"/>
        <v>Desarrollo del Sistema de Educación Superior</v>
      </c>
      <c r="K217" s="98" t="s">
        <v>410</v>
      </c>
    </row>
    <row r="218" spans="3:11" x14ac:dyDescent="0.35">
      <c r="C218" s="143"/>
      <c r="D218" s="151"/>
      <c r="E218" s="118"/>
      <c r="F218" s="97">
        <f t="shared" si="12"/>
        <v>0</v>
      </c>
      <c r="G218" s="161"/>
      <c r="H218" s="144"/>
      <c r="I218" s="130" t="e">
        <f>VLOOKUP(H218,Presupuesto!$B$11:$C$565,2,0)</f>
        <v>#N/A</v>
      </c>
      <c r="J218" s="98" t="str">
        <f t="shared" si="13"/>
        <v>Desarrollo del Sistema de Educación Superior</v>
      </c>
      <c r="K218" s="98" t="s">
        <v>410</v>
      </c>
    </row>
    <row r="219" spans="3:11" x14ac:dyDescent="0.35">
      <c r="C219" s="143"/>
      <c r="D219" s="151"/>
      <c r="E219" s="118"/>
      <c r="F219" s="97">
        <f t="shared" si="12"/>
        <v>0</v>
      </c>
      <c r="G219" s="161"/>
      <c r="H219" s="144"/>
      <c r="I219" s="130" t="e">
        <f>VLOOKUP(H219,Presupuesto!$B$11:$C$565,2,0)</f>
        <v>#N/A</v>
      </c>
      <c r="J219" s="98" t="str">
        <f t="shared" si="13"/>
        <v>Desarrollo del Sistema de Educación Superior</v>
      </c>
      <c r="K219" s="98" t="s">
        <v>410</v>
      </c>
    </row>
    <row r="220" spans="3:11" x14ac:dyDescent="0.35">
      <c r="C220" s="143"/>
      <c r="D220" s="151"/>
      <c r="E220" s="118"/>
      <c r="F220" s="97">
        <f t="shared" si="12"/>
        <v>0</v>
      </c>
      <c r="G220" s="161"/>
      <c r="H220" s="144"/>
      <c r="I220" s="130" t="e">
        <f>VLOOKUP(H220,Presupuesto!$B$11:$C$565,2,0)</f>
        <v>#N/A</v>
      </c>
      <c r="J220" s="98" t="str">
        <f t="shared" si="13"/>
        <v>Desarrollo del Sistema de Educación Superior</v>
      </c>
      <c r="K220" s="98" t="s">
        <v>410</v>
      </c>
    </row>
    <row r="221" spans="3:11" x14ac:dyDescent="0.35">
      <c r="C221" s="143"/>
      <c r="D221" s="151"/>
      <c r="E221" s="118"/>
      <c r="F221" s="97">
        <f t="shared" si="12"/>
        <v>0</v>
      </c>
      <c r="G221" s="161"/>
      <c r="H221" s="144"/>
      <c r="I221" s="130" t="e">
        <f>VLOOKUP(H221,Presupuesto!$B$11:$C$565,2,0)</f>
        <v>#N/A</v>
      </c>
      <c r="J221" s="98" t="str">
        <f t="shared" si="13"/>
        <v>Desarrollo del Sistema de Educación Superior</v>
      </c>
      <c r="K221" s="98" t="s">
        <v>410</v>
      </c>
    </row>
    <row r="222" spans="3:11" x14ac:dyDescent="0.35">
      <c r="C222" s="143"/>
      <c r="D222" s="151"/>
      <c r="E222" s="118"/>
      <c r="F222" s="97">
        <f t="shared" si="12"/>
        <v>0</v>
      </c>
      <c r="G222" s="161"/>
      <c r="H222" s="144"/>
      <c r="I222" s="130" t="e">
        <f>VLOOKUP(H222,Presupuesto!$B$11:$C$565,2,0)</f>
        <v>#N/A</v>
      </c>
      <c r="J222" s="98" t="str">
        <f t="shared" si="13"/>
        <v>Desarrollo del Sistema de Educación Superior</v>
      </c>
      <c r="K222" s="98" t="s">
        <v>410</v>
      </c>
    </row>
    <row r="223" spans="3:11" x14ac:dyDescent="0.35">
      <c r="C223" s="143"/>
      <c r="D223" s="151"/>
      <c r="E223" s="118"/>
      <c r="F223" s="97">
        <f t="shared" si="12"/>
        <v>0</v>
      </c>
      <c r="G223" s="161"/>
      <c r="H223" s="144"/>
      <c r="I223" s="130" t="e">
        <f>VLOOKUP(H223,Presupuesto!$B$11:$C$565,2,0)</f>
        <v>#N/A</v>
      </c>
      <c r="J223" s="98" t="str">
        <f t="shared" si="13"/>
        <v>Desarrollo del Sistema de Educación Superior</v>
      </c>
      <c r="K223" s="98" t="s">
        <v>410</v>
      </c>
    </row>
    <row r="224" spans="3:11" x14ac:dyDescent="0.35">
      <c r="C224" s="143"/>
      <c r="D224" s="151"/>
      <c r="E224" s="118"/>
      <c r="F224" s="97">
        <f t="shared" si="12"/>
        <v>0</v>
      </c>
      <c r="G224" s="161"/>
      <c r="H224" s="144"/>
      <c r="I224" s="130" t="e">
        <f>VLOOKUP(H224,Presupuesto!$B$11:$C$565,2,0)</f>
        <v>#N/A</v>
      </c>
      <c r="J224" s="98" t="str">
        <f t="shared" si="13"/>
        <v>Desarrollo del Sistema de Educación Superior</v>
      </c>
      <c r="K224" s="98" t="s">
        <v>410</v>
      </c>
    </row>
    <row r="225" spans="3:11" x14ac:dyDescent="0.35">
      <c r="C225" s="145"/>
      <c r="D225" s="151"/>
      <c r="E225" s="118"/>
      <c r="F225" s="97">
        <f t="shared" si="12"/>
        <v>0</v>
      </c>
      <c r="G225" s="161"/>
      <c r="H225" s="146"/>
      <c r="I225" s="130" t="e">
        <f>VLOOKUP(H225,Presupuesto!$B$11:$C$565,2,0)</f>
        <v>#N/A</v>
      </c>
      <c r="J225" s="98" t="str">
        <f t="shared" si="13"/>
        <v>Desarrollo del Sistema de Educación Superior</v>
      </c>
      <c r="K225" s="98" t="s">
        <v>401</v>
      </c>
    </row>
    <row r="226" spans="3:11" x14ac:dyDescent="0.35">
      <c r="C226" s="145"/>
      <c r="D226" s="151"/>
      <c r="E226" s="118"/>
      <c r="F226" s="97">
        <f t="shared" si="12"/>
        <v>0</v>
      </c>
      <c r="G226" s="161"/>
      <c r="H226" s="146"/>
      <c r="I226" s="130" t="e">
        <f>VLOOKUP(H226,Presupuesto!$B$11:$C$565,2,0)</f>
        <v>#N/A</v>
      </c>
      <c r="J226" s="98" t="str">
        <f t="shared" si="13"/>
        <v>Desarrollo del Sistema de Educación Superior</v>
      </c>
      <c r="K226" s="98" t="s">
        <v>410</v>
      </c>
    </row>
    <row r="227" spans="3:11" x14ac:dyDescent="0.35">
      <c r="C227" s="145"/>
      <c r="D227" s="151"/>
      <c r="E227" s="118"/>
      <c r="F227" s="97">
        <f t="shared" si="12"/>
        <v>0</v>
      </c>
      <c r="G227" s="161"/>
      <c r="H227" s="146"/>
      <c r="I227" s="130" t="e">
        <f>VLOOKUP(H227,Presupuesto!$B$11:$C$565,2,0)</f>
        <v>#N/A</v>
      </c>
      <c r="J227" s="98" t="str">
        <f t="shared" si="13"/>
        <v>Desarrollo del Sistema de Educación Superior</v>
      </c>
      <c r="K227" s="98" t="s">
        <v>410</v>
      </c>
    </row>
    <row r="228" spans="3:11" x14ac:dyDescent="0.35">
      <c r="C228" s="145"/>
      <c r="D228" s="151"/>
      <c r="E228" s="118"/>
      <c r="F228" s="97">
        <f t="shared" si="12"/>
        <v>0</v>
      </c>
      <c r="G228" s="161"/>
      <c r="H228" s="146"/>
      <c r="I228" s="130" t="e">
        <f>VLOOKUP(H228,Presupuesto!$B$11:$C$565,2,0)</f>
        <v>#N/A</v>
      </c>
      <c r="J228" s="98" t="str">
        <f t="shared" si="13"/>
        <v>Desarrollo del Sistema de Educación Superior</v>
      </c>
      <c r="K228" s="98" t="s">
        <v>410</v>
      </c>
    </row>
    <row r="229" spans="3:11" ht="15" thickBot="1" x14ac:dyDescent="0.4">
      <c r="C229" s="147"/>
      <c r="D229" s="159"/>
      <c r="E229" s="103"/>
      <c r="F229" s="105">
        <f t="shared" si="12"/>
        <v>0</v>
      </c>
      <c r="G229" s="162"/>
      <c r="H229" s="148"/>
      <c r="I229" s="132" t="e">
        <f>VLOOKUP(H229,Presupuesto!$B$11:$C$565,2,0)</f>
        <v>#N/A</v>
      </c>
      <c r="J229" s="106" t="str">
        <f t="shared" si="13"/>
        <v>Desarrollo del Sistema de Educación Superior</v>
      </c>
      <c r="K229" s="124" t="s">
        <v>392</v>
      </c>
    </row>
    <row r="231" spans="3:11" ht="15" thickBot="1" x14ac:dyDescent="0.4"/>
    <row r="232" spans="3:11" ht="15" thickBot="1" x14ac:dyDescent="0.4">
      <c r="C232" s="157" t="s">
        <v>53</v>
      </c>
      <c r="D232" s="354">
        <f>SUM(F239:F273)</f>
        <v>0</v>
      </c>
      <c r="F232" s="70"/>
      <c r="G232" s="79"/>
      <c r="H232" s="70"/>
      <c r="I232" s="70"/>
    </row>
    <row r="233" spans="3:11" x14ac:dyDescent="0.35">
      <c r="C233" s="70"/>
      <c r="D233" s="31"/>
      <c r="E233" s="93"/>
      <c r="F233" s="93"/>
      <c r="G233" s="93"/>
      <c r="H233" s="76"/>
      <c r="I233" s="76"/>
      <c r="J233" s="76"/>
      <c r="K233" s="112"/>
    </row>
    <row r="234" spans="3:11" x14ac:dyDescent="0.35">
      <c r="C234" s="70"/>
      <c r="D234" s="31"/>
      <c r="E234" s="93"/>
      <c r="F234" s="93"/>
      <c r="G234" s="93"/>
      <c r="H234" s="76"/>
      <c r="I234" s="76"/>
      <c r="J234" s="76"/>
      <c r="K234" s="112"/>
    </row>
    <row r="235" spans="3:11" ht="15.5" x14ac:dyDescent="0.35">
      <c r="C235" s="202" t="s">
        <v>390</v>
      </c>
      <c r="D235" s="351"/>
      <c r="E235" s="93"/>
      <c r="F235" s="93"/>
      <c r="G235" s="93"/>
      <c r="H235" s="76"/>
      <c r="I235" s="76"/>
      <c r="J235" s="76"/>
      <c r="K235" s="112"/>
    </row>
    <row r="236" spans="3:11" ht="18.5" x14ac:dyDescent="0.35">
      <c r="C236" s="207" t="e">
        <f>IFERROR(VLOOKUP(D235,'1. Desarrollo e Innov. Curricu.'!$F:$G,2,FALSE),IFERROR(VLOOKUP(D235,'2. Investigación Científica'!$F:$G,2,FALSE),IFERROR(VLOOKUP(D235,'3. Vinculación Univ. Sociedad'!$F:$G,2,FALSE),IFERROR(VLOOKUP(D235,'4. Docencia y Profesorado Univ.'!$F:$G,2,FALSE),IFERROR(VLOOKUP(D235,'5. Estudiantes y Graduados'!$F:$G,2,FALSE),IFERROR(VLOOKUP(D235,'11. Gestion Administrativa'!$F:$G,2,FALSE),IFERROR(VLOOKUP(D235,'13. Gestión Académica'!$F:$G,2,FALSE),IFERROR(VLOOKUP(D235,'9. Asegura. de la Calid. y M'!$F:$G,2,FALSE),IFERROR(VLOOKUP(D235,'6. Gestión del Conocimiento'!$F:$G,2,FALSE),IFERROR(VLOOKUP(D235,'15. Gobernabilidad y Proceso...'!$F:$G,2,FALSE),IFERROR(VLOOKUP(D235,'12. Gestión del Talento Humano'!$F:$G,2,FALSE),IFERROR(VLOOKUP(D235,'14. Internacional... de la E.S.'!$F:$G,2,FALSE),IFERROR(VLOOKUP(D235,'10. Posgrado'!$F:$G,2,FALSE),IFERROR(VLOOKUP(D235,'16. Gestión TIC'!$F:$G,2,FALSE),IFERROR(VLOOKUP(D235,'16. Desa. del Sistema Educ.Sup.'!$F:$G,2,FALSE),IFERROR(VLOOKUP(D235,'8. Cultura de Inno. Insti...'!$F:$G,2,FALSE),VLOOKUP(D235,'7. Lo Esencial de la Reforma U.'!$F:$G,2,0)))))))))))))))))</f>
        <v>#N/A</v>
      </c>
      <c r="D236" s="31"/>
      <c r="E236" s="93"/>
      <c r="F236" s="93"/>
      <c r="G236" s="93"/>
      <c r="H236" s="76"/>
      <c r="I236" s="76"/>
      <c r="J236" s="76"/>
      <c r="K236" s="112"/>
    </row>
    <row r="237" spans="3:11" ht="15" thickBot="1" x14ac:dyDescent="0.4">
      <c r="F237" s="93"/>
      <c r="G237" s="76"/>
      <c r="H237" s="76"/>
      <c r="I237" s="76"/>
    </row>
    <row r="238" spans="3:11" ht="29.5" thickBot="1" x14ac:dyDescent="0.4">
      <c r="C238" s="129" t="s">
        <v>44</v>
      </c>
      <c r="D238" s="129" t="s">
        <v>55</v>
      </c>
      <c r="E238" s="136" t="s">
        <v>57</v>
      </c>
      <c r="F238" s="135" t="s">
        <v>27</v>
      </c>
      <c r="G238" s="133" t="s">
        <v>129</v>
      </c>
      <c r="H238" s="136" t="s">
        <v>46</v>
      </c>
      <c r="I238" s="133" t="s">
        <v>130</v>
      </c>
      <c r="J238" s="133" t="s">
        <v>408</v>
      </c>
      <c r="K238" s="133" t="s">
        <v>409</v>
      </c>
    </row>
    <row r="239" spans="3:11" x14ac:dyDescent="0.35">
      <c r="C239" s="217" t="s">
        <v>437</v>
      </c>
      <c r="D239" s="218"/>
      <c r="E239" s="216">
        <f>HLOOKUP(C239,$AH$2:$BU$3,2,0)</f>
        <v>620</v>
      </c>
      <c r="F239" s="97">
        <f t="shared" ref="F239:F273" si="14">D239*E239</f>
        <v>0</v>
      </c>
      <c r="G239" s="161"/>
      <c r="H239" s="142"/>
      <c r="I239" s="130" t="e">
        <f>VLOOKUP(H239,Presupuesto!$B$11:$C$565,2,0)</f>
        <v>#N/A</v>
      </c>
      <c r="J239" s="215" t="s">
        <v>1457</v>
      </c>
      <c r="K239" s="98" t="s">
        <v>392</v>
      </c>
    </row>
    <row r="240" spans="3:11" x14ac:dyDescent="0.35">
      <c r="C240" s="141"/>
      <c r="D240" s="158"/>
      <c r="E240" s="123"/>
      <c r="F240" s="97">
        <f t="shared" si="14"/>
        <v>0</v>
      </c>
      <c r="G240" s="161"/>
      <c r="H240" s="142"/>
      <c r="I240" s="130" t="e">
        <f>VLOOKUP(H240,Presupuesto!$B$11:$C$565,2,0)</f>
        <v>#N/A</v>
      </c>
      <c r="J240" s="98" t="str">
        <f>$J$239</f>
        <v>Desarrollo del Sistema de Educación Superior</v>
      </c>
      <c r="K240" s="98" t="s">
        <v>410</v>
      </c>
    </row>
    <row r="241" spans="3:11" x14ac:dyDescent="0.35">
      <c r="C241" s="141"/>
      <c r="D241" s="158"/>
      <c r="E241" s="123"/>
      <c r="F241" s="97">
        <f t="shared" si="14"/>
        <v>0</v>
      </c>
      <c r="G241" s="161"/>
      <c r="H241" s="142"/>
      <c r="I241" s="130" t="e">
        <f>VLOOKUP(H241,Presupuesto!$B$11:$C$565,2,0)</f>
        <v>#N/A</v>
      </c>
      <c r="J241" s="98" t="str">
        <f t="shared" ref="J241:J273" si="15">$J$239</f>
        <v>Desarrollo del Sistema de Educación Superior</v>
      </c>
      <c r="K241" s="98" t="s">
        <v>410</v>
      </c>
    </row>
    <row r="242" spans="3:11" x14ac:dyDescent="0.35">
      <c r="C242" s="141"/>
      <c r="D242" s="158"/>
      <c r="E242" s="123"/>
      <c r="F242" s="97">
        <f t="shared" si="14"/>
        <v>0</v>
      </c>
      <c r="G242" s="161"/>
      <c r="H242" s="142"/>
      <c r="I242" s="130" t="e">
        <f>VLOOKUP(H242,Presupuesto!$B$11:$C$565,2,0)</f>
        <v>#N/A</v>
      </c>
      <c r="J242" s="98" t="str">
        <f t="shared" si="15"/>
        <v>Desarrollo del Sistema de Educación Superior</v>
      </c>
      <c r="K242" s="98" t="s">
        <v>410</v>
      </c>
    </row>
    <row r="243" spans="3:11" x14ac:dyDescent="0.35">
      <c r="C243" s="141"/>
      <c r="D243" s="158"/>
      <c r="E243" s="123"/>
      <c r="F243" s="97">
        <f t="shared" si="14"/>
        <v>0</v>
      </c>
      <c r="G243" s="161"/>
      <c r="H243" s="142"/>
      <c r="I243" s="130" t="e">
        <f>VLOOKUP(H243,Presupuesto!$B$11:$C$565,2,0)</f>
        <v>#N/A</v>
      </c>
      <c r="J243" s="98" t="str">
        <f t="shared" si="15"/>
        <v>Desarrollo del Sistema de Educación Superior</v>
      </c>
      <c r="K243" s="98" t="s">
        <v>410</v>
      </c>
    </row>
    <row r="244" spans="3:11" x14ac:dyDescent="0.35">
      <c r="C244" s="141"/>
      <c r="D244" s="158"/>
      <c r="E244" s="123"/>
      <c r="F244" s="97">
        <f t="shared" si="14"/>
        <v>0</v>
      </c>
      <c r="G244" s="161"/>
      <c r="H244" s="142"/>
      <c r="I244" s="130" t="e">
        <f>VLOOKUP(H244,Presupuesto!$B$11:$C$565,2,0)</f>
        <v>#N/A</v>
      </c>
      <c r="J244" s="98" t="str">
        <f t="shared" si="15"/>
        <v>Desarrollo del Sistema de Educación Superior</v>
      </c>
      <c r="K244" s="98" t="s">
        <v>399</v>
      </c>
    </row>
    <row r="245" spans="3:11" x14ac:dyDescent="0.35">
      <c r="C245" s="141"/>
      <c r="D245" s="158"/>
      <c r="E245" s="123"/>
      <c r="F245" s="97">
        <f t="shared" si="14"/>
        <v>0</v>
      </c>
      <c r="G245" s="161"/>
      <c r="H245" s="142"/>
      <c r="I245" s="130" t="e">
        <f>VLOOKUP(H245,Presupuesto!$B$11:$C$565,2,0)</f>
        <v>#N/A</v>
      </c>
      <c r="J245" s="98" t="str">
        <f t="shared" si="15"/>
        <v>Desarrollo del Sistema de Educación Superior</v>
      </c>
      <c r="K245" s="98" t="s">
        <v>410</v>
      </c>
    </row>
    <row r="246" spans="3:11" x14ac:dyDescent="0.35">
      <c r="C246" s="141"/>
      <c r="D246" s="158"/>
      <c r="E246" s="123"/>
      <c r="F246" s="97">
        <f t="shared" si="14"/>
        <v>0</v>
      </c>
      <c r="G246" s="161"/>
      <c r="H246" s="142"/>
      <c r="I246" s="130" t="e">
        <f>VLOOKUP(H246,Presupuesto!$B$11:$C$565,2,0)</f>
        <v>#N/A</v>
      </c>
      <c r="J246" s="98" t="str">
        <f t="shared" si="15"/>
        <v>Desarrollo del Sistema de Educación Superior</v>
      </c>
      <c r="K246" s="98" t="s">
        <v>410</v>
      </c>
    </row>
    <row r="247" spans="3:11" x14ac:dyDescent="0.35">
      <c r="C247" s="141"/>
      <c r="D247" s="158"/>
      <c r="E247" s="123"/>
      <c r="F247" s="97">
        <f t="shared" si="14"/>
        <v>0</v>
      </c>
      <c r="G247" s="161"/>
      <c r="H247" s="142"/>
      <c r="I247" s="130" t="e">
        <f>VLOOKUP(H247,Presupuesto!$B$11:$C$565,2,0)</f>
        <v>#N/A</v>
      </c>
      <c r="J247" s="98" t="str">
        <f t="shared" si="15"/>
        <v>Desarrollo del Sistema de Educación Superior</v>
      </c>
      <c r="K247" s="98" t="s">
        <v>410</v>
      </c>
    </row>
    <row r="248" spans="3:11" x14ac:dyDescent="0.35">
      <c r="C248" s="141"/>
      <c r="D248" s="158"/>
      <c r="E248" s="123"/>
      <c r="F248" s="97">
        <f t="shared" si="14"/>
        <v>0</v>
      </c>
      <c r="G248" s="161"/>
      <c r="H248" s="142"/>
      <c r="I248" s="130" t="e">
        <f>VLOOKUP(H248,Presupuesto!$B$11:$C$565,2,0)</f>
        <v>#N/A</v>
      </c>
      <c r="J248" s="98" t="str">
        <f t="shared" si="15"/>
        <v>Desarrollo del Sistema de Educación Superior</v>
      </c>
      <c r="K248" s="98" t="s">
        <v>410</v>
      </c>
    </row>
    <row r="249" spans="3:11" x14ac:dyDescent="0.35">
      <c r="C249" s="141"/>
      <c r="D249" s="158"/>
      <c r="E249" s="123"/>
      <c r="F249" s="97">
        <f t="shared" si="14"/>
        <v>0</v>
      </c>
      <c r="G249" s="161"/>
      <c r="H249" s="142"/>
      <c r="I249" s="130" t="e">
        <f>VLOOKUP(H249,Presupuesto!$B$11:$C$565,2,0)</f>
        <v>#N/A</v>
      </c>
      <c r="J249" s="98" t="str">
        <f t="shared" si="15"/>
        <v>Desarrollo del Sistema de Educación Superior</v>
      </c>
      <c r="K249" s="98" t="s">
        <v>410</v>
      </c>
    </row>
    <row r="250" spans="3:11" x14ac:dyDescent="0.35">
      <c r="C250" s="141"/>
      <c r="D250" s="158"/>
      <c r="E250" s="123"/>
      <c r="F250" s="97">
        <f t="shared" si="14"/>
        <v>0</v>
      </c>
      <c r="G250" s="161"/>
      <c r="H250" s="142"/>
      <c r="I250" s="130" t="e">
        <f>VLOOKUP(H250,Presupuesto!$B$11:$C$565,2,0)</f>
        <v>#N/A</v>
      </c>
      <c r="J250" s="98" t="str">
        <f t="shared" si="15"/>
        <v>Desarrollo del Sistema de Educación Superior</v>
      </c>
      <c r="K250" s="98" t="s">
        <v>410</v>
      </c>
    </row>
    <row r="251" spans="3:11" x14ac:dyDescent="0.35">
      <c r="C251" s="141"/>
      <c r="D251" s="158"/>
      <c r="E251" s="123"/>
      <c r="F251" s="97">
        <f t="shared" si="14"/>
        <v>0</v>
      </c>
      <c r="G251" s="161"/>
      <c r="H251" s="142"/>
      <c r="I251" s="130" t="e">
        <f>VLOOKUP(H251,Presupuesto!$B$11:$C$565,2,0)</f>
        <v>#N/A</v>
      </c>
      <c r="J251" s="98" t="str">
        <f t="shared" si="15"/>
        <v>Desarrollo del Sistema de Educación Superior</v>
      </c>
      <c r="K251" s="98" t="s">
        <v>410</v>
      </c>
    </row>
    <row r="252" spans="3:11" x14ac:dyDescent="0.35">
      <c r="C252" s="141"/>
      <c r="D252" s="158"/>
      <c r="E252" s="123"/>
      <c r="F252" s="97">
        <f t="shared" si="14"/>
        <v>0</v>
      </c>
      <c r="G252" s="161"/>
      <c r="H252" s="142"/>
      <c r="I252" s="130" t="e">
        <f>VLOOKUP(H252,Presupuesto!$B$11:$C$565,2,0)</f>
        <v>#N/A</v>
      </c>
      <c r="J252" s="98" t="str">
        <f t="shared" si="15"/>
        <v>Desarrollo del Sistema de Educación Superior</v>
      </c>
      <c r="K252" s="98" t="s">
        <v>410</v>
      </c>
    </row>
    <row r="253" spans="3:11" x14ac:dyDescent="0.35">
      <c r="C253" s="141"/>
      <c r="D253" s="158"/>
      <c r="E253" s="123"/>
      <c r="F253" s="97">
        <f t="shared" si="14"/>
        <v>0</v>
      </c>
      <c r="G253" s="161"/>
      <c r="H253" s="142"/>
      <c r="I253" s="130" t="e">
        <f>VLOOKUP(H253,Presupuesto!$B$11:$C$565,2,0)</f>
        <v>#N/A</v>
      </c>
      <c r="J253" s="98" t="str">
        <f t="shared" si="15"/>
        <v>Desarrollo del Sistema de Educación Superior</v>
      </c>
      <c r="K253" s="98" t="s">
        <v>410</v>
      </c>
    </row>
    <row r="254" spans="3:11" x14ac:dyDescent="0.35">
      <c r="C254" s="141"/>
      <c r="D254" s="158"/>
      <c r="E254" s="123"/>
      <c r="F254" s="97">
        <f t="shared" si="14"/>
        <v>0</v>
      </c>
      <c r="G254" s="161"/>
      <c r="H254" s="142"/>
      <c r="I254" s="130" t="e">
        <f>VLOOKUP(H254,Presupuesto!$B$11:$C$565,2,0)</f>
        <v>#N/A</v>
      </c>
      <c r="J254" s="98" t="str">
        <f t="shared" si="15"/>
        <v>Desarrollo del Sistema de Educación Superior</v>
      </c>
      <c r="K254" s="98" t="s">
        <v>410</v>
      </c>
    </row>
    <row r="255" spans="3:11" x14ac:dyDescent="0.35">
      <c r="C255" s="141"/>
      <c r="D255" s="158"/>
      <c r="E255" s="123"/>
      <c r="F255" s="97">
        <f t="shared" si="14"/>
        <v>0</v>
      </c>
      <c r="G255" s="161"/>
      <c r="H255" s="142"/>
      <c r="I255" s="130" t="e">
        <f>VLOOKUP(H255,Presupuesto!$B$11:$C$565,2,0)</f>
        <v>#N/A</v>
      </c>
      <c r="J255" s="98" t="str">
        <f t="shared" si="15"/>
        <v>Desarrollo del Sistema de Educación Superior</v>
      </c>
      <c r="K255" s="98" t="s">
        <v>410</v>
      </c>
    </row>
    <row r="256" spans="3:11" x14ac:dyDescent="0.35">
      <c r="C256" s="141"/>
      <c r="D256" s="158"/>
      <c r="E256" s="123"/>
      <c r="F256" s="97">
        <f t="shared" si="14"/>
        <v>0</v>
      </c>
      <c r="G256" s="161"/>
      <c r="H256" s="142"/>
      <c r="I256" s="130" t="e">
        <f>VLOOKUP(H256,Presupuesto!$B$11:$C$565,2,0)</f>
        <v>#N/A</v>
      </c>
      <c r="J256" s="98" t="str">
        <f t="shared" si="15"/>
        <v>Desarrollo del Sistema de Educación Superior</v>
      </c>
      <c r="K256" s="98" t="s">
        <v>410</v>
      </c>
    </row>
    <row r="257" spans="3:11" x14ac:dyDescent="0.35">
      <c r="C257" s="141"/>
      <c r="D257" s="158"/>
      <c r="E257" s="123"/>
      <c r="F257" s="97">
        <f t="shared" si="14"/>
        <v>0</v>
      </c>
      <c r="G257" s="161"/>
      <c r="H257" s="142"/>
      <c r="I257" s="130" t="e">
        <f>VLOOKUP(H257,Presupuesto!$B$11:$C$565,2,0)</f>
        <v>#N/A</v>
      </c>
      <c r="J257" s="98" t="str">
        <f t="shared" si="15"/>
        <v>Desarrollo del Sistema de Educación Superior</v>
      </c>
      <c r="K257" s="98" t="s">
        <v>410</v>
      </c>
    </row>
    <row r="258" spans="3:11" x14ac:dyDescent="0.35">
      <c r="C258" s="141"/>
      <c r="D258" s="158"/>
      <c r="E258" s="123"/>
      <c r="F258" s="97">
        <f t="shared" si="14"/>
        <v>0</v>
      </c>
      <c r="G258" s="161"/>
      <c r="H258" s="142"/>
      <c r="I258" s="130" t="e">
        <f>VLOOKUP(H258,Presupuesto!$B$11:$C$565,2,0)</f>
        <v>#N/A</v>
      </c>
      <c r="J258" s="98" t="str">
        <f t="shared" si="15"/>
        <v>Desarrollo del Sistema de Educación Superior</v>
      </c>
      <c r="K258" s="98" t="s">
        <v>410</v>
      </c>
    </row>
    <row r="259" spans="3:11" x14ac:dyDescent="0.35">
      <c r="C259" s="141"/>
      <c r="D259" s="158"/>
      <c r="E259" s="123"/>
      <c r="F259" s="97">
        <f t="shared" si="14"/>
        <v>0</v>
      </c>
      <c r="G259" s="161"/>
      <c r="H259" s="142"/>
      <c r="I259" s="130" t="e">
        <f>VLOOKUP(H259,Presupuesto!$B$11:$C$565,2,0)</f>
        <v>#N/A</v>
      </c>
      <c r="J259" s="98" t="str">
        <f t="shared" si="15"/>
        <v>Desarrollo del Sistema de Educación Superior</v>
      </c>
      <c r="K259" s="98" t="s">
        <v>410</v>
      </c>
    </row>
    <row r="260" spans="3:11" x14ac:dyDescent="0.35">
      <c r="C260" s="141"/>
      <c r="D260" s="158"/>
      <c r="E260" s="123"/>
      <c r="F260" s="97">
        <f t="shared" si="14"/>
        <v>0</v>
      </c>
      <c r="G260" s="161"/>
      <c r="H260" s="142"/>
      <c r="I260" s="130" t="e">
        <f>VLOOKUP(H260,Presupuesto!$B$11:$C$565,2,0)</f>
        <v>#N/A</v>
      </c>
      <c r="J260" s="98" t="str">
        <f t="shared" si="15"/>
        <v>Desarrollo del Sistema de Educación Superior</v>
      </c>
      <c r="K260" s="98" t="s">
        <v>410</v>
      </c>
    </row>
    <row r="261" spans="3:11" x14ac:dyDescent="0.35">
      <c r="C261" s="143"/>
      <c r="D261" s="151"/>
      <c r="E261" s="118"/>
      <c r="F261" s="97">
        <f t="shared" si="14"/>
        <v>0</v>
      </c>
      <c r="G261" s="161"/>
      <c r="H261" s="144"/>
      <c r="I261" s="130" t="e">
        <f>VLOOKUP(H261,Presupuesto!$B$11:$C$565,2,0)</f>
        <v>#N/A</v>
      </c>
      <c r="J261" s="98" t="str">
        <f t="shared" si="15"/>
        <v>Desarrollo del Sistema de Educación Superior</v>
      </c>
      <c r="K261" s="98" t="s">
        <v>410</v>
      </c>
    </row>
    <row r="262" spans="3:11" x14ac:dyDescent="0.35">
      <c r="C262" s="143"/>
      <c r="D262" s="151"/>
      <c r="E262" s="118"/>
      <c r="F262" s="97">
        <f t="shared" si="14"/>
        <v>0</v>
      </c>
      <c r="G262" s="161"/>
      <c r="H262" s="144"/>
      <c r="I262" s="130" t="e">
        <f>VLOOKUP(H262,Presupuesto!$B$11:$C$565,2,0)</f>
        <v>#N/A</v>
      </c>
      <c r="J262" s="98" t="str">
        <f t="shared" si="15"/>
        <v>Desarrollo del Sistema de Educación Superior</v>
      </c>
      <c r="K262" s="98" t="s">
        <v>410</v>
      </c>
    </row>
    <row r="263" spans="3:11" x14ac:dyDescent="0.35">
      <c r="C263" s="143"/>
      <c r="D263" s="151"/>
      <c r="E263" s="118"/>
      <c r="F263" s="97">
        <f t="shared" si="14"/>
        <v>0</v>
      </c>
      <c r="G263" s="161"/>
      <c r="H263" s="144"/>
      <c r="I263" s="130" t="e">
        <f>VLOOKUP(H263,Presupuesto!$B$11:$C$565,2,0)</f>
        <v>#N/A</v>
      </c>
      <c r="J263" s="98" t="str">
        <f t="shared" si="15"/>
        <v>Desarrollo del Sistema de Educación Superior</v>
      </c>
      <c r="K263" s="98" t="s">
        <v>410</v>
      </c>
    </row>
    <row r="264" spans="3:11" x14ac:dyDescent="0.35">
      <c r="C264" s="143"/>
      <c r="D264" s="151"/>
      <c r="E264" s="118"/>
      <c r="F264" s="97">
        <f t="shared" si="14"/>
        <v>0</v>
      </c>
      <c r="G264" s="161"/>
      <c r="H264" s="144"/>
      <c r="I264" s="130" t="e">
        <f>VLOOKUP(H264,Presupuesto!$B$11:$C$565,2,0)</f>
        <v>#N/A</v>
      </c>
      <c r="J264" s="98" t="str">
        <f t="shared" si="15"/>
        <v>Desarrollo del Sistema de Educación Superior</v>
      </c>
      <c r="K264" s="98" t="s">
        <v>410</v>
      </c>
    </row>
    <row r="265" spans="3:11" x14ac:dyDescent="0.35">
      <c r="C265" s="143"/>
      <c r="D265" s="151"/>
      <c r="E265" s="118"/>
      <c r="F265" s="97">
        <f t="shared" si="14"/>
        <v>0</v>
      </c>
      <c r="G265" s="161"/>
      <c r="H265" s="144"/>
      <c r="I265" s="130" t="e">
        <f>VLOOKUP(H265,Presupuesto!$B$11:$C$565,2,0)</f>
        <v>#N/A</v>
      </c>
      <c r="J265" s="98" t="str">
        <f t="shared" si="15"/>
        <v>Desarrollo del Sistema de Educación Superior</v>
      </c>
      <c r="K265" s="98" t="s">
        <v>410</v>
      </c>
    </row>
    <row r="266" spans="3:11" x14ac:dyDescent="0.35">
      <c r="C266" s="143"/>
      <c r="D266" s="151"/>
      <c r="E266" s="118"/>
      <c r="F266" s="97">
        <f t="shared" si="14"/>
        <v>0</v>
      </c>
      <c r="G266" s="161"/>
      <c r="H266" s="144"/>
      <c r="I266" s="130" t="e">
        <f>VLOOKUP(H266,Presupuesto!$B$11:$C$565,2,0)</f>
        <v>#N/A</v>
      </c>
      <c r="J266" s="98" t="str">
        <f t="shared" si="15"/>
        <v>Desarrollo del Sistema de Educación Superior</v>
      </c>
      <c r="K266" s="98" t="s">
        <v>410</v>
      </c>
    </row>
    <row r="267" spans="3:11" x14ac:dyDescent="0.35">
      <c r="C267" s="143"/>
      <c r="D267" s="151"/>
      <c r="E267" s="118"/>
      <c r="F267" s="97">
        <f t="shared" si="14"/>
        <v>0</v>
      </c>
      <c r="G267" s="161"/>
      <c r="H267" s="144"/>
      <c r="I267" s="130" t="e">
        <f>VLOOKUP(H267,Presupuesto!$B$11:$C$565,2,0)</f>
        <v>#N/A</v>
      </c>
      <c r="J267" s="98" t="str">
        <f t="shared" si="15"/>
        <v>Desarrollo del Sistema de Educación Superior</v>
      </c>
      <c r="K267" s="98" t="s">
        <v>410</v>
      </c>
    </row>
    <row r="268" spans="3:11" x14ac:dyDescent="0.35">
      <c r="C268" s="143"/>
      <c r="D268" s="151"/>
      <c r="E268" s="118"/>
      <c r="F268" s="97">
        <f t="shared" si="14"/>
        <v>0</v>
      </c>
      <c r="G268" s="161"/>
      <c r="H268" s="144"/>
      <c r="I268" s="130" t="e">
        <f>VLOOKUP(H268,Presupuesto!$B$11:$C$565,2,0)</f>
        <v>#N/A</v>
      </c>
      <c r="J268" s="98" t="str">
        <f t="shared" si="15"/>
        <v>Desarrollo del Sistema de Educación Superior</v>
      </c>
      <c r="K268" s="98" t="s">
        <v>410</v>
      </c>
    </row>
    <row r="269" spans="3:11" x14ac:dyDescent="0.35">
      <c r="C269" s="145"/>
      <c r="D269" s="151"/>
      <c r="E269" s="118"/>
      <c r="F269" s="97">
        <f t="shared" si="14"/>
        <v>0</v>
      </c>
      <c r="G269" s="161"/>
      <c r="H269" s="146"/>
      <c r="I269" s="130" t="e">
        <f>VLOOKUP(H269,Presupuesto!$B$11:$C$565,2,0)</f>
        <v>#N/A</v>
      </c>
      <c r="J269" s="98" t="str">
        <f t="shared" si="15"/>
        <v>Desarrollo del Sistema de Educación Superior</v>
      </c>
      <c r="K269" s="98" t="s">
        <v>401</v>
      </c>
    </row>
    <row r="270" spans="3:11" x14ac:dyDescent="0.35">
      <c r="C270" s="145"/>
      <c r="D270" s="151"/>
      <c r="E270" s="118"/>
      <c r="F270" s="97">
        <f t="shared" si="14"/>
        <v>0</v>
      </c>
      <c r="G270" s="161"/>
      <c r="H270" s="146"/>
      <c r="I270" s="130" t="e">
        <f>VLOOKUP(H270,Presupuesto!$B$11:$C$565,2,0)</f>
        <v>#N/A</v>
      </c>
      <c r="J270" s="98" t="str">
        <f t="shared" si="15"/>
        <v>Desarrollo del Sistema de Educación Superior</v>
      </c>
      <c r="K270" s="98" t="s">
        <v>410</v>
      </c>
    </row>
    <row r="271" spans="3:11" x14ac:dyDescent="0.35">
      <c r="C271" s="145"/>
      <c r="D271" s="151"/>
      <c r="E271" s="118"/>
      <c r="F271" s="97">
        <f t="shared" si="14"/>
        <v>0</v>
      </c>
      <c r="G271" s="161"/>
      <c r="H271" s="146"/>
      <c r="I271" s="130" t="e">
        <f>VLOOKUP(H271,Presupuesto!$B$11:$C$565,2,0)</f>
        <v>#N/A</v>
      </c>
      <c r="J271" s="98" t="str">
        <f t="shared" si="15"/>
        <v>Desarrollo del Sistema de Educación Superior</v>
      </c>
      <c r="K271" s="98" t="s">
        <v>410</v>
      </c>
    </row>
    <row r="272" spans="3:11" x14ac:dyDescent="0.35">
      <c r="C272" s="145"/>
      <c r="D272" s="151"/>
      <c r="E272" s="118"/>
      <c r="F272" s="97">
        <f t="shared" si="14"/>
        <v>0</v>
      </c>
      <c r="G272" s="161"/>
      <c r="H272" s="146"/>
      <c r="I272" s="130" t="e">
        <f>VLOOKUP(H272,Presupuesto!$B$11:$C$565,2,0)</f>
        <v>#N/A</v>
      </c>
      <c r="J272" s="98" t="str">
        <f t="shared" si="15"/>
        <v>Desarrollo del Sistema de Educación Superior</v>
      </c>
      <c r="K272" s="98" t="s">
        <v>410</v>
      </c>
    </row>
    <row r="273" spans="3:11" ht="15" thickBot="1" x14ac:dyDescent="0.4">
      <c r="C273" s="147"/>
      <c r="D273" s="159"/>
      <c r="E273" s="103"/>
      <c r="F273" s="105">
        <f t="shared" si="14"/>
        <v>0</v>
      </c>
      <c r="G273" s="162"/>
      <c r="H273" s="148"/>
      <c r="I273" s="132" t="e">
        <f>VLOOKUP(H273,Presupuesto!$B$11:$C$565,2,0)</f>
        <v>#N/A</v>
      </c>
      <c r="J273" s="106" t="str">
        <f t="shared" si="15"/>
        <v>Desarrollo del Sistema de Educación Superior</v>
      </c>
      <c r="K273" s="124" t="s">
        <v>392</v>
      </c>
    </row>
    <row r="275" spans="3:11" ht="15" thickBot="1" x14ac:dyDescent="0.4">
      <c r="F275" s="90"/>
      <c r="G275" s="89"/>
      <c r="H275" s="90"/>
      <c r="I275" s="90"/>
    </row>
    <row r="276" spans="3:11" ht="15" thickBot="1" x14ac:dyDescent="0.4">
      <c r="C276" s="157" t="s">
        <v>53</v>
      </c>
      <c r="D276" s="354">
        <f>SUM(F283:F317)</f>
        <v>0</v>
      </c>
      <c r="F276" s="70"/>
      <c r="G276" s="79"/>
      <c r="H276" s="70"/>
      <c r="I276" s="70"/>
    </row>
    <row r="277" spans="3:11" x14ac:dyDescent="0.35">
      <c r="C277" s="70"/>
      <c r="D277" s="31"/>
      <c r="E277" s="93"/>
      <c r="F277" s="93"/>
      <c r="G277" s="93"/>
      <c r="H277" s="76"/>
      <c r="I277" s="76"/>
      <c r="J277" s="76"/>
      <c r="K277" s="112"/>
    </row>
    <row r="278" spans="3:11" x14ac:dyDescent="0.35">
      <c r="C278" s="70"/>
      <c r="D278" s="31"/>
      <c r="E278" s="93"/>
      <c r="F278" s="93"/>
      <c r="G278" s="93"/>
      <c r="H278" s="76"/>
      <c r="I278" s="76"/>
      <c r="J278" s="76"/>
      <c r="K278" s="112"/>
    </row>
    <row r="279" spans="3:11" ht="15.5" x14ac:dyDescent="0.35">
      <c r="C279" s="202" t="s">
        <v>390</v>
      </c>
      <c r="D279" s="351"/>
      <c r="E279" s="93"/>
      <c r="F279" s="93"/>
      <c r="G279" s="93"/>
      <c r="H279" s="76"/>
      <c r="I279" s="76"/>
      <c r="J279" s="76"/>
      <c r="K279" s="112"/>
    </row>
    <row r="280" spans="3:11" ht="18.5" x14ac:dyDescent="0.35">
      <c r="C280" s="207" t="e">
        <f>IFERROR(VLOOKUP(D279,'1. Desarrollo e Innov. Curricu.'!$F:$G,2,FALSE),IFERROR(VLOOKUP(D279,'2. Investigación Científica'!$F:$G,2,FALSE),IFERROR(VLOOKUP(D279,'3. Vinculación Univ. Sociedad'!$F:$G,2,FALSE),IFERROR(VLOOKUP(D279,'4. Docencia y Profesorado Univ.'!$F:$G,2,FALSE),IFERROR(VLOOKUP(D279,'5. Estudiantes y Graduados'!$F:$G,2,FALSE),IFERROR(VLOOKUP(D279,'11. Gestion Administrativa'!$F:$G,2,FALSE),IFERROR(VLOOKUP(D279,'13. Gestión Académica'!$F:$G,2,FALSE),IFERROR(VLOOKUP(D279,'9. Asegura. de la Calid. y M'!$F:$G,2,FALSE),IFERROR(VLOOKUP(D279,'6. Gestión del Conocimiento'!$F:$G,2,FALSE),IFERROR(VLOOKUP(D279,'15. Gobernabilidad y Proceso...'!$F:$G,2,FALSE),IFERROR(VLOOKUP(D279,'12. Gestión del Talento Humano'!$F:$G,2,FALSE),IFERROR(VLOOKUP(D279,'14. Internacional... de la E.S.'!$F:$G,2,FALSE),IFERROR(VLOOKUP(D279,'10. Posgrado'!$F:$G,2,FALSE),IFERROR(VLOOKUP(D279,'16. Gestión TIC'!$F:$G,2,FALSE),IFERROR(VLOOKUP(D279,'16. Desa. del Sistema Educ.Sup.'!$F:$G,2,FALSE),IFERROR(VLOOKUP(D279,'8. Cultura de Inno. Insti...'!$F:$G,2,FALSE),VLOOKUP(D279,'7. Lo Esencial de la Reforma U.'!$F:$G,2,0)))))))))))))))))</f>
        <v>#N/A</v>
      </c>
      <c r="D280" s="31"/>
      <c r="E280" s="93"/>
      <c r="F280" s="93"/>
      <c r="G280" s="93"/>
      <c r="H280" s="76"/>
      <c r="I280" s="76"/>
      <c r="J280" s="76"/>
      <c r="K280" s="112"/>
    </row>
    <row r="281" spans="3:11" ht="15" thickBot="1" x14ac:dyDescent="0.4">
      <c r="F281" s="93"/>
      <c r="G281" s="76"/>
      <c r="H281" s="76"/>
      <c r="I281" s="76"/>
    </row>
    <row r="282" spans="3:11" ht="29.5" thickBot="1" x14ac:dyDescent="0.4">
      <c r="C282" s="129" t="s">
        <v>44</v>
      </c>
      <c r="D282" s="129" t="s">
        <v>55</v>
      </c>
      <c r="E282" s="136" t="s">
        <v>57</v>
      </c>
      <c r="F282" s="135" t="s">
        <v>27</v>
      </c>
      <c r="G282" s="133" t="s">
        <v>129</v>
      </c>
      <c r="H282" s="136" t="s">
        <v>46</v>
      </c>
      <c r="I282" s="133" t="s">
        <v>130</v>
      </c>
      <c r="J282" s="133" t="s">
        <v>408</v>
      </c>
      <c r="K282" s="133" t="s">
        <v>409</v>
      </c>
    </row>
    <row r="283" spans="3:11" x14ac:dyDescent="0.35">
      <c r="C283" s="217" t="s">
        <v>437</v>
      </c>
      <c r="D283" s="218"/>
      <c r="E283" s="216">
        <f>HLOOKUP(C283,$AH$2:$BU$3,2,0)</f>
        <v>620</v>
      </c>
      <c r="F283" s="97">
        <f t="shared" ref="F283:F317" si="16">D283*E283</f>
        <v>0</v>
      </c>
      <c r="G283" s="161"/>
      <c r="H283" s="142"/>
      <c r="I283" s="130" t="e">
        <f>VLOOKUP(H283,Presupuesto!$B$11:$C$565,2,0)</f>
        <v>#N/A</v>
      </c>
      <c r="J283" s="215" t="s">
        <v>1457</v>
      </c>
      <c r="K283" s="98" t="s">
        <v>392</v>
      </c>
    </row>
    <row r="284" spans="3:11" x14ac:dyDescent="0.35">
      <c r="C284" s="141"/>
      <c r="D284" s="158"/>
      <c r="E284" s="123"/>
      <c r="F284" s="97">
        <f t="shared" si="16"/>
        <v>0</v>
      </c>
      <c r="G284" s="161"/>
      <c r="H284" s="142"/>
      <c r="I284" s="130" t="e">
        <f>VLOOKUP(H284,Presupuesto!$B$11:$C$565,2,0)</f>
        <v>#N/A</v>
      </c>
      <c r="J284" s="98" t="str">
        <f>$J$283</f>
        <v>Desarrollo del Sistema de Educación Superior</v>
      </c>
      <c r="K284" s="98" t="s">
        <v>410</v>
      </c>
    </row>
    <row r="285" spans="3:11" x14ac:dyDescent="0.35">
      <c r="C285" s="141"/>
      <c r="D285" s="158"/>
      <c r="E285" s="123"/>
      <c r="F285" s="97">
        <f t="shared" si="16"/>
        <v>0</v>
      </c>
      <c r="G285" s="161"/>
      <c r="H285" s="142"/>
      <c r="I285" s="130" t="e">
        <f>VLOOKUP(H285,Presupuesto!$B$11:$C$565,2,0)</f>
        <v>#N/A</v>
      </c>
      <c r="J285" s="98" t="str">
        <f t="shared" ref="J285:J317" si="17">$J$283</f>
        <v>Desarrollo del Sistema de Educación Superior</v>
      </c>
      <c r="K285" s="98" t="s">
        <v>410</v>
      </c>
    </row>
    <row r="286" spans="3:11" x14ac:dyDescent="0.35">
      <c r="C286" s="141"/>
      <c r="D286" s="158"/>
      <c r="E286" s="123"/>
      <c r="F286" s="97">
        <f t="shared" si="16"/>
        <v>0</v>
      </c>
      <c r="G286" s="161"/>
      <c r="H286" s="142"/>
      <c r="I286" s="130" t="e">
        <f>VLOOKUP(H286,Presupuesto!$B$11:$C$565,2,0)</f>
        <v>#N/A</v>
      </c>
      <c r="J286" s="98" t="str">
        <f t="shared" si="17"/>
        <v>Desarrollo del Sistema de Educación Superior</v>
      </c>
      <c r="K286" s="98" t="s">
        <v>410</v>
      </c>
    </row>
    <row r="287" spans="3:11" x14ac:dyDescent="0.35">
      <c r="C287" s="141"/>
      <c r="D287" s="158"/>
      <c r="E287" s="123"/>
      <c r="F287" s="97">
        <f t="shared" si="16"/>
        <v>0</v>
      </c>
      <c r="G287" s="161"/>
      <c r="H287" s="142"/>
      <c r="I287" s="130" t="e">
        <f>VLOOKUP(H287,Presupuesto!$B$11:$C$565,2,0)</f>
        <v>#N/A</v>
      </c>
      <c r="J287" s="98" t="str">
        <f t="shared" si="17"/>
        <v>Desarrollo del Sistema de Educación Superior</v>
      </c>
      <c r="K287" s="98" t="s">
        <v>410</v>
      </c>
    </row>
    <row r="288" spans="3:11" x14ac:dyDescent="0.35">
      <c r="C288" s="141"/>
      <c r="D288" s="158"/>
      <c r="E288" s="123"/>
      <c r="F288" s="97">
        <f t="shared" si="16"/>
        <v>0</v>
      </c>
      <c r="G288" s="161"/>
      <c r="H288" s="142"/>
      <c r="I288" s="130" t="e">
        <f>VLOOKUP(H288,Presupuesto!$B$11:$C$565,2,0)</f>
        <v>#N/A</v>
      </c>
      <c r="J288" s="98" t="str">
        <f t="shared" si="17"/>
        <v>Desarrollo del Sistema de Educación Superior</v>
      </c>
      <c r="K288" s="98" t="s">
        <v>399</v>
      </c>
    </row>
    <row r="289" spans="3:11" x14ac:dyDescent="0.35">
      <c r="C289" s="141"/>
      <c r="D289" s="158"/>
      <c r="E289" s="123"/>
      <c r="F289" s="97">
        <f t="shared" si="16"/>
        <v>0</v>
      </c>
      <c r="G289" s="161"/>
      <c r="H289" s="142"/>
      <c r="I289" s="130" t="e">
        <f>VLOOKUP(H289,Presupuesto!$B$11:$C$565,2,0)</f>
        <v>#N/A</v>
      </c>
      <c r="J289" s="98" t="str">
        <f t="shared" si="17"/>
        <v>Desarrollo del Sistema de Educación Superior</v>
      </c>
      <c r="K289" s="98" t="s">
        <v>410</v>
      </c>
    </row>
    <row r="290" spans="3:11" x14ac:dyDescent="0.35">
      <c r="C290" s="141"/>
      <c r="D290" s="158"/>
      <c r="E290" s="123"/>
      <c r="F290" s="97">
        <f t="shared" si="16"/>
        <v>0</v>
      </c>
      <c r="G290" s="161"/>
      <c r="H290" s="142"/>
      <c r="I290" s="130" t="e">
        <f>VLOOKUP(H290,Presupuesto!$B$11:$C$565,2,0)</f>
        <v>#N/A</v>
      </c>
      <c r="J290" s="98" t="str">
        <f t="shared" si="17"/>
        <v>Desarrollo del Sistema de Educación Superior</v>
      </c>
      <c r="K290" s="98" t="s">
        <v>410</v>
      </c>
    </row>
    <row r="291" spans="3:11" x14ac:dyDescent="0.35">
      <c r="C291" s="141"/>
      <c r="D291" s="158"/>
      <c r="E291" s="123"/>
      <c r="F291" s="97">
        <f t="shared" si="16"/>
        <v>0</v>
      </c>
      <c r="G291" s="161"/>
      <c r="H291" s="142"/>
      <c r="I291" s="130" t="e">
        <f>VLOOKUP(H291,Presupuesto!$B$11:$C$565,2,0)</f>
        <v>#N/A</v>
      </c>
      <c r="J291" s="98" t="str">
        <f t="shared" si="17"/>
        <v>Desarrollo del Sistema de Educación Superior</v>
      </c>
      <c r="K291" s="98" t="s">
        <v>410</v>
      </c>
    </row>
    <row r="292" spans="3:11" x14ac:dyDescent="0.35">
      <c r="C292" s="141"/>
      <c r="D292" s="158"/>
      <c r="E292" s="123"/>
      <c r="F292" s="97">
        <f t="shared" si="16"/>
        <v>0</v>
      </c>
      <c r="G292" s="161"/>
      <c r="H292" s="142"/>
      <c r="I292" s="130" t="e">
        <f>VLOOKUP(H292,Presupuesto!$B$11:$C$565,2,0)</f>
        <v>#N/A</v>
      </c>
      <c r="J292" s="98" t="str">
        <f t="shared" si="17"/>
        <v>Desarrollo del Sistema de Educación Superior</v>
      </c>
      <c r="K292" s="98" t="s">
        <v>410</v>
      </c>
    </row>
    <row r="293" spans="3:11" x14ac:dyDescent="0.35">
      <c r="C293" s="141"/>
      <c r="D293" s="158"/>
      <c r="E293" s="123"/>
      <c r="F293" s="97">
        <f t="shared" si="16"/>
        <v>0</v>
      </c>
      <c r="G293" s="161"/>
      <c r="H293" s="142"/>
      <c r="I293" s="130" t="e">
        <f>VLOOKUP(H293,Presupuesto!$B$11:$C$565,2,0)</f>
        <v>#N/A</v>
      </c>
      <c r="J293" s="98" t="str">
        <f t="shared" si="17"/>
        <v>Desarrollo del Sistema de Educación Superior</v>
      </c>
      <c r="K293" s="98" t="s">
        <v>410</v>
      </c>
    </row>
    <row r="294" spans="3:11" x14ac:dyDescent="0.35">
      <c r="C294" s="141"/>
      <c r="D294" s="158"/>
      <c r="E294" s="123"/>
      <c r="F294" s="97">
        <f t="shared" si="16"/>
        <v>0</v>
      </c>
      <c r="G294" s="161"/>
      <c r="H294" s="142"/>
      <c r="I294" s="130" t="e">
        <f>VLOOKUP(H294,Presupuesto!$B$11:$C$565,2,0)</f>
        <v>#N/A</v>
      </c>
      <c r="J294" s="98" t="str">
        <f t="shared" si="17"/>
        <v>Desarrollo del Sistema de Educación Superior</v>
      </c>
      <c r="K294" s="98" t="s">
        <v>410</v>
      </c>
    </row>
    <row r="295" spans="3:11" x14ac:dyDescent="0.35">
      <c r="C295" s="141"/>
      <c r="D295" s="158"/>
      <c r="E295" s="123"/>
      <c r="F295" s="97">
        <f t="shared" si="16"/>
        <v>0</v>
      </c>
      <c r="G295" s="161"/>
      <c r="H295" s="142"/>
      <c r="I295" s="130" t="e">
        <f>VLOOKUP(H295,Presupuesto!$B$11:$C$565,2,0)</f>
        <v>#N/A</v>
      </c>
      <c r="J295" s="98" t="str">
        <f t="shared" si="17"/>
        <v>Desarrollo del Sistema de Educación Superior</v>
      </c>
      <c r="K295" s="98" t="s">
        <v>410</v>
      </c>
    </row>
    <row r="296" spans="3:11" x14ac:dyDescent="0.35">
      <c r="C296" s="141"/>
      <c r="D296" s="158"/>
      <c r="E296" s="123"/>
      <c r="F296" s="97">
        <f t="shared" si="16"/>
        <v>0</v>
      </c>
      <c r="G296" s="161"/>
      <c r="H296" s="142"/>
      <c r="I296" s="130" t="e">
        <f>VLOOKUP(H296,Presupuesto!$B$11:$C$565,2,0)</f>
        <v>#N/A</v>
      </c>
      <c r="J296" s="98" t="str">
        <f t="shared" si="17"/>
        <v>Desarrollo del Sistema de Educación Superior</v>
      </c>
      <c r="K296" s="98" t="s">
        <v>410</v>
      </c>
    </row>
    <row r="297" spans="3:11" x14ac:dyDescent="0.35">
      <c r="C297" s="141"/>
      <c r="D297" s="158"/>
      <c r="E297" s="123"/>
      <c r="F297" s="97">
        <f t="shared" si="16"/>
        <v>0</v>
      </c>
      <c r="G297" s="161"/>
      <c r="H297" s="142"/>
      <c r="I297" s="130" t="e">
        <f>VLOOKUP(H297,Presupuesto!$B$11:$C$565,2,0)</f>
        <v>#N/A</v>
      </c>
      <c r="J297" s="98" t="str">
        <f t="shared" si="17"/>
        <v>Desarrollo del Sistema de Educación Superior</v>
      </c>
      <c r="K297" s="98" t="s">
        <v>410</v>
      </c>
    </row>
    <row r="298" spans="3:11" x14ac:dyDescent="0.35">
      <c r="C298" s="141"/>
      <c r="D298" s="158"/>
      <c r="E298" s="123"/>
      <c r="F298" s="97">
        <f t="shared" si="16"/>
        <v>0</v>
      </c>
      <c r="G298" s="161"/>
      <c r="H298" s="142"/>
      <c r="I298" s="130" t="e">
        <f>VLOOKUP(H298,Presupuesto!$B$11:$C$565,2,0)</f>
        <v>#N/A</v>
      </c>
      <c r="J298" s="98" t="str">
        <f t="shared" si="17"/>
        <v>Desarrollo del Sistema de Educación Superior</v>
      </c>
      <c r="K298" s="98" t="s">
        <v>410</v>
      </c>
    </row>
    <row r="299" spans="3:11" x14ac:dyDescent="0.35">
      <c r="C299" s="141"/>
      <c r="D299" s="158"/>
      <c r="E299" s="123"/>
      <c r="F299" s="97">
        <f t="shared" si="16"/>
        <v>0</v>
      </c>
      <c r="G299" s="161"/>
      <c r="H299" s="142"/>
      <c r="I299" s="130" t="e">
        <f>VLOOKUP(H299,Presupuesto!$B$11:$C$565,2,0)</f>
        <v>#N/A</v>
      </c>
      <c r="J299" s="98" t="str">
        <f t="shared" si="17"/>
        <v>Desarrollo del Sistema de Educación Superior</v>
      </c>
      <c r="K299" s="98" t="s">
        <v>410</v>
      </c>
    </row>
    <row r="300" spans="3:11" x14ac:dyDescent="0.35">
      <c r="C300" s="141"/>
      <c r="D300" s="158"/>
      <c r="E300" s="123"/>
      <c r="F300" s="97">
        <f t="shared" si="16"/>
        <v>0</v>
      </c>
      <c r="G300" s="161"/>
      <c r="H300" s="142"/>
      <c r="I300" s="130" t="e">
        <f>VLOOKUP(H300,Presupuesto!$B$11:$C$565,2,0)</f>
        <v>#N/A</v>
      </c>
      <c r="J300" s="98" t="str">
        <f t="shared" si="17"/>
        <v>Desarrollo del Sistema de Educación Superior</v>
      </c>
      <c r="K300" s="98" t="s">
        <v>410</v>
      </c>
    </row>
    <row r="301" spans="3:11" x14ac:dyDescent="0.35">
      <c r="C301" s="141"/>
      <c r="D301" s="158"/>
      <c r="E301" s="123"/>
      <c r="F301" s="97">
        <f t="shared" si="16"/>
        <v>0</v>
      </c>
      <c r="G301" s="161"/>
      <c r="H301" s="142"/>
      <c r="I301" s="130" t="e">
        <f>VLOOKUP(H301,Presupuesto!$B$11:$C$565,2,0)</f>
        <v>#N/A</v>
      </c>
      <c r="J301" s="98" t="str">
        <f t="shared" si="17"/>
        <v>Desarrollo del Sistema de Educación Superior</v>
      </c>
      <c r="K301" s="98" t="s">
        <v>410</v>
      </c>
    </row>
    <row r="302" spans="3:11" x14ac:dyDescent="0.35">
      <c r="C302" s="141"/>
      <c r="D302" s="158"/>
      <c r="E302" s="123"/>
      <c r="F302" s="97">
        <f t="shared" si="16"/>
        <v>0</v>
      </c>
      <c r="G302" s="161"/>
      <c r="H302" s="142"/>
      <c r="I302" s="130" t="e">
        <f>VLOOKUP(H302,Presupuesto!$B$11:$C$565,2,0)</f>
        <v>#N/A</v>
      </c>
      <c r="J302" s="98" t="str">
        <f t="shared" si="17"/>
        <v>Desarrollo del Sistema de Educación Superior</v>
      </c>
      <c r="K302" s="98" t="s">
        <v>410</v>
      </c>
    </row>
    <row r="303" spans="3:11" x14ac:dyDescent="0.35">
      <c r="C303" s="141"/>
      <c r="D303" s="158"/>
      <c r="E303" s="123"/>
      <c r="F303" s="97">
        <f t="shared" si="16"/>
        <v>0</v>
      </c>
      <c r="G303" s="161"/>
      <c r="H303" s="142"/>
      <c r="I303" s="130" t="e">
        <f>VLOOKUP(H303,Presupuesto!$B$11:$C$565,2,0)</f>
        <v>#N/A</v>
      </c>
      <c r="J303" s="98" t="str">
        <f t="shared" si="17"/>
        <v>Desarrollo del Sistema de Educación Superior</v>
      </c>
      <c r="K303" s="98" t="s">
        <v>410</v>
      </c>
    </row>
    <row r="304" spans="3:11" x14ac:dyDescent="0.35">
      <c r="C304" s="141"/>
      <c r="D304" s="158"/>
      <c r="E304" s="123"/>
      <c r="F304" s="97">
        <f t="shared" si="16"/>
        <v>0</v>
      </c>
      <c r="G304" s="161"/>
      <c r="H304" s="142"/>
      <c r="I304" s="130" t="e">
        <f>VLOOKUP(H304,Presupuesto!$B$11:$C$565,2,0)</f>
        <v>#N/A</v>
      </c>
      <c r="J304" s="98" t="str">
        <f t="shared" si="17"/>
        <v>Desarrollo del Sistema de Educación Superior</v>
      </c>
      <c r="K304" s="98" t="s">
        <v>410</v>
      </c>
    </row>
    <row r="305" spans="3:11" x14ac:dyDescent="0.35">
      <c r="C305" s="143"/>
      <c r="D305" s="151"/>
      <c r="E305" s="118"/>
      <c r="F305" s="97">
        <f t="shared" si="16"/>
        <v>0</v>
      </c>
      <c r="G305" s="161"/>
      <c r="H305" s="144"/>
      <c r="I305" s="130" t="e">
        <f>VLOOKUP(H305,Presupuesto!$B$11:$C$565,2,0)</f>
        <v>#N/A</v>
      </c>
      <c r="J305" s="98" t="str">
        <f t="shared" si="17"/>
        <v>Desarrollo del Sistema de Educación Superior</v>
      </c>
      <c r="K305" s="98" t="s">
        <v>410</v>
      </c>
    </row>
    <row r="306" spans="3:11" x14ac:dyDescent="0.35">
      <c r="C306" s="143"/>
      <c r="D306" s="151"/>
      <c r="E306" s="118"/>
      <c r="F306" s="97">
        <f t="shared" si="16"/>
        <v>0</v>
      </c>
      <c r="G306" s="161"/>
      <c r="H306" s="144"/>
      <c r="I306" s="130" t="e">
        <f>VLOOKUP(H306,Presupuesto!$B$11:$C$565,2,0)</f>
        <v>#N/A</v>
      </c>
      <c r="J306" s="98" t="str">
        <f t="shared" si="17"/>
        <v>Desarrollo del Sistema de Educación Superior</v>
      </c>
      <c r="K306" s="98" t="s">
        <v>410</v>
      </c>
    </row>
    <row r="307" spans="3:11" x14ac:dyDescent="0.35">
      <c r="C307" s="143"/>
      <c r="D307" s="151"/>
      <c r="E307" s="118"/>
      <c r="F307" s="97">
        <f t="shared" si="16"/>
        <v>0</v>
      </c>
      <c r="G307" s="161"/>
      <c r="H307" s="144"/>
      <c r="I307" s="130" t="e">
        <f>VLOOKUP(H307,Presupuesto!$B$11:$C$565,2,0)</f>
        <v>#N/A</v>
      </c>
      <c r="J307" s="98" t="str">
        <f t="shared" si="17"/>
        <v>Desarrollo del Sistema de Educación Superior</v>
      </c>
      <c r="K307" s="98" t="s">
        <v>410</v>
      </c>
    </row>
    <row r="308" spans="3:11" x14ac:dyDescent="0.35">
      <c r="C308" s="143"/>
      <c r="D308" s="151"/>
      <c r="E308" s="118"/>
      <c r="F308" s="97">
        <f t="shared" si="16"/>
        <v>0</v>
      </c>
      <c r="G308" s="161"/>
      <c r="H308" s="144"/>
      <c r="I308" s="130" t="e">
        <f>VLOOKUP(H308,Presupuesto!$B$11:$C$565,2,0)</f>
        <v>#N/A</v>
      </c>
      <c r="J308" s="98" t="str">
        <f t="shared" si="17"/>
        <v>Desarrollo del Sistema de Educación Superior</v>
      </c>
      <c r="K308" s="98" t="s">
        <v>410</v>
      </c>
    </row>
    <row r="309" spans="3:11" x14ac:dyDescent="0.35">
      <c r="C309" s="143"/>
      <c r="D309" s="151"/>
      <c r="E309" s="118"/>
      <c r="F309" s="97">
        <f t="shared" si="16"/>
        <v>0</v>
      </c>
      <c r="G309" s="161"/>
      <c r="H309" s="144"/>
      <c r="I309" s="130" t="e">
        <f>VLOOKUP(H309,Presupuesto!$B$11:$C$565,2,0)</f>
        <v>#N/A</v>
      </c>
      <c r="J309" s="98" t="str">
        <f t="shared" si="17"/>
        <v>Desarrollo del Sistema de Educación Superior</v>
      </c>
      <c r="K309" s="98" t="s">
        <v>410</v>
      </c>
    </row>
    <row r="310" spans="3:11" x14ac:dyDescent="0.35">
      <c r="C310" s="143"/>
      <c r="D310" s="151"/>
      <c r="E310" s="118"/>
      <c r="F310" s="97">
        <f t="shared" si="16"/>
        <v>0</v>
      </c>
      <c r="G310" s="161"/>
      <c r="H310" s="144"/>
      <c r="I310" s="130" t="e">
        <f>VLOOKUP(H310,Presupuesto!$B$11:$C$565,2,0)</f>
        <v>#N/A</v>
      </c>
      <c r="J310" s="98" t="str">
        <f t="shared" si="17"/>
        <v>Desarrollo del Sistema de Educación Superior</v>
      </c>
      <c r="K310" s="98" t="s">
        <v>410</v>
      </c>
    </row>
    <row r="311" spans="3:11" x14ac:dyDescent="0.35">
      <c r="C311" s="143"/>
      <c r="D311" s="151"/>
      <c r="E311" s="118"/>
      <c r="F311" s="97">
        <f t="shared" si="16"/>
        <v>0</v>
      </c>
      <c r="G311" s="161"/>
      <c r="H311" s="144"/>
      <c r="I311" s="130" t="e">
        <f>VLOOKUP(H311,Presupuesto!$B$11:$C$565,2,0)</f>
        <v>#N/A</v>
      </c>
      <c r="J311" s="98" t="str">
        <f t="shared" si="17"/>
        <v>Desarrollo del Sistema de Educación Superior</v>
      </c>
      <c r="K311" s="98" t="s">
        <v>410</v>
      </c>
    </row>
    <row r="312" spans="3:11" x14ac:dyDescent="0.35">
      <c r="C312" s="143"/>
      <c r="D312" s="151"/>
      <c r="E312" s="118"/>
      <c r="F312" s="97">
        <f t="shared" si="16"/>
        <v>0</v>
      </c>
      <c r="G312" s="161"/>
      <c r="H312" s="144"/>
      <c r="I312" s="130" t="e">
        <f>VLOOKUP(H312,Presupuesto!$B$11:$C$565,2,0)</f>
        <v>#N/A</v>
      </c>
      <c r="J312" s="98" t="str">
        <f t="shared" si="17"/>
        <v>Desarrollo del Sistema de Educación Superior</v>
      </c>
      <c r="K312" s="98" t="s">
        <v>410</v>
      </c>
    </row>
    <row r="313" spans="3:11" x14ac:dyDescent="0.35">
      <c r="C313" s="145"/>
      <c r="D313" s="151"/>
      <c r="E313" s="118"/>
      <c r="F313" s="97">
        <f t="shared" si="16"/>
        <v>0</v>
      </c>
      <c r="G313" s="161"/>
      <c r="H313" s="146"/>
      <c r="I313" s="130" t="e">
        <f>VLOOKUP(H313,Presupuesto!$B$11:$C$565,2,0)</f>
        <v>#N/A</v>
      </c>
      <c r="J313" s="98" t="str">
        <f t="shared" si="17"/>
        <v>Desarrollo del Sistema de Educación Superior</v>
      </c>
      <c r="K313" s="98" t="s">
        <v>401</v>
      </c>
    </row>
    <row r="314" spans="3:11" x14ac:dyDescent="0.35">
      <c r="C314" s="145"/>
      <c r="D314" s="151"/>
      <c r="E314" s="118"/>
      <c r="F314" s="97">
        <f t="shared" si="16"/>
        <v>0</v>
      </c>
      <c r="G314" s="161"/>
      <c r="H314" s="146"/>
      <c r="I314" s="130" t="e">
        <f>VLOOKUP(H314,Presupuesto!$B$11:$C$565,2,0)</f>
        <v>#N/A</v>
      </c>
      <c r="J314" s="98" t="str">
        <f t="shared" si="17"/>
        <v>Desarrollo del Sistema de Educación Superior</v>
      </c>
      <c r="K314" s="98" t="s">
        <v>410</v>
      </c>
    </row>
    <row r="315" spans="3:11" x14ac:dyDescent="0.35">
      <c r="C315" s="145"/>
      <c r="D315" s="151"/>
      <c r="E315" s="118"/>
      <c r="F315" s="97">
        <f t="shared" si="16"/>
        <v>0</v>
      </c>
      <c r="G315" s="161"/>
      <c r="H315" s="146"/>
      <c r="I315" s="130" t="e">
        <f>VLOOKUP(H315,Presupuesto!$B$11:$C$565,2,0)</f>
        <v>#N/A</v>
      </c>
      <c r="J315" s="98" t="str">
        <f t="shared" si="17"/>
        <v>Desarrollo del Sistema de Educación Superior</v>
      </c>
      <c r="K315" s="98" t="s">
        <v>410</v>
      </c>
    </row>
    <row r="316" spans="3:11" x14ac:dyDescent="0.35">
      <c r="C316" s="145"/>
      <c r="D316" s="151"/>
      <c r="E316" s="118"/>
      <c r="F316" s="97">
        <f t="shared" si="16"/>
        <v>0</v>
      </c>
      <c r="G316" s="161"/>
      <c r="H316" s="146"/>
      <c r="I316" s="130" t="e">
        <f>VLOOKUP(H316,Presupuesto!$B$11:$C$565,2,0)</f>
        <v>#N/A</v>
      </c>
      <c r="J316" s="98" t="str">
        <f t="shared" si="17"/>
        <v>Desarrollo del Sistema de Educación Superior</v>
      </c>
      <c r="K316" s="98" t="s">
        <v>410</v>
      </c>
    </row>
    <row r="317" spans="3:11" ht="15" thickBot="1" x14ac:dyDescent="0.4">
      <c r="C317" s="147"/>
      <c r="D317" s="159"/>
      <c r="E317" s="103"/>
      <c r="F317" s="105">
        <f t="shared" si="16"/>
        <v>0</v>
      </c>
      <c r="G317" s="162"/>
      <c r="H317" s="148"/>
      <c r="I317" s="132" t="e">
        <f>VLOOKUP(H317,Presupuesto!$B$11:$C$565,2,0)</f>
        <v>#N/A</v>
      </c>
      <c r="J317" s="106" t="str">
        <f t="shared" si="17"/>
        <v>Desarrollo del Sistema de Educación Superior</v>
      </c>
      <c r="K317" s="124" t="s">
        <v>392</v>
      </c>
    </row>
    <row r="320" spans="3:11" ht="15" thickBot="1" x14ac:dyDescent="0.4"/>
    <row r="321" spans="3:11" ht="15" thickBot="1" x14ac:dyDescent="0.4">
      <c r="C321" s="157" t="s">
        <v>53</v>
      </c>
      <c r="D321" s="354">
        <f>SUM(F328:F362)</f>
        <v>0</v>
      </c>
      <c r="F321" s="70"/>
      <c r="G321" s="79"/>
      <c r="H321" s="70"/>
      <c r="I321" s="70"/>
    </row>
    <row r="322" spans="3:11" x14ac:dyDescent="0.35">
      <c r="C322" s="70"/>
      <c r="D322" s="31"/>
      <c r="E322" s="93"/>
      <c r="F322" s="93"/>
      <c r="G322" s="93"/>
      <c r="H322" s="76"/>
      <c r="I322" s="76"/>
      <c r="J322" s="76"/>
      <c r="K322" s="112"/>
    </row>
    <row r="323" spans="3:11" x14ac:dyDescent="0.35">
      <c r="C323" s="70"/>
      <c r="D323" s="31"/>
      <c r="E323" s="93"/>
      <c r="F323" s="93"/>
      <c r="G323" s="93"/>
      <c r="H323" s="76"/>
      <c r="I323" s="76"/>
      <c r="J323" s="76"/>
      <c r="K323" s="112"/>
    </row>
    <row r="324" spans="3:11" ht="15.5" x14ac:dyDescent="0.35">
      <c r="C324" s="202" t="s">
        <v>390</v>
      </c>
      <c r="D324" s="351"/>
      <c r="E324" s="93"/>
      <c r="F324" s="93"/>
      <c r="G324" s="93"/>
      <c r="H324" s="76"/>
      <c r="I324" s="76"/>
      <c r="J324" s="76"/>
      <c r="K324" s="112"/>
    </row>
    <row r="325" spans="3:11" ht="18.5" x14ac:dyDescent="0.35">
      <c r="C325" s="207" t="e">
        <f>IFERROR(VLOOKUP(D324,'1. Desarrollo e Innov. Curricu.'!$F:$G,2,FALSE),IFERROR(VLOOKUP(D324,'2. Investigación Científica'!$F:$G,2,FALSE),IFERROR(VLOOKUP(D324,'3. Vinculación Univ. Sociedad'!$F:$G,2,FALSE),IFERROR(VLOOKUP(D324,'4. Docencia y Profesorado Univ.'!$F:$G,2,FALSE),IFERROR(VLOOKUP(D324,'5. Estudiantes y Graduados'!$F:$G,2,FALSE),IFERROR(VLOOKUP(D324,'11. Gestion Administrativa'!$F:$G,2,FALSE),IFERROR(VLOOKUP(D324,'13. Gestión Académica'!$F:$G,2,FALSE),IFERROR(VLOOKUP(D324,'9. Asegura. de la Calid. y M'!$F:$G,2,FALSE),IFERROR(VLOOKUP(D324,'6. Gestión del Conocimiento'!$F:$G,2,FALSE),IFERROR(VLOOKUP(D324,'15. Gobernabilidad y Proceso...'!$F:$G,2,FALSE),IFERROR(VLOOKUP(D324,'12. Gestión del Talento Humano'!$F:$G,2,FALSE),IFERROR(VLOOKUP(D324,'14. Internacional... de la E.S.'!$F:$G,2,FALSE),IFERROR(VLOOKUP(D324,'10. Posgrado'!$F:$G,2,FALSE),IFERROR(VLOOKUP(D324,'16. Gestión TIC'!$F:$G,2,FALSE),IFERROR(VLOOKUP(D324,'16. Desa. del Sistema Educ.Sup.'!$F:$G,2,FALSE),IFERROR(VLOOKUP(D324,'8. Cultura de Inno. Insti...'!$F:$G,2,FALSE),VLOOKUP(D324,'7. Lo Esencial de la Reforma U.'!$F:$G,2,0)))))))))))))))))</f>
        <v>#N/A</v>
      </c>
      <c r="D325" s="31"/>
      <c r="E325" s="93"/>
      <c r="F325" s="93"/>
      <c r="G325" s="93"/>
      <c r="H325" s="76"/>
      <c r="I325" s="76"/>
      <c r="J325" s="76"/>
      <c r="K325" s="112"/>
    </row>
    <row r="326" spans="3:11" ht="15" thickBot="1" x14ac:dyDescent="0.4">
      <c r="F326" s="93"/>
      <c r="G326" s="76"/>
      <c r="H326" s="76"/>
      <c r="I326" s="76"/>
    </row>
    <row r="327" spans="3:11" ht="29.5" thickBot="1" x14ac:dyDescent="0.4">
      <c r="C327" s="129" t="s">
        <v>44</v>
      </c>
      <c r="D327" s="129" t="s">
        <v>55</v>
      </c>
      <c r="E327" s="136" t="s">
        <v>57</v>
      </c>
      <c r="F327" s="135" t="s">
        <v>27</v>
      </c>
      <c r="G327" s="133" t="s">
        <v>129</v>
      </c>
      <c r="H327" s="136" t="s">
        <v>46</v>
      </c>
      <c r="I327" s="133" t="s">
        <v>130</v>
      </c>
      <c r="J327" s="133" t="s">
        <v>408</v>
      </c>
      <c r="K327" s="133" t="s">
        <v>409</v>
      </c>
    </row>
    <row r="328" spans="3:11" x14ac:dyDescent="0.35">
      <c r="C328" s="217" t="s">
        <v>437</v>
      </c>
      <c r="D328" s="218"/>
      <c r="E328" s="216">
        <f>HLOOKUP(C328,$AH$2:$BU$3,2,0)</f>
        <v>620</v>
      </c>
      <c r="F328" s="97">
        <f t="shared" ref="F328:F362" si="18">D328*E328</f>
        <v>0</v>
      </c>
      <c r="G328" s="161"/>
      <c r="H328" s="142"/>
      <c r="I328" s="130" t="e">
        <f>VLOOKUP(H328,Presupuesto!$B$11:$C$565,2,0)</f>
        <v>#N/A</v>
      </c>
      <c r="J328" s="215" t="s">
        <v>1457</v>
      </c>
      <c r="K328" s="98" t="s">
        <v>392</v>
      </c>
    </row>
    <row r="329" spans="3:11" x14ac:dyDescent="0.35">
      <c r="C329" s="141"/>
      <c r="D329" s="158"/>
      <c r="E329" s="123"/>
      <c r="F329" s="97">
        <f t="shared" si="18"/>
        <v>0</v>
      </c>
      <c r="G329" s="161"/>
      <c r="H329" s="142"/>
      <c r="I329" s="130" t="e">
        <f>VLOOKUP(H329,Presupuesto!$B$11:$C$565,2,0)</f>
        <v>#N/A</v>
      </c>
      <c r="J329" s="98" t="str">
        <f>$J$328</f>
        <v>Desarrollo del Sistema de Educación Superior</v>
      </c>
      <c r="K329" s="98" t="s">
        <v>410</v>
      </c>
    </row>
    <row r="330" spans="3:11" x14ac:dyDescent="0.35">
      <c r="C330" s="141"/>
      <c r="D330" s="158"/>
      <c r="E330" s="123"/>
      <c r="F330" s="97">
        <f t="shared" si="18"/>
        <v>0</v>
      </c>
      <c r="G330" s="161"/>
      <c r="H330" s="142"/>
      <c r="I330" s="130" t="e">
        <f>VLOOKUP(H330,Presupuesto!$B$11:$C$565,2,0)</f>
        <v>#N/A</v>
      </c>
      <c r="J330" s="98" t="str">
        <f t="shared" ref="J330:J362" si="19">$J$328</f>
        <v>Desarrollo del Sistema de Educación Superior</v>
      </c>
      <c r="K330" s="98" t="s">
        <v>410</v>
      </c>
    </row>
    <row r="331" spans="3:11" x14ac:dyDescent="0.35">
      <c r="C331" s="141"/>
      <c r="D331" s="158"/>
      <c r="E331" s="123"/>
      <c r="F331" s="97">
        <f t="shared" si="18"/>
        <v>0</v>
      </c>
      <c r="G331" s="161"/>
      <c r="H331" s="142"/>
      <c r="I331" s="130" t="e">
        <f>VLOOKUP(H331,Presupuesto!$B$11:$C$565,2,0)</f>
        <v>#N/A</v>
      </c>
      <c r="J331" s="98" t="str">
        <f t="shared" si="19"/>
        <v>Desarrollo del Sistema de Educación Superior</v>
      </c>
      <c r="K331" s="98" t="s">
        <v>410</v>
      </c>
    </row>
    <row r="332" spans="3:11" x14ac:dyDescent="0.35">
      <c r="C332" s="141"/>
      <c r="D332" s="158"/>
      <c r="E332" s="123"/>
      <c r="F332" s="97">
        <f t="shared" si="18"/>
        <v>0</v>
      </c>
      <c r="G332" s="161"/>
      <c r="H332" s="142"/>
      <c r="I332" s="130" t="e">
        <f>VLOOKUP(H332,Presupuesto!$B$11:$C$565,2,0)</f>
        <v>#N/A</v>
      </c>
      <c r="J332" s="98" t="str">
        <f t="shared" si="19"/>
        <v>Desarrollo del Sistema de Educación Superior</v>
      </c>
      <c r="K332" s="98" t="s">
        <v>410</v>
      </c>
    </row>
    <row r="333" spans="3:11" x14ac:dyDescent="0.35">
      <c r="C333" s="141"/>
      <c r="D333" s="158"/>
      <c r="E333" s="123"/>
      <c r="F333" s="97">
        <f t="shared" si="18"/>
        <v>0</v>
      </c>
      <c r="G333" s="161"/>
      <c r="H333" s="142"/>
      <c r="I333" s="130" t="e">
        <f>VLOOKUP(H333,Presupuesto!$B$11:$C$565,2,0)</f>
        <v>#N/A</v>
      </c>
      <c r="J333" s="98" t="str">
        <f t="shared" si="19"/>
        <v>Desarrollo del Sistema de Educación Superior</v>
      </c>
      <c r="K333" s="98" t="s">
        <v>399</v>
      </c>
    </row>
    <row r="334" spans="3:11" x14ac:dyDescent="0.35">
      <c r="C334" s="141"/>
      <c r="D334" s="158"/>
      <c r="E334" s="123"/>
      <c r="F334" s="97">
        <f t="shared" si="18"/>
        <v>0</v>
      </c>
      <c r="G334" s="161"/>
      <c r="H334" s="142"/>
      <c r="I334" s="130" t="e">
        <f>VLOOKUP(H334,Presupuesto!$B$11:$C$565,2,0)</f>
        <v>#N/A</v>
      </c>
      <c r="J334" s="98" t="str">
        <f t="shared" si="19"/>
        <v>Desarrollo del Sistema de Educación Superior</v>
      </c>
      <c r="K334" s="98" t="s">
        <v>410</v>
      </c>
    </row>
    <row r="335" spans="3:11" x14ac:dyDescent="0.35">
      <c r="C335" s="141"/>
      <c r="D335" s="158"/>
      <c r="E335" s="123"/>
      <c r="F335" s="97">
        <f t="shared" si="18"/>
        <v>0</v>
      </c>
      <c r="G335" s="161"/>
      <c r="H335" s="142"/>
      <c r="I335" s="130" t="e">
        <f>VLOOKUP(H335,Presupuesto!$B$11:$C$565,2,0)</f>
        <v>#N/A</v>
      </c>
      <c r="J335" s="98" t="str">
        <f t="shared" si="19"/>
        <v>Desarrollo del Sistema de Educación Superior</v>
      </c>
      <c r="K335" s="98" t="s">
        <v>410</v>
      </c>
    </row>
    <row r="336" spans="3:11" x14ac:dyDescent="0.35">
      <c r="C336" s="141"/>
      <c r="D336" s="158"/>
      <c r="E336" s="123"/>
      <c r="F336" s="97">
        <f t="shared" si="18"/>
        <v>0</v>
      </c>
      <c r="G336" s="161"/>
      <c r="H336" s="142"/>
      <c r="I336" s="130" t="e">
        <f>VLOOKUP(H336,Presupuesto!$B$11:$C$565,2,0)</f>
        <v>#N/A</v>
      </c>
      <c r="J336" s="98" t="str">
        <f t="shared" si="19"/>
        <v>Desarrollo del Sistema de Educación Superior</v>
      </c>
      <c r="K336" s="98" t="s">
        <v>410</v>
      </c>
    </row>
    <row r="337" spans="3:11" x14ac:dyDescent="0.35">
      <c r="C337" s="141"/>
      <c r="D337" s="158"/>
      <c r="E337" s="123"/>
      <c r="F337" s="97">
        <f t="shared" si="18"/>
        <v>0</v>
      </c>
      <c r="G337" s="161"/>
      <c r="H337" s="142"/>
      <c r="I337" s="130" t="e">
        <f>VLOOKUP(H337,Presupuesto!$B$11:$C$565,2,0)</f>
        <v>#N/A</v>
      </c>
      <c r="J337" s="98" t="str">
        <f t="shared" si="19"/>
        <v>Desarrollo del Sistema de Educación Superior</v>
      </c>
      <c r="K337" s="98" t="s">
        <v>410</v>
      </c>
    </row>
    <row r="338" spans="3:11" x14ac:dyDescent="0.35">
      <c r="C338" s="141"/>
      <c r="D338" s="158"/>
      <c r="E338" s="123"/>
      <c r="F338" s="97">
        <f t="shared" si="18"/>
        <v>0</v>
      </c>
      <c r="G338" s="161"/>
      <c r="H338" s="142"/>
      <c r="I338" s="130" t="e">
        <f>VLOOKUP(H338,Presupuesto!$B$11:$C$565,2,0)</f>
        <v>#N/A</v>
      </c>
      <c r="J338" s="98" t="str">
        <f t="shared" si="19"/>
        <v>Desarrollo del Sistema de Educación Superior</v>
      </c>
      <c r="K338" s="98" t="s">
        <v>410</v>
      </c>
    </row>
    <row r="339" spans="3:11" x14ac:dyDescent="0.35">
      <c r="C339" s="141"/>
      <c r="D339" s="158"/>
      <c r="E339" s="123"/>
      <c r="F339" s="97">
        <f t="shared" si="18"/>
        <v>0</v>
      </c>
      <c r="G339" s="161"/>
      <c r="H339" s="142"/>
      <c r="I339" s="130" t="e">
        <f>VLOOKUP(H339,Presupuesto!$B$11:$C$565,2,0)</f>
        <v>#N/A</v>
      </c>
      <c r="J339" s="98" t="str">
        <f t="shared" si="19"/>
        <v>Desarrollo del Sistema de Educación Superior</v>
      </c>
      <c r="K339" s="98" t="s">
        <v>410</v>
      </c>
    </row>
    <row r="340" spans="3:11" x14ac:dyDescent="0.35">
      <c r="C340" s="141"/>
      <c r="D340" s="158"/>
      <c r="E340" s="123"/>
      <c r="F340" s="97">
        <f t="shared" si="18"/>
        <v>0</v>
      </c>
      <c r="G340" s="161"/>
      <c r="H340" s="142"/>
      <c r="I340" s="130" t="e">
        <f>VLOOKUP(H340,Presupuesto!$B$11:$C$565,2,0)</f>
        <v>#N/A</v>
      </c>
      <c r="J340" s="98" t="str">
        <f t="shared" si="19"/>
        <v>Desarrollo del Sistema de Educación Superior</v>
      </c>
      <c r="K340" s="98" t="s">
        <v>410</v>
      </c>
    </row>
    <row r="341" spans="3:11" x14ac:dyDescent="0.35">
      <c r="C341" s="141"/>
      <c r="D341" s="158"/>
      <c r="E341" s="123"/>
      <c r="F341" s="97">
        <f t="shared" si="18"/>
        <v>0</v>
      </c>
      <c r="G341" s="161"/>
      <c r="H341" s="142"/>
      <c r="I341" s="130" t="e">
        <f>VLOOKUP(H341,Presupuesto!$B$11:$C$565,2,0)</f>
        <v>#N/A</v>
      </c>
      <c r="J341" s="98" t="str">
        <f t="shared" si="19"/>
        <v>Desarrollo del Sistema de Educación Superior</v>
      </c>
      <c r="K341" s="98" t="s">
        <v>410</v>
      </c>
    </row>
    <row r="342" spans="3:11" x14ac:dyDescent="0.35">
      <c r="C342" s="141"/>
      <c r="D342" s="158"/>
      <c r="E342" s="123"/>
      <c r="F342" s="97">
        <f t="shared" si="18"/>
        <v>0</v>
      </c>
      <c r="G342" s="161"/>
      <c r="H342" s="142"/>
      <c r="I342" s="130" t="e">
        <f>VLOOKUP(H342,Presupuesto!$B$11:$C$565,2,0)</f>
        <v>#N/A</v>
      </c>
      <c r="J342" s="98" t="str">
        <f t="shared" si="19"/>
        <v>Desarrollo del Sistema de Educación Superior</v>
      </c>
      <c r="K342" s="98" t="s">
        <v>410</v>
      </c>
    </row>
    <row r="343" spans="3:11" x14ac:dyDescent="0.35">
      <c r="C343" s="141"/>
      <c r="D343" s="158"/>
      <c r="E343" s="123"/>
      <c r="F343" s="97">
        <f t="shared" si="18"/>
        <v>0</v>
      </c>
      <c r="G343" s="161"/>
      <c r="H343" s="142"/>
      <c r="I343" s="130" t="e">
        <f>VLOOKUP(H343,Presupuesto!$B$11:$C$565,2,0)</f>
        <v>#N/A</v>
      </c>
      <c r="J343" s="98" t="str">
        <f t="shared" si="19"/>
        <v>Desarrollo del Sistema de Educación Superior</v>
      </c>
      <c r="K343" s="98" t="s">
        <v>410</v>
      </c>
    </row>
    <row r="344" spans="3:11" x14ac:dyDescent="0.35">
      <c r="C344" s="141"/>
      <c r="D344" s="158"/>
      <c r="E344" s="123"/>
      <c r="F344" s="97">
        <f t="shared" si="18"/>
        <v>0</v>
      </c>
      <c r="G344" s="161"/>
      <c r="H344" s="142"/>
      <c r="I344" s="130" t="e">
        <f>VLOOKUP(H344,Presupuesto!$B$11:$C$565,2,0)</f>
        <v>#N/A</v>
      </c>
      <c r="J344" s="98" t="str">
        <f t="shared" si="19"/>
        <v>Desarrollo del Sistema de Educación Superior</v>
      </c>
      <c r="K344" s="98" t="s">
        <v>410</v>
      </c>
    </row>
    <row r="345" spans="3:11" x14ac:dyDescent="0.35">
      <c r="C345" s="141"/>
      <c r="D345" s="158"/>
      <c r="E345" s="123"/>
      <c r="F345" s="97">
        <f t="shared" si="18"/>
        <v>0</v>
      </c>
      <c r="G345" s="161"/>
      <c r="H345" s="142"/>
      <c r="I345" s="130" t="e">
        <f>VLOOKUP(H345,Presupuesto!$B$11:$C$565,2,0)</f>
        <v>#N/A</v>
      </c>
      <c r="J345" s="98" t="str">
        <f t="shared" si="19"/>
        <v>Desarrollo del Sistema de Educación Superior</v>
      </c>
      <c r="K345" s="98" t="s">
        <v>410</v>
      </c>
    </row>
    <row r="346" spans="3:11" x14ac:dyDescent="0.35">
      <c r="C346" s="141"/>
      <c r="D346" s="158"/>
      <c r="E346" s="123"/>
      <c r="F346" s="97">
        <f t="shared" si="18"/>
        <v>0</v>
      </c>
      <c r="G346" s="161"/>
      <c r="H346" s="142"/>
      <c r="I346" s="130" t="e">
        <f>VLOOKUP(H346,Presupuesto!$B$11:$C$565,2,0)</f>
        <v>#N/A</v>
      </c>
      <c r="J346" s="98" t="str">
        <f t="shared" si="19"/>
        <v>Desarrollo del Sistema de Educación Superior</v>
      </c>
      <c r="K346" s="98" t="s">
        <v>410</v>
      </c>
    </row>
    <row r="347" spans="3:11" x14ac:dyDescent="0.35">
      <c r="C347" s="141"/>
      <c r="D347" s="158"/>
      <c r="E347" s="123"/>
      <c r="F347" s="97">
        <f t="shared" si="18"/>
        <v>0</v>
      </c>
      <c r="G347" s="161"/>
      <c r="H347" s="142"/>
      <c r="I347" s="130" t="e">
        <f>VLOOKUP(H347,Presupuesto!$B$11:$C$565,2,0)</f>
        <v>#N/A</v>
      </c>
      <c r="J347" s="98" t="str">
        <f t="shared" si="19"/>
        <v>Desarrollo del Sistema de Educación Superior</v>
      </c>
      <c r="K347" s="98" t="s">
        <v>410</v>
      </c>
    </row>
    <row r="348" spans="3:11" x14ac:dyDescent="0.35">
      <c r="C348" s="141"/>
      <c r="D348" s="158"/>
      <c r="E348" s="123"/>
      <c r="F348" s="97">
        <f t="shared" si="18"/>
        <v>0</v>
      </c>
      <c r="G348" s="161"/>
      <c r="H348" s="142"/>
      <c r="I348" s="130" t="e">
        <f>VLOOKUP(H348,Presupuesto!$B$11:$C$565,2,0)</f>
        <v>#N/A</v>
      </c>
      <c r="J348" s="98" t="str">
        <f t="shared" si="19"/>
        <v>Desarrollo del Sistema de Educación Superior</v>
      </c>
      <c r="K348" s="98" t="s">
        <v>410</v>
      </c>
    </row>
    <row r="349" spans="3:11" x14ac:dyDescent="0.35">
      <c r="C349" s="141"/>
      <c r="D349" s="158"/>
      <c r="E349" s="123"/>
      <c r="F349" s="97">
        <f t="shared" si="18"/>
        <v>0</v>
      </c>
      <c r="G349" s="161"/>
      <c r="H349" s="142"/>
      <c r="I349" s="130" t="e">
        <f>VLOOKUP(H349,Presupuesto!$B$11:$C$565,2,0)</f>
        <v>#N/A</v>
      </c>
      <c r="J349" s="98" t="str">
        <f t="shared" si="19"/>
        <v>Desarrollo del Sistema de Educación Superior</v>
      </c>
      <c r="K349" s="98" t="s">
        <v>410</v>
      </c>
    </row>
    <row r="350" spans="3:11" x14ac:dyDescent="0.35">
      <c r="C350" s="143"/>
      <c r="D350" s="151"/>
      <c r="E350" s="118"/>
      <c r="F350" s="97">
        <f t="shared" si="18"/>
        <v>0</v>
      </c>
      <c r="G350" s="161"/>
      <c r="H350" s="144"/>
      <c r="I350" s="130" t="e">
        <f>VLOOKUP(H350,Presupuesto!$B$11:$C$565,2,0)</f>
        <v>#N/A</v>
      </c>
      <c r="J350" s="98" t="str">
        <f t="shared" si="19"/>
        <v>Desarrollo del Sistema de Educación Superior</v>
      </c>
      <c r="K350" s="98" t="s">
        <v>410</v>
      </c>
    </row>
    <row r="351" spans="3:11" x14ac:dyDescent="0.35">
      <c r="C351" s="143"/>
      <c r="D351" s="151"/>
      <c r="E351" s="118"/>
      <c r="F351" s="97">
        <f t="shared" si="18"/>
        <v>0</v>
      </c>
      <c r="G351" s="161"/>
      <c r="H351" s="144"/>
      <c r="I351" s="130" t="e">
        <f>VLOOKUP(H351,Presupuesto!$B$11:$C$565,2,0)</f>
        <v>#N/A</v>
      </c>
      <c r="J351" s="98" t="str">
        <f t="shared" si="19"/>
        <v>Desarrollo del Sistema de Educación Superior</v>
      </c>
      <c r="K351" s="98" t="s">
        <v>410</v>
      </c>
    </row>
    <row r="352" spans="3:11" x14ac:dyDescent="0.35">
      <c r="C352" s="143"/>
      <c r="D352" s="151"/>
      <c r="E352" s="118"/>
      <c r="F352" s="97">
        <f t="shared" si="18"/>
        <v>0</v>
      </c>
      <c r="G352" s="161"/>
      <c r="H352" s="144"/>
      <c r="I352" s="130" t="e">
        <f>VLOOKUP(H352,Presupuesto!$B$11:$C$565,2,0)</f>
        <v>#N/A</v>
      </c>
      <c r="J352" s="98" t="str">
        <f t="shared" si="19"/>
        <v>Desarrollo del Sistema de Educación Superior</v>
      </c>
      <c r="K352" s="98" t="s">
        <v>410</v>
      </c>
    </row>
    <row r="353" spans="3:11" x14ac:dyDescent="0.35">
      <c r="C353" s="143"/>
      <c r="D353" s="151"/>
      <c r="E353" s="118"/>
      <c r="F353" s="97">
        <f t="shared" si="18"/>
        <v>0</v>
      </c>
      <c r="G353" s="161"/>
      <c r="H353" s="144"/>
      <c r="I353" s="130" t="e">
        <f>VLOOKUP(H353,Presupuesto!$B$11:$C$565,2,0)</f>
        <v>#N/A</v>
      </c>
      <c r="J353" s="98" t="str">
        <f t="shared" si="19"/>
        <v>Desarrollo del Sistema de Educación Superior</v>
      </c>
      <c r="K353" s="98" t="s">
        <v>410</v>
      </c>
    </row>
    <row r="354" spans="3:11" x14ac:dyDescent="0.35">
      <c r="C354" s="143"/>
      <c r="D354" s="151"/>
      <c r="E354" s="118"/>
      <c r="F354" s="97">
        <f t="shared" si="18"/>
        <v>0</v>
      </c>
      <c r="G354" s="161"/>
      <c r="H354" s="144"/>
      <c r="I354" s="130" t="e">
        <f>VLOOKUP(H354,Presupuesto!$B$11:$C$565,2,0)</f>
        <v>#N/A</v>
      </c>
      <c r="J354" s="98" t="str">
        <f t="shared" si="19"/>
        <v>Desarrollo del Sistema de Educación Superior</v>
      </c>
      <c r="K354" s="98" t="s">
        <v>410</v>
      </c>
    </row>
    <row r="355" spans="3:11" x14ac:dyDescent="0.35">
      <c r="C355" s="143"/>
      <c r="D355" s="151"/>
      <c r="E355" s="118"/>
      <c r="F355" s="97">
        <f t="shared" si="18"/>
        <v>0</v>
      </c>
      <c r="G355" s="161"/>
      <c r="H355" s="144"/>
      <c r="I355" s="130" t="e">
        <f>VLOOKUP(H355,Presupuesto!$B$11:$C$565,2,0)</f>
        <v>#N/A</v>
      </c>
      <c r="J355" s="98" t="str">
        <f t="shared" si="19"/>
        <v>Desarrollo del Sistema de Educación Superior</v>
      </c>
      <c r="K355" s="98" t="s">
        <v>410</v>
      </c>
    </row>
    <row r="356" spans="3:11" x14ac:dyDescent="0.35">
      <c r="C356" s="143"/>
      <c r="D356" s="151"/>
      <c r="E356" s="118"/>
      <c r="F356" s="97">
        <f t="shared" si="18"/>
        <v>0</v>
      </c>
      <c r="G356" s="161"/>
      <c r="H356" s="144"/>
      <c r="I356" s="130" t="e">
        <f>VLOOKUP(H356,Presupuesto!$B$11:$C$565,2,0)</f>
        <v>#N/A</v>
      </c>
      <c r="J356" s="98" t="str">
        <f t="shared" si="19"/>
        <v>Desarrollo del Sistema de Educación Superior</v>
      </c>
      <c r="K356" s="98" t="s">
        <v>410</v>
      </c>
    </row>
    <row r="357" spans="3:11" x14ac:dyDescent="0.35">
      <c r="C357" s="143"/>
      <c r="D357" s="151"/>
      <c r="E357" s="118"/>
      <c r="F357" s="97">
        <f t="shared" si="18"/>
        <v>0</v>
      </c>
      <c r="G357" s="161"/>
      <c r="H357" s="144"/>
      <c r="I357" s="130" t="e">
        <f>VLOOKUP(H357,Presupuesto!$B$11:$C$565,2,0)</f>
        <v>#N/A</v>
      </c>
      <c r="J357" s="98" t="str">
        <f t="shared" si="19"/>
        <v>Desarrollo del Sistema de Educación Superior</v>
      </c>
      <c r="K357" s="98" t="s">
        <v>410</v>
      </c>
    </row>
    <row r="358" spans="3:11" x14ac:dyDescent="0.35">
      <c r="C358" s="145"/>
      <c r="D358" s="151"/>
      <c r="E358" s="118"/>
      <c r="F358" s="97">
        <f t="shared" si="18"/>
        <v>0</v>
      </c>
      <c r="G358" s="161"/>
      <c r="H358" s="146"/>
      <c r="I358" s="130" t="e">
        <f>VLOOKUP(H358,Presupuesto!$B$11:$C$565,2,0)</f>
        <v>#N/A</v>
      </c>
      <c r="J358" s="98" t="str">
        <f t="shared" si="19"/>
        <v>Desarrollo del Sistema de Educación Superior</v>
      </c>
      <c r="K358" s="98" t="s">
        <v>401</v>
      </c>
    </row>
    <row r="359" spans="3:11" x14ac:dyDescent="0.35">
      <c r="C359" s="145"/>
      <c r="D359" s="151"/>
      <c r="E359" s="118"/>
      <c r="F359" s="97">
        <f t="shared" si="18"/>
        <v>0</v>
      </c>
      <c r="G359" s="161"/>
      <c r="H359" s="146"/>
      <c r="I359" s="130" t="e">
        <f>VLOOKUP(H359,Presupuesto!$B$11:$C$565,2,0)</f>
        <v>#N/A</v>
      </c>
      <c r="J359" s="98" t="str">
        <f t="shared" si="19"/>
        <v>Desarrollo del Sistema de Educación Superior</v>
      </c>
      <c r="K359" s="98" t="s">
        <v>410</v>
      </c>
    </row>
    <row r="360" spans="3:11" x14ac:dyDescent="0.35">
      <c r="C360" s="145"/>
      <c r="D360" s="151"/>
      <c r="E360" s="118"/>
      <c r="F360" s="97">
        <f t="shared" si="18"/>
        <v>0</v>
      </c>
      <c r="G360" s="161"/>
      <c r="H360" s="146"/>
      <c r="I360" s="130" t="e">
        <f>VLOOKUP(H360,Presupuesto!$B$11:$C$565,2,0)</f>
        <v>#N/A</v>
      </c>
      <c r="J360" s="98" t="str">
        <f t="shared" si="19"/>
        <v>Desarrollo del Sistema de Educación Superior</v>
      </c>
      <c r="K360" s="98" t="s">
        <v>410</v>
      </c>
    </row>
    <row r="361" spans="3:11" x14ac:dyDescent="0.35">
      <c r="C361" s="145"/>
      <c r="D361" s="151"/>
      <c r="E361" s="118"/>
      <c r="F361" s="97">
        <f t="shared" si="18"/>
        <v>0</v>
      </c>
      <c r="G361" s="161"/>
      <c r="H361" s="146"/>
      <c r="I361" s="130" t="e">
        <f>VLOOKUP(H361,Presupuesto!$B$11:$C$565,2,0)</f>
        <v>#N/A</v>
      </c>
      <c r="J361" s="98" t="str">
        <f t="shared" si="19"/>
        <v>Desarrollo del Sistema de Educación Superior</v>
      </c>
      <c r="K361" s="98" t="s">
        <v>410</v>
      </c>
    </row>
    <row r="362" spans="3:11" ht="15" thickBot="1" x14ac:dyDescent="0.4">
      <c r="C362" s="147"/>
      <c r="D362" s="159"/>
      <c r="E362" s="103"/>
      <c r="F362" s="105">
        <f t="shared" si="18"/>
        <v>0</v>
      </c>
      <c r="G362" s="162"/>
      <c r="H362" s="148"/>
      <c r="I362" s="132" t="e">
        <f>VLOOKUP(H362,Presupuesto!$B$11:$C$565,2,0)</f>
        <v>#N/A</v>
      </c>
      <c r="J362" s="106" t="str">
        <f t="shared" si="19"/>
        <v>Desarrollo del Sistema de Educación Superior</v>
      </c>
      <c r="K362" s="124" t="s">
        <v>392</v>
      </c>
    </row>
    <row r="364" spans="3:11" ht="15" thickBot="1" x14ac:dyDescent="0.4">
      <c r="F364" s="90"/>
      <c r="G364" s="89"/>
      <c r="H364" s="90"/>
      <c r="I364" s="90"/>
    </row>
    <row r="365" spans="3:11" ht="15" thickBot="1" x14ac:dyDescent="0.4">
      <c r="C365" s="157" t="s">
        <v>53</v>
      </c>
      <c r="D365" s="354">
        <f>SUM(F372:F406)</f>
        <v>0</v>
      </c>
      <c r="F365" s="70"/>
      <c r="G365" s="79"/>
      <c r="H365" s="70"/>
      <c r="I365" s="70"/>
    </row>
    <row r="366" spans="3:11" x14ac:dyDescent="0.35">
      <c r="C366" s="70"/>
      <c r="D366" s="31"/>
      <c r="E366" s="93"/>
      <c r="F366" s="93"/>
      <c r="G366" s="93"/>
      <c r="H366" s="76"/>
      <c r="I366" s="76"/>
      <c r="J366" s="76"/>
      <c r="K366" s="112"/>
    </row>
    <row r="367" spans="3:11" x14ac:dyDescent="0.35">
      <c r="C367" s="70"/>
      <c r="D367" s="31"/>
      <c r="E367" s="93"/>
      <c r="F367" s="93"/>
      <c r="G367" s="93"/>
      <c r="H367" s="76"/>
      <c r="I367" s="76"/>
      <c r="J367" s="76"/>
      <c r="K367" s="112"/>
    </row>
    <row r="368" spans="3:11" ht="15.5" x14ac:dyDescent="0.35">
      <c r="C368" s="202" t="s">
        <v>390</v>
      </c>
      <c r="D368" s="351"/>
      <c r="E368" s="93"/>
      <c r="F368" s="93"/>
      <c r="G368" s="93"/>
      <c r="H368" s="76"/>
      <c r="I368" s="76"/>
      <c r="J368" s="76"/>
      <c r="K368" s="112"/>
    </row>
    <row r="369" spans="3:11" ht="18.5" x14ac:dyDescent="0.35">
      <c r="C369" s="207" t="e">
        <f>IFERROR(VLOOKUP(D368,'1. Desarrollo e Innov. Curricu.'!$F:$G,2,FALSE),IFERROR(VLOOKUP(D368,'2. Investigación Científica'!$F:$G,2,FALSE),IFERROR(VLOOKUP(D368,'3. Vinculación Univ. Sociedad'!$F:$G,2,FALSE),IFERROR(VLOOKUP(D368,'4. Docencia y Profesorado Univ.'!$F:$G,2,FALSE),IFERROR(VLOOKUP(D368,'5. Estudiantes y Graduados'!$F:$G,2,FALSE),IFERROR(VLOOKUP(D368,'11. Gestion Administrativa'!$F:$G,2,FALSE),IFERROR(VLOOKUP(D368,'13. Gestión Académica'!$F:$G,2,FALSE),IFERROR(VLOOKUP(D368,'9. Asegura. de la Calid. y M'!$F:$G,2,FALSE),IFERROR(VLOOKUP(D368,'6. Gestión del Conocimiento'!$F:$G,2,FALSE),IFERROR(VLOOKUP(D368,'15. Gobernabilidad y Proceso...'!$F:$G,2,FALSE),IFERROR(VLOOKUP(D368,'12. Gestión del Talento Humano'!$F:$G,2,FALSE),IFERROR(VLOOKUP(D368,'14. Internacional... de la E.S.'!$F:$G,2,FALSE),IFERROR(VLOOKUP(D368,'10. Posgrado'!$F:$G,2,FALSE),IFERROR(VLOOKUP(D368,'16. Gestión TIC'!$F:$G,2,FALSE),IFERROR(VLOOKUP(D368,'16. Desa. del Sistema Educ.Sup.'!$F:$G,2,FALSE),IFERROR(VLOOKUP(D368,'8. Cultura de Inno. Insti...'!$F:$G,2,FALSE),VLOOKUP(D368,'7. Lo Esencial de la Reforma U.'!$F:$G,2,0)))))))))))))))))</f>
        <v>#N/A</v>
      </c>
      <c r="D369" s="31"/>
      <c r="E369" s="93"/>
      <c r="F369" s="93"/>
      <c r="G369" s="93"/>
      <c r="H369" s="76"/>
      <c r="I369" s="76"/>
      <c r="J369" s="76"/>
      <c r="K369" s="112"/>
    </row>
    <row r="370" spans="3:11" ht="15" thickBot="1" x14ac:dyDescent="0.4">
      <c r="F370" s="93"/>
      <c r="G370" s="76"/>
      <c r="H370" s="76"/>
      <c r="I370" s="76"/>
    </row>
    <row r="371" spans="3:11" ht="29.5" thickBot="1" x14ac:dyDescent="0.4">
      <c r="C371" s="129" t="s">
        <v>44</v>
      </c>
      <c r="D371" s="129" t="s">
        <v>55</v>
      </c>
      <c r="E371" s="136" t="s">
        <v>57</v>
      </c>
      <c r="F371" s="135" t="s">
        <v>27</v>
      </c>
      <c r="G371" s="133" t="s">
        <v>129</v>
      </c>
      <c r="H371" s="136" t="s">
        <v>46</v>
      </c>
      <c r="I371" s="133" t="s">
        <v>130</v>
      </c>
      <c r="J371" s="133" t="s">
        <v>408</v>
      </c>
      <c r="K371" s="133" t="s">
        <v>409</v>
      </c>
    </row>
    <row r="372" spans="3:11" x14ac:dyDescent="0.35">
      <c r="C372" s="217" t="s">
        <v>437</v>
      </c>
      <c r="D372" s="218"/>
      <c r="E372" s="216">
        <f>HLOOKUP(C372,$AH$2:$BU$3,2,0)</f>
        <v>620</v>
      </c>
      <c r="F372" s="97">
        <f t="shared" ref="F372:F406" si="20">D372*E372</f>
        <v>0</v>
      </c>
      <c r="G372" s="161"/>
      <c r="H372" s="142"/>
      <c r="I372" s="130" t="e">
        <f>VLOOKUP(H372,Presupuesto!$B$11:$C$565,2,0)</f>
        <v>#N/A</v>
      </c>
      <c r="J372" s="215" t="s">
        <v>1457</v>
      </c>
      <c r="K372" s="98" t="s">
        <v>392</v>
      </c>
    </row>
    <row r="373" spans="3:11" x14ac:dyDescent="0.35">
      <c r="C373" s="141"/>
      <c r="D373" s="158"/>
      <c r="E373" s="123"/>
      <c r="F373" s="97">
        <f t="shared" si="20"/>
        <v>0</v>
      </c>
      <c r="G373" s="161"/>
      <c r="H373" s="142"/>
      <c r="I373" s="130" t="e">
        <f>VLOOKUP(H373,Presupuesto!$B$11:$C$565,2,0)</f>
        <v>#N/A</v>
      </c>
      <c r="J373" s="98" t="str">
        <f>$J$372</f>
        <v>Desarrollo del Sistema de Educación Superior</v>
      </c>
      <c r="K373" s="98" t="s">
        <v>410</v>
      </c>
    </row>
    <row r="374" spans="3:11" x14ac:dyDescent="0.35">
      <c r="C374" s="141"/>
      <c r="D374" s="158"/>
      <c r="E374" s="123"/>
      <c r="F374" s="97">
        <f t="shared" si="20"/>
        <v>0</v>
      </c>
      <c r="G374" s="161"/>
      <c r="H374" s="142"/>
      <c r="I374" s="130" t="e">
        <f>VLOOKUP(H374,Presupuesto!$B$11:$C$565,2,0)</f>
        <v>#N/A</v>
      </c>
      <c r="J374" s="98" t="str">
        <f t="shared" ref="J374:J406" si="21">$J$372</f>
        <v>Desarrollo del Sistema de Educación Superior</v>
      </c>
      <c r="K374" s="98" t="s">
        <v>410</v>
      </c>
    </row>
    <row r="375" spans="3:11" x14ac:dyDescent="0.35">
      <c r="C375" s="141"/>
      <c r="D375" s="158"/>
      <c r="E375" s="123"/>
      <c r="F375" s="97">
        <f t="shared" si="20"/>
        <v>0</v>
      </c>
      <c r="G375" s="161"/>
      <c r="H375" s="142"/>
      <c r="I375" s="130" t="e">
        <f>VLOOKUP(H375,Presupuesto!$B$11:$C$565,2,0)</f>
        <v>#N/A</v>
      </c>
      <c r="J375" s="98" t="str">
        <f t="shared" si="21"/>
        <v>Desarrollo del Sistema de Educación Superior</v>
      </c>
      <c r="K375" s="98" t="s">
        <v>410</v>
      </c>
    </row>
    <row r="376" spans="3:11" x14ac:dyDescent="0.35">
      <c r="C376" s="141"/>
      <c r="D376" s="158"/>
      <c r="E376" s="123"/>
      <c r="F376" s="97">
        <f t="shared" si="20"/>
        <v>0</v>
      </c>
      <c r="G376" s="161"/>
      <c r="H376" s="142"/>
      <c r="I376" s="130" t="e">
        <f>VLOOKUP(H376,Presupuesto!$B$11:$C$565,2,0)</f>
        <v>#N/A</v>
      </c>
      <c r="J376" s="98" t="str">
        <f t="shared" si="21"/>
        <v>Desarrollo del Sistema de Educación Superior</v>
      </c>
      <c r="K376" s="98" t="s">
        <v>410</v>
      </c>
    </row>
    <row r="377" spans="3:11" x14ac:dyDescent="0.35">
      <c r="C377" s="141"/>
      <c r="D377" s="158"/>
      <c r="E377" s="123"/>
      <c r="F377" s="97">
        <f t="shared" si="20"/>
        <v>0</v>
      </c>
      <c r="G377" s="161"/>
      <c r="H377" s="142"/>
      <c r="I377" s="130" t="e">
        <f>VLOOKUP(H377,Presupuesto!$B$11:$C$565,2,0)</f>
        <v>#N/A</v>
      </c>
      <c r="J377" s="98" t="str">
        <f t="shared" si="21"/>
        <v>Desarrollo del Sistema de Educación Superior</v>
      </c>
      <c r="K377" s="98" t="s">
        <v>399</v>
      </c>
    </row>
    <row r="378" spans="3:11" x14ac:dyDescent="0.35">
      <c r="C378" s="141"/>
      <c r="D378" s="158"/>
      <c r="E378" s="123"/>
      <c r="F378" s="97">
        <f t="shared" si="20"/>
        <v>0</v>
      </c>
      <c r="G378" s="161"/>
      <c r="H378" s="142"/>
      <c r="I378" s="130" t="e">
        <f>VLOOKUP(H378,Presupuesto!$B$11:$C$565,2,0)</f>
        <v>#N/A</v>
      </c>
      <c r="J378" s="98" t="str">
        <f t="shared" si="21"/>
        <v>Desarrollo del Sistema de Educación Superior</v>
      </c>
      <c r="K378" s="98" t="s">
        <v>410</v>
      </c>
    </row>
    <row r="379" spans="3:11" x14ac:dyDescent="0.35">
      <c r="C379" s="141"/>
      <c r="D379" s="158"/>
      <c r="E379" s="123"/>
      <c r="F379" s="97">
        <f t="shared" si="20"/>
        <v>0</v>
      </c>
      <c r="G379" s="161"/>
      <c r="H379" s="142"/>
      <c r="I379" s="130" t="e">
        <f>VLOOKUP(H379,Presupuesto!$B$11:$C$565,2,0)</f>
        <v>#N/A</v>
      </c>
      <c r="J379" s="98" t="str">
        <f t="shared" si="21"/>
        <v>Desarrollo del Sistema de Educación Superior</v>
      </c>
      <c r="K379" s="98" t="s">
        <v>410</v>
      </c>
    </row>
    <row r="380" spans="3:11" x14ac:dyDescent="0.35">
      <c r="C380" s="141"/>
      <c r="D380" s="158"/>
      <c r="E380" s="123"/>
      <c r="F380" s="97">
        <f t="shared" si="20"/>
        <v>0</v>
      </c>
      <c r="G380" s="161"/>
      <c r="H380" s="142"/>
      <c r="I380" s="130" t="e">
        <f>VLOOKUP(H380,Presupuesto!$B$11:$C$565,2,0)</f>
        <v>#N/A</v>
      </c>
      <c r="J380" s="98" t="str">
        <f t="shared" si="21"/>
        <v>Desarrollo del Sistema de Educación Superior</v>
      </c>
      <c r="K380" s="98" t="s">
        <v>410</v>
      </c>
    </row>
    <row r="381" spans="3:11" x14ac:dyDescent="0.35">
      <c r="C381" s="141"/>
      <c r="D381" s="158"/>
      <c r="E381" s="123"/>
      <c r="F381" s="97">
        <f t="shared" si="20"/>
        <v>0</v>
      </c>
      <c r="G381" s="161"/>
      <c r="H381" s="142"/>
      <c r="I381" s="130" t="e">
        <f>VLOOKUP(H381,Presupuesto!$B$11:$C$565,2,0)</f>
        <v>#N/A</v>
      </c>
      <c r="J381" s="98" t="str">
        <f t="shared" si="21"/>
        <v>Desarrollo del Sistema de Educación Superior</v>
      </c>
      <c r="K381" s="98" t="s">
        <v>410</v>
      </c>
    </row>
    <row r="382" spans="3:11" x14ac:dyDescent="0.35">
      <c r="C382" s="141"/>
      <c r="D382" s="158"/>
      <c r="E382" s="123"/>
      <c r="F382" s="97">
        <f t="shared" si="20"/>
        <v>0</v>
      </c>
      <c r="G382" s="161"/>
      <c r="H382" s="142"/>
      <c r="I382" s="130" t="e">
        <f>VLOOKUP(H382,Presupuesto!$B$11:$C$565,2,0)</f>
        <v>#N/A</v>
      </c>
      <c r="J382" s="98" t="str">
        <f t="shared" si="21"/>
        <v>Desarrollo del Sistema de Educación Superior</v>
      </c>
      <c r="K382" s="98" t="s">
        <v>410</v>
      </c>
    </row>
    <row r="383" spans="3:11" x14ac:dyDescent="0.35">
      <c r="C383" s="141"/>
      <c r="D383" s="158"/>
      <c r="E383" s="123"/>
      <c r="F383" s="97">
        <f t="shared" si="20"/>
        <v>0</v>
      </c>
      <c r="G383" s="161"/>
      <c r="H383" s="142"/>
      <c r="I383" s="130" t="e">
        <f>VLOOKUP(H383,Presupuesto!$B$11:$C$565,2,0)</f>
        <v>#N/A</v>
      </c>
      <c r="J383" s="98" t="str">
        <f t="shared" si="21"/>
        <v>Desarrollo del Sistema de Educación Superior</v>
      </c>
      <c r="K383" s="98" t="s">
        <v>410</v>
      </c>
    </row>
    <row r="384" spans="3:11" x14ac:dyDescent="0.35">
      <c r="C384" s="141"/>
      <c r="D384" s="158"/>
      <c r="E384" s="123"/>
      <c r="F384" s="97">
        <f t="shared" si="20"/>
        <v>0</v>
      </c>
      <c r="G384" s="161"/>
      <c r="H384" s="142"/>
      <c r="I384" s="130" t="e">
        <f>VLOOKUP(H384,Presupuesto!$B$11:$C$565,2,0)</f>
        <v>#N/A</v>
      </c>
      <c r="J384" s="98" t="str">
        <f t="shared" si="21"/>
        <v>Desarrollo del Sistema de Educación Superior</v>
      </c>
      <c r="K384" s="98" t="s">
        <v>410</v>
      </c>
    </row>
    <row r="385" spans="3:11" x14ac:dyDescent="0.35">
      <c r="C385" s="141"/>
      <c r="D385" s="158"/>
      <c r="E385" s="123"/>
      <c r="F385" s="97">
        <f t="shared" si="20"/>
        <v>0</v>
      </c>
      <c r="G385" s="161"/>
      <c r="H385" s="142"/>
      <c r="I385" s="130" t="e">
        <f>VLOOKUP(H385,Presupuesto!$B$11:$C$565,2,0)</f>
        <v>#N/A</v>
      </c>
      <c r="J385" s="98" t="str">
        <f t="shared" si="21"/>
        <v>Desarrollo del Sistema de Educación Superior</v>
      </c>
      <c r="K385" s="98" t="s">
        <v>410</v>
      </c>
    </row>
    <row r="386" spans="3:11" x14ac:dyDescent="0.35">
      <c r="C386" s="141"/>
      <c r="D386" s="158"/>
      <c r="E386" s="123"/>
      <c r="F386" s="97">
        <f t="shared" si="20"/>
        <v>0</v>
      </c>
      <c r="G386" s="161"/>
      <c r="H386" s="142"/>
      <c r="I386" s="130" t="e">
        <f>VLOOKUP(H386,Presupuesto!$B$11:$C$565,2,0)</f>
        <v>#N/A</v>
      </c>
      <c r="J386" s="98" t="str">
        <f t="shared" si="21"/>
        <v>Desarrollo del Sistema de Educación Superior</v>
      </c>
      <c r="K386" s="98" t="s">
        <v>410</v>
      </c>
    </row>
    <row r="387" spans="3:11" x14ac:dyDescent="0.35">
      <c r="C387" s="141"/>
      <c r="D387" s="158"/>
      <c r="E387" s="123"/>
      <c r="F387" s="97">
        <f t="shared" si="20"/>
        <v>0</v>
      </c>
      <c r="G387" s="161"/>
      <c r="H387" s="142"/>
      <c r="I387" s="130" t="e">
        <f>VLOOKUP(H387,Presupuesto!$B$11:$C$565,2,0)</f>
        <v>#N/A</v>
      </c>
      <c r="J387" s="98" t="str">
        <f t="shared" si="21"/>
        <v>Desarrollo del Sistema de Educación Superior</v>
      </c>
      <c r="K387" s="98" t="s">
        <v>410</v>
      </c>
    </row>
    <row r="388" spans="3:11" x14ac:dyDescent="0.35">
      <c r="C388" s="141"/>
      <c r="D388" s="158"/>
      <c r="E388" s="123"/>
      <c r="F388" s="97">
        <f t="shared" si="20"/>
        <v>0</v>
      </c>
      <c r="G388" s="161"/>
      <c r="H388" s="142"/>
      <c r="I388" s="130" t="e">
        <f>VLOOKUP(H388,Presupuesto!$B$11:$C$565,2,0)</f>
        <v>#N/A</v>
      </c>
      <c r="J388" s="98" t="str">
        <f t="shared" si="21"/>
        <v>Desarrollo del Sistema de Educación Superior</v>
      </c>
      <c r="K388" s="98" t="s">
        <v>410</v>
      </c>
    </row>
    <row r="389" spans="3:11" x14ac:dyDescent="0.35">
      <c r="C389" s="141"/>
      <c r="D389" s="158"/>
      <c r="E389" s="123"/>
      <c r="F389" s="97">
        <f t="shared" si="20"/>
        <v>0</v>
      </c>
      <c r="G389" s="161"/>
      <c r="H389" s="142"/>
      <c r="I389" s="130" t="e">
        <f>VLOOKUP(H389,Presupuesto!$B$11:$C$565,2,0)</f>
        <v>#N/A</v>
      </c>
      <c r="J389" s="98" t="str">
        <f t="shared" si="21"/>
        <v>Desarrollo del Sistema de Educación Superior</v>
      </c>
      <c r="K389" s="98" t="s">
        <v>410</v>
      </c>
    </row>
    <row r="390" spans="3:11" x14ac:dyDescent="0.35">
      <c r="C390" s="141"/>
      <c r="D390" s="158"/>
      <c r="E390" s="123"/>
      <c r="F390" s="97">
        <f t="shared" si="20"/>
        <v>0</v>
      </c>
      <c r="G390" s="161"/>
      <c r="H390" s="142"/>
      <c r="I390" s="130" t="e">
        <f>VLOOKUP(H390,Presupuesto!$B$11:$C$565,2,0)</f>
        <v>#N/A</v>
      </c>
      <c r="J390" s="98" t="str">
        <f t="shared" si="21"/>
        <v>Desarrollo del Sistema de Educación Superior</v>
      </c>
      <c r="K390" s="98" t="s">
        <v>410</v>
      </c>
    </row>
    <row r="391" spans="3:11" x14ac:dyDescent="0.35">
      <c r="C391" s="141"/>
      <c r="D391" s="158"/>
      <c r="E391" s="123"/>
      <c r="F391" s="97">
        <f t="shared" si="20"/>
        <v>0</v>
      </c>
      <c r="G391" s="161"/>
      <c r="H391" s="142"/>
      <c r="I391" s="130" t="e">
        <f>VLOOKUP(H391,Presupuesto!$B$11:$C$565,2,0)</f>
        <v>#N/A</v>
      </c>
      <c r="J391" s="98" t="str">
        <f t="shared" si="21"/>
        <v>Desarrollo del Sistema de Educación Superior</v>
      </c>
      <c r="K391" s="98" t="s">
        <v>410</v>
      </c>
    </row>
    <row r="392" spans="3:11" x14ac:dyDescent="0.35">
      <c r="C392" s="141"/>
      <c r="D392" s="158"/>
      <c r="E392" s="123"/>
      <c r="F392" s="97">
        <f t="shared" si="20"/>
        <v>0</v>
      </c>
      <c r="G392" s="161"/>
      <c r="H392" s="142"/>
      <c r="I392" s="130" t="e">
        <f>VLOOKUP(H392,Presupuesto!$B$11:$C$565,2,0)</f>
        <v>#N/A</v>
      </c>
      <c r="J392" s="98" t="str">
        <f t="shared" si="21"/>
        <v>Desarrollo del Sistema de Educación Superior</v>
      </c>
      <c r="K392" s="98" t="s">
        <v>410</v>
      </c>
    </row>
    <row r="393" spans="3:11" x14ac:dyDescent="0.35">
      <c r="C393" s="141"/>
      <c r="D393" s="158"/>
      <c r="E393" s="123"/>
      <c r="F393" s="97">
        <f t="shared" si="20"/>
        <v>0</v>
      </c>
      <c r="G393" s="161"/>
      <c r="H393" s="142"/>
      <c r="I393" s="130" t="e">
        <f>VLOOKUP(H393,Presupuesto!$B$11:$C$565,2,0)</f>
        <v>#N/A</v>
      </c>
      <c r="J393" s="98" t="str">
        <f t="shared" si="21"/>
        <v>Desarrollo del Sistema de Educación Superior</v>
      </c>
      <c r="K393" s="98" t="s">
        <v>410</v>
      </c>
    </row>
    <row r="394" spans="3:11" x14ac:dyDescent="0.35">
      <c r="C394" s="143"/>
      <c r="D394" s="151"/>
      <c r="E394" s="118"/>
      <c r="F394" s="97">
        <f t="shared" si="20"/>
        <v>0</v>
      </c>
      <c r="G394" s="161"/>
      <c r="H394" s="144"/>
      <c r="I394" s="130" t="e">
        <f>VLOOKUP(H394,Presupuesto!$B$11:$C$565,2,0)</f>
        <v>#N/A</v>
      </c>
      <c r="J394" s="98" t="str">
        <f t="shared" si="21"/>
        <v>Desarrollo del Sistema de Educación Superior</v>
      </c>
      <c r="K394" s="98" t="s">
        <v>410</v>
      </c>
    </row>
    <row r="395" spans="3:11" x14ac:dyDescent="0.35">
      <c r="C395" s="143"/>
      <c r="D395" s="151"/>
      <c r="E395" s="118"/>
      <c r="F395" s="97">
        <f t="shared" si="20"/>
        <v>0</v>
      </c>
      <c r="G395" s="161"/>
      <c r="H395" s="144"/>
      <c r="I395" s="130" t="e">
        <f>VLOOKUP(H395,Presupuesto!$B$11:$C$565,2,0)</f>
        <v>#N/A</v>
      </c>
      <c r="J395" s="98" t="str">
        <f t="shared" si="21"/>
        <v>Desarrollo del Sistema de Educación Superior</v>
      </c>
      <c r="K395" s="98" t="s">
        <v>410</v>
      </c>
    </row>
    <row r="396" spans="3:11" x14ac:dyDescent="0.35">
      <c r="C396" s="143"/>
      <c r="D396" s="151"/>
      <c r="E396" s="118"/>
      <c r="F396" s="97">
        <f t="shared" si="20"/>
        <v>0</v>
      </c>
      <c r="G396" s="161"/>
      <c r="H396" s="144"/>
      <c r="I396" s="130" t="e">
        <f>VLOOKUP(H396,Presupuesto!$B$11:$C$565,2,0)</f>
        <v>#N/A</v>
      </c>
      <c r="J396" s="98" t="str">
        <f t="shared" si="21"/>
        <v>Desarrollo del Sistema de Educación Superior</v>
      </c>
      <c r="K396" s="98" t="s">
        <v>410</v>
      </c>
    </row>
    <row r="397" spans="3:11" x14ac:dyDescent="0.35">
      <c r="C397" s="143"/>
      <c r="D397" s="151"/>
      <c r="E397" s="118"/>
      <c r="F397" s="97">
        <f t="shared" si="20"/>
        <v>0</v>
      </c>
      <c r="G397" s="161"/>
      <c r="H397" s="144"/>
      <c r="I397" s="130" t="e">
        <f>VLOOKUP(H397,Presupuesto!$B$11:$C$565,2,0)</f>
        <v>#N/A</v>
      </c>
      <c r="J397" s="98" t="str">
        <f t="shared" si="21"/>
        <v>Desarrollo del Sistema de Educación Superior</v>
      </c>
      <c r="K397" s="98" t="s">
        <v>410</v>
      </c>
    </row>
    <row r="398" spans="3:11" x14ac:dyDescent="0.35">
      <c r="C398" s="143"/>
      <c r="D398" s="151"/>
      <c r="E398" s="118"/>
      <c r="F398" s="97">
        <f t="shared" si="20"/>
        <v>0</v>
      </c>
      <c r="G398" s="161"/>
      <c r="H398" s="144"/>
      <c r="I398" s="130" t="e">
        <f>VLOOKUP(H398,Presupuesto!$B$11:$C$565,2,0)</f>
        <v>#N/A</v>
      </c>
      <c r="J398" s="98" t="str">
        <f t="shared" si="21"/>
        <v>Desarrollo del Sistema de Educación Superior</v>
      </c>
      <c r="K398" s="98" t="s">
        <v>410</v>
      </c>
    </row>
    <row r="399" spans="3:11" x14ac:dyDescent="0.35">
      <c r="C399" s="143"/>
      <c r="D399" s="151"/>
      <c r="E399" s="118"/>
      <c r="F399" s="97">
        <f t="shared" si="20"/>
        <v>0</v>
      </c>
      <c r="G399" s="161"/>
      <c r="H399" s="144"/>
      <c r="I399" s="130" t="e">
        <f>VLOOKUP(H399,Presupuesto!$B$11:$C$565,2,0)</f>
        <v>#N/A</v>
      </c>
      <c r="J399" s="98" t="str">
        <f t="shared" si="21"/>
        <v>Desarrollo del Sistema de Educación Superior</v>
      </c>
      <c r="K399" s="98" t="s">
        <v>410</v>
      </c>
    </row>
    <row r="400" spans="3:11" x14ac:dyDescent="0.35">
      <c r="C400" s="143"/>
      <c r="D400" s="151"/>
      <c r="E400" s="118"/>
      <c r="F400" s="97">
        <f t="shared" si="20"/>
        <v>0</v>
      </c>
      <c r="G400" s="161"/>
      <c r="H400" s="144"/>
      <c r="I400" s="130" t="e">
        <f>VLOOKUP(H400,Presupuesto!$B$11:$C$565,2,0)</f>
        <v>#N/A</v>
      </c>
      <c r="J400" s="98" t="str">
        <f t="shared" si="21"/>
        <v>Desarrollo del Sistema de Educación Superior</v>
      </c>
      <c r="K400" s="98" t="s">
        <v>410</v>
      </c>
    </row>
    <row r="401" spans="3:11" x14ac:dyDescent="0.35">
      <c r="C401" s="143"/>
      <c r="D401" s="151"/>
      <c r="E401" s="118"/>
      <c r="F401" s="97">
        <f t="shared" si="20"/>
        <v>0</v>
      </c>
      <c r="G401" s="161"/>
      <c r="H401" s="144"/>
      <c r="I401" s="130" t="e">
        <f>VLOOKUP(H401,Presupuesto!$B$11:$C$565,2,0)</f>
        <v>#N/A</v>
      </c>
      <c r="J401" s="98" t="str">
        <f t="shared" si="21"/>
        <v>Desarrollo del Sistema de Educación Superior</v>
      </c>
      <c r="K401" s="98" t="s">
        <v>410</v>
      </c>
    </row>
    <row r="402" spans="3:11" x14ac:dyDescent="0.35">
      <c r="C402" s="145"/>
      <c r="D402" s="151"/>
      <c r="E402" s="118"/>
      <c r="F402" s="97">
        <f t="shared" si="20"/>
        <v>0</v>
      </c>
      <c r="G402" s="161"/>
      <c r="H402" s="146"/>
      <c r="I402" s="130" t="e">
        <f>VLOOKUP(H402,Presupuesto!$B$11:$C$565,2,0)</f>
        <v>#N/A</v>
      </c>
      <c r="J402" s="98" t="str">
        <f t="shared" si="21"/>
        <v>Desarrollo del Sistema de Educación Superior</v>
      </c>
      <c r="K402" s="98" t="s">
        <v>401</v>
      </c>
    </row>
    <row r="403" spans="3:11" x14ac:dyDescent="0.35">
      <c r="C403" s="145"/>
      <c r="D403" s="151"/>
      <c r="E403" s="118"/>
      <c r="F403" s="97">
        <f t="shared" si="20"/>
        <v>0</v>
      </c>
      <c r="G403" s="161"/>
      <c r="H403" s="146"/>
      <c r="I403" s="130" t="e">
        <f>VLOOKUP(H403,Presupuesto!$B$11:$C$565,2,0)</f>
        <v>#N/A</v>
      </c>
      <c r="J403" s="98" t="str">
        <f t="shared" si="21"/>
        <v>Desarrollo del Sistema de Educación Superior</v>
      </c>
      <c r="K403" s="98" t="s">
        <v>410</v>
      </c>
    </row>
    <row r="404" spans="3:11" x14ac:dyDescent="0.35">
      <c r="C404" s="145"/>
      <c r="D404" s="151"/>
      <c r="E404" s="118"/>
      <c r="F404" s="97">
        <f t="shared" si="20"/>
        <v>0</v>
      </c>
      <c r="G404" s="161"/>
      <c r="H404" s="146"/>
      <c r="I404" s="130" t="e">
        <f>VLOOKUP(H404,Presupuesto!$B$11:$C$565,2,0)</f>
        <v>#N/A</v>
      </c>
      <c r="J404" s="98" t="str">
        <f t="shared" si="21"/>
        <v>Desarrollo del Sistema de Educación Superior</v>
      </c>
      <c r="K404" s="98" t="s">
        <v>410</v>
      </c>
    </row>
    <row r="405" spans="3:11" x14ac:dyDescent="0.35">
      <c r="C405" s="145"/>
      <c r="D405" s="151"/>
      <c r="E405" s="118"/>
      <c r="F405" s="97">
        <f t="shared" si="20"/>
        <v>0</v>
      </c>
      <c r="G405" s="161"/>
      <c r="H405" s="146"/>
      <c r="I405" s="130" t="e">
        <f>VLOOKUP(H405,Presupuesto!$B$11:$C$565,2,0)</f>
        <v>#N/A</v>
      </c>
      <c r="J405" s="98" t="str">
        <f t="shared" si="21"/>
        <v>Desarrollo del Sistema de Educación Superior</v>
      </c>
      <c r="K405" s="98" t="s">
        <v>410</v>
      </c>
    </row>
    <row r="406" spans="3:11" ht="15" thickBot="1" x14ac:dyDescent="0.4">
      <c r="C406" s="147"/>
      <c r="D406" s="159"/>
      <c r="E406" s="103"/>
      <c r="F406" s="105">
        <f t="shared" si="20"/>
        <v>0</v>
      </c>
      <c r="G406" s="162"/>
      <c r="H406" s="148"/>
      <c r="I406" s="132" t="e">
        <f>VLOOKUP(H406,Presupuesto!$B$11:$C$565,2,0)</f>
        <v>#N/A</v>
      </c>
      <c r="J406" s="106" t="str">
        <f t="shared" si="21"/>
        <v>Desarrollo del Sistema de Educación Superior</v>
      </c>
      <c r="K406" s="124" t="s">
        <v>392</v>
      </c>
    </row>
    <row r="408" spans="3:11" ht="15" thickBot="1" x14ac:dyDescent="0.4"/>
    <row r="409" spans="3:11" ht="15" thickBot="1" x14ac:dyDescent="0.4">
      <c r="C409" s="157" t="s">
        <v>53</v>
      </c>
      <c r="D409" s="354">
        <f>SUM(F416:F450)</f>
        <v>0</v>
      </c>
      <c r="F409" s="70"/>
      <c r="G409" s="79"/>
      <c r="H409" s="70"/>
      <c r="I409" s="70"/>
    </row>
    <row r="410" spans="3:11" x14ac:dyDescent="0.35">
      <c r="C410" s="70"/>
      <c r="D410" s="31"/>
      <c r="E410" s="93"/>
      <c r="F410" s="93"/>
      <c r="G410" s="93"/>
      <c r="H410" s="76"/>
      <c r="I410" s="76"/>
      <c r="J410" s="76"/>
      <c r="K410" s="112"/>
    </row>
    <row r="411" spans="3:11" x14ac:dyDescent="0.35">
      <c r="C411" s="70"/>
      <c r="D411" s="31"/>
      <c r="E411" s="93"/>
      <c r="F411" s="93"/>
      <c r="G411" s="93"/>
      <c r="H411" s="76"/>
      <c r="I411" s="76"/>
      <c r="J411" s="76"/>
      <c r="K411" s="112"/>
    </row>
    <row r="412" spans="3:11" ht="15.5" x14ac:dyDescent="0.35">
      <c r="C412" s="202" t="s">
        <v>390</v>
      </c>
      <c r="D412" s="351"/>
      <c r="E412" s="93"/>
      <c r="F412" s="93"/>
      <c r="G412" s="93"/>
      <c r="H412" s="76"/>
      <c r="I412" s="76"/>
      <c r="J412" s="76"/>
      <c r="K412" s="112"/>
    </row>
    <row r="413" spans="3:11" ht="18.5" x14ac:dyDescent="0.35">
      <c r="C413" s="207" t="e">
        <f>IFERROR(VLOOKUP(D412,'1. Desarrollo e Innov. Curricu.'!$F:$G,2,FALSE),IFERROR(VLOOKUP(D412,'2. Investigación Científica'!$F:$G,2,FALSE),IFERROR(VLOOKUP(D412,'3. Vinculación Univ. Sociedad'!$F:$G,2,FALSE),IFERROR(VLOOKUP(D412,'4. Docencia y Profesorado Univ.'!$F:$G,2,FALSE),IFERROR(VLOOKUP(D412,'5. Estudiantes y Graduados'!$F:$G,2,FALSE),IFERROR(VLOOKUP(D412,'11. Gestion Administrativa'!$F:$G,2,FALSE),IFERROR(VLOOKUP(D412,'13. Gestión Académica'!$F:$G,2,FALSE),IFERROR(VLOOKUP(D412,'9. Asegura. de la Calid. y M'!$F:$G,2,FALSE),IFERROR(VLOOKUP(D412,'6. Gestión del Conocimiento'!$F:$G,2,FALSE),IFERROR(VLOOKUP(D412,'15. Gobernabilidad y Proceso...'!$F:$G,2,FALSE),IFERROR(VLOOKUP(D412,'12. Gestión del Talento Humano'!$F:$G,2,FALSE),IFERROR(VLOOKUP(D412,'14. Internacional... de la E.S.'!$F:$G,2,FALSE),IFERROR(VLOOKUP(D412,'10. Posgrado'!$F:$G,2,FALSE),IFERROR(VLOOKUP(D412,'16. Gestión TIC'!$F:$G,2,FALSE),IFERROR(VLOOKUP(D412,'16. Desa. del Sistema Educ.Sup.'!$F:$G,2,FALSE),IFERROR(VLOOKUP(D412,'8. Cultura de Inno. Insti...'!$F:$G,2,FALSE),VLOOKUP(D412,'7. Lo Esencial de la Reforma U.'!$F:$G,2,0)))))))))))))))))</f>
        <v>#N/A</v>
      </c>
      <c r="D413" s="31"/>
      <c r="E413" s="93"/>
      <c r="F413" s="93"/>
      <c r="G413" s="93"/>
      <c r="H413" s="76"/>
      <c r="I413" s="76"/>
      <c r="J413" s="76"/>
      <c r="K413" s="112"/>
    </row>
    <row r="414" spans="3:11" ht="15" thickBot="1" x14ac:dyDescent="0.4">
      <c r="F414" s="93"/>
      <c r="G414" s="76"/>
      <c r="H414" s="76"/>
      <c r="I414" s="76"/>
    </row>
    <row r="415" spans="3:11" ht="29.5" thickBot="1" x14ac:dyDescent="0.4">
      <c r="C415" s="129" t="s">
        <v>44</v>
      </c>
      <c r="D415" s="129" t="s">
        <v>55</v>
      </c>
      <c r="E415" s="136" t="s">
        <v>57</v>
      </c>
      <c r="F415" s="135" t="s">
        <v>27</v>
      </c>
      <c r="G415" s="133" t="s">
        <v>129</v>
      </c>
      <c r="H415" s="136" t="s">
        <v>46</v>
      </c>
      <c r="I415" s="133" t="s">
        <v>130</v>
      </c>
      <c r="J415" s="133" t="s">
        <v>408</v>
      </c>
      <c r="K415" s="133" t="s">
        <v>409</v>
      </c>
    </row>
    <row r="416" spans="3:11" x14ac:dyDescent="0.35">
      <c r="C416" s="217" t="s">
        <v>437</v>
      </c>
      <c r="D416" s="218"/>
      <c r="E416" s="216">
        <f>HLOOKUP(C416,$AH$2:$BU$3,2,0)</f>
        <v>620</v>
      </c>
      <c r="F416" s="97">
        <f t="shared" ref="F416:F450" si="22">D416*E416</f>
        <v>0</v>
      </c>
      <c r="G416" s="161"/>
      <c r="H416" s="142"/>
      <c r="I416" s="130" t="e">
        <f>VLOOKUP(H416,Presupuesto!$B$11:$C$565,2,0)</f>
        <v>#N/A</v>
      </c>
      <c r="J416" s="215" t="s">
        <v>1457</v>
      </c>
      <c r="K416" s="98" t="s">
        <v>392</v>
      </c>
    </row>
    <row r="417" spans="3:11" x14ac:dyDescent="0.35">
      <c r="C417" s="141"/>
      <c r="D417" s="158"/>
      <c r="E417" s="123"/>
      <c r="F417" s="97">
        <f t="shared" si="22"/>
        <v>0</v>
      </c>
      <c r="G417" s="161"/>
      <c r="H417" s="142"/>
      <c r="I417" s="130" t="e">
        <f>VLOOKUP(H417,Presupuesto!$B$11:$C$565,2,0)</f>
        <v>#N/A</v>
      </c>
      <c r="J417" s="98" t="str">
        <f>$J$416</f>
        <v>Desarrollo del Sistema de Educación Superior</v>
      </c>
      <c r="K417" s="98" t="s">
        <v>410</v>
      </c>
    </row>
    <row r="418" spans="3:11" x14ac:dyDescent="0.35">
      <c r="C418" s="141"/>
      <c r="D418" s="158"/>
      <c r="E418" s="123"/>
      <c r="F418" s="97">
        <f t="shared" si="22"/>
        <v>0</v>
      </c>
      <c r="G418" s="161"/>
      <c r="H418" s="142"/>
      <c r="I418" s="130" t="e">
        <f>VLOOKUP(H418,Presupuesto!$B$11:$C$565,2,0)</f>
        <v>#N/A</v>
      </c>
      <c r="J418" s="98" t="str">
        <f t="shared" ref="J418:J450" si="23">$J$416</f>
        <v>Desarrollo del Sistema de Educación Superior</v>
      </c>
      <c r="K418" s="98" t="s">
        <v>410</v>
      </c>
    </row>
    <row r="419" spans="3:11" x14ac:dyDescent="0.35">
      <c r="C419" s="141"/>
      <c r="D419" s="158"/>
      <c r="E419" s="123"/>
      <c r="F419" s="97">
        <f t="shared" si="22"/>
        <v>0</v>
      </c>
      <c r="G419" s="161"/>
      <c r="H419" s="142"/>
      <c r="I419" s="130" t="e">
        <f>VLOOKUP(H419,Presupuesto!$B$11:$C$565,2,0)</f>
        <v>#N/A</v>
      </c>
      <c r="J419" s="98" t="str">
        <f t="shared" si="23"/>
        <v>Desarrollo del Sistema de Educación Superior</v>
      </c>
      <c r="K419" s="98" t="s">
        <v>410</v>
      </c>
    </row>
    <row r="420" spans="3:11" x14ac:dyDescent="0.35">
      <c r="C420" s="141"/>
      <c r="D420" s="158"/>
      <c r="E420" s="123"/>
      <c r="F420" s="97">
        <f t="shared" si="22"/>
        <v>0</v>
      </c>
      <c r="G420" s="161"/>
      <c r="H420" s="142"/>
      <c r="I420" s="130" t="e">
        <f>VLOOKUP(H420,Presupuesto!$B$11:$C$565,2,0)</f>
        <v>#N/A</v>
      </c>
      <c r="J420" s="98" t="str">
        <f t="shared" si="23"/>
        <v>Desarrollo del Sistema de Educación Superior</v>
      </c>
      <c r="K420" s="98" t="s">
        <v>410</v>
      </c>
    </row>
    <row r="421" spans="3:11" x14ac:dyDescent="0.35">
      <c r="C421" s="141"/>
      <c r="D421" s="158"/>
      <c r="E421" s="123"/>
      <c r="F421" s="97">
        <f t="shared" si="22"/>
        <v>0</v>
      </c>
      <c r="G421" s="161"/>
      <c r="H421" s="142"/>
      <c r="I421" s="130" t="e">
        <f>VLOOKUP(H421,Presupuesto!$B$11:$C$565,2,0)</f>
        <v>#N/A</v>
      </c>
      <c r="J421" s="98" t="str">
        <f t="shared" si="23"/>
        <v>Desarrollo del Sistema de Educación Superior</v>
      </c>
      <c r="K421" s="98" t="s">
        <v>399</v>
      </c>
    </row>
    <row r="422" spans="3:11" x14ac:dyDescent="0.35">
      <c r="C422" s="141"/>
      <c r="D422" s="158"/>
      <c r="E422" s="123"/>
      <c r="F422" s="97">
        <f t="shared" si="22"/>
        <v>0</v>
      </c>
      <c r="G422" s="161"/>
      <c r="H422" s="142"/>
      <c r="I422" s="130" t="e">
        <f>VLOOKUP(H422,Presupuesto!$B$11:$C$565,2,0)</f>
        <v>#N/A</v>
      </c>
      <c r="J422" s="98" t="str">
        <f t="shared" si="23"/>
        <v>Desarrollo del Sistema de Educación Superior</v>
      </c>
      <c r="K422" s="98" t="s">
        <v>410</v>
      </c>
    </row>
    <row r="423" spans="3:11" x14ac:dyDescent="0.35">
      <c r="C423" s="141"/>
      <c r="D423" s="158"/>
      <c r="E423" s="123"/>
      <c r="F423" s="97">
        <f t="shared" si="22"/>
        <v>0</v>
      </c>
      <c r="G423" s="161"/>
      <c r="H423" s="142"/>
      <c r="I423" s="130" t="e">
        <f>VLOOKUP(H423,Presupuesto!$B$11:$C$565,2,0)</f>
        <v>#N/A</v>
      </c>
      <c r="J423" s="98" t="str">
        <f t="shared" si="23"/>
        <v>Desarrollo del Sistema de Educación Superior</v>
      </c>
      <c r="K423" s="98" t="s">
        <v>410</v>
      </c>
    </row>
    <row r="424" spans="3:11" x14ac:dyDescent="0.35">
      <c r="C424" s="141"/>
      <c r="D424" s="158"/>
      <c r="E424" s="123"/>
      <c r="F424" s="97">
        <f t="shared" si="22"/>
        <v>0</v>
      </c>
      <c r="G424" s="161"/>
      <c r="H424" s="142"/>
      <c r="I424" s="130" t="e">
        <f>VLOOKUP(H424,Presupuesto!$B$11:$C$565,2,0)</f>
        <v>#N/A</v>
      </c>
      <c r="J424" s="98" t="str">
        <f t="shared" si="23"/>
        <v>Desarrollo del Sistema de Educación Superior</v>
      </c>
      <c r="K424" s="98" t="s">
        <v>410</v>
      </c>
    </row>
    <row r="425" spans="3:11" x14ac:dyDescent="0.35">
      <c r="C425" s="141"/>
      <c r="D425" s="158"/>
      <c r="E425" s="123"/>
      <c r="F425" s="97">
        <f t="shared" si="22"/>
        <v>0</v>
      </c>
      <c r="G425" s="161"/>
      <c r="H425" s="142"/>
      <c r="I425" s="130" t="e">
        <f>VLOOKUP(H425,Presupuesto!$B$11:$C$565,2,0)</f>
        <v>#N/A</v>
      </c>
      <c r="J425" s="98" t="str">
        <f t="shared" si="23"/>
        <v>Desarrollo del Sistema de Educación Superior</v>
      </c>
      <c r="K425" s="98" t="s">
        <v>410</v>
      </c>
    </row>
    <row r="426" spans="3:11" x14ac:dyDescent="0.35">
      <c r="C426" s="141"/>
      <c r="D426" s="158"/>
      <c r="E426" s="123"/>
      <c r="F426" s="97">
        <f t="shared" si="22"/>
        <v>0</v>
      </c>
      <c r="G426" s="161"/>
      <c r="H426" s="142"/>
      <c r="I426" s="130" t="e">
        <f>VLOOKUP(H426,Presupuesto!$B$11:$C$565,2,0)</f>
        <v>#N/A</v>
      </c>
      <c r="J426" s="98" t="str">
        <f t="shared" si="23"/>
        <v>Desarrollo del Sistema de Educación Superior</v>
      </c>
      <c r="K426" s="98" t="s">
        <v>410</v>
      </c>
    </row>
    <row r="427" spans="3:11" x14ac:dyDescent="0.35">
      <c r="C427" s="141"/>
      <c r="D427" s="158"/>
      <c r="E427" s="123"/>
      <c r="F427" s="97">
        <f t="shared" si="22"/>
        <v>0</v>
      </c>
      <c r="G427" s="161"/>
      <c r="H427" s="142"/>
      <c r="I427" s="130" t="e">
        <f>VLOOKUP(H427,Presupuesto!$B$11:$C$565,2,0)</f>
        <v>#N/A</v>
      </c>
      <c r="J427" s="98" t="str">
        <f t="shared" si="23"/>
        <v>Desarrollo del Sistema de Educación Superior</v>
      </c>
      <c r="K427" s="98" t="s">
        <v>410</v>
      </c>
    </row>
    <row r="428" spans="3:11" x14ac:dyDescent="0.35">
      <c r="C428" s="141"/>
      <c r="D428" s="158"/>
      <c r="E428" s="123"/>
      <c r="F428" s="97">
        <f t="shared" si="22"/>
        <v>0</v>
      </c>
      <c r="G428" s="161"/>
      <c r="H428" s="142"/>
      <c r="I428" s="130" t="e">
        <f>VLOOKUP(H428,Presupuesto!$B$11:$C$565,2,0)</f>
        <v>#N/A</v>
      </c>
      <c r="J428" s="98" t="str">
        <f t="shared" si="23"/>
        <v>Desarrollo del Sistema de Educación Superior</v>
      </c>
      <c r="K428" s="98" t="s">
        <v>410</v>
      </c>
    </row>
    <row r="429" spans="3:11" x14ac:dyDescent="0.35">
      <c r="C429" s="141"/>
      <c r="D429" s="158"/>
      <c r="E429" s="123"/>
      <c r="F429" s="97">
        <f t="shared" si="22"/>
        <v>0</v>
      </c>
      <c r="G429" s="161"/>
      <c r="H429" s="142"/>
      <c r="I429" s="130" t="e">
        <f>VLOOKUP(H429,Presupuesto!$B$11:$C$565,2,0)</f>
        <v>#N/A</v>
      </c>
      <c r="J429" s="98" t="str">
        <f t="shared" si="23"/>
        <v>Desarrollo del Sistema de Educación Superior</v>
      </c>
      <c r="K429" s="98" t="s">
        <v>410</v>
      </c>
    </row>
    <row r="430" spans="3:11" x14ac:dyDescent="0.35">
      <c r="C430" s="141"/>
      <c r="D430" s="158"/>
      <c r="E430" s="123"/>
      <c r="F430" s="97">
        <f t="shared" si="22"/>
        <v>0</v>
      </c>
      <c r="G430" s="161"/>
      <c r="H430" s="142"/>
      <c r="I430" s="130" t="e">
        <f>VLOOKUP(H430,Presupuesto!$B$11:$C$565,2,0)</f>
        <v>#N/A</v>
      </c>
      <c r="J430" s="98" t="str">
        <f t="shared" si="23"/>
        <v>Desarrollo del Sistema de Educación Superior</v>
      </c>
      <c r="K430" s="98" t="s">
        <v>410</v>
      </c>
    </row>
    <row r="431" spans="3:11" x14ac:dyDescent="0.35">
      <c r="C431" s="141"/>
      <c r="D431" s="158"/>
      <c r="E431" s="123"/>
      <c r="F431" s="97">
        <f t="shared" si="22"/>
        <v>0</v>
      </c>
      <c r="G431" s="161"/>
      <c r="H431" s="142"/>
      <c r="I431" s="130" t="e">
        <f>VLOOKUP(H431,Presupuesto!$B$11:$C$565,2,0)</f>
        <v>#N/A</v>
      </c>
      <c r="J431" s="98" t="str">
        <f t="shared" si="23"/>
        <v>Desarrollo del Sistema de Educación Superior</v>
      </c>
      <c r="K431" s="98" t="s">
        <v>410</v>
      </c>
    </row>
    <row r="432" spans="3:11" x14ac:dyDescent="0.35">
      <c r="C432" s="141"/>
      <c r="D432" s="158"/>
      <c r="E432" s="123"/>
      <c r="F432" s="97">
        <f t="shared" si="22"/>
        <v>0</v>
      </c>
      <c r="G432" s="161"/>
      <c r="H432" s="142"/>
      <c r="I432" s="130" t="e">
        <f>VLOOKUP(H432,Presupuesto!$B$11:$C$565,2,0)</f>
        <v>#N/A</v>
      </c>
      <c r="J432" s="98" t="str">
        <f t="shared" si="23"/>
        <v>Desarrollo del Sistema de Educación Superior</v>
      </c>
      <c r="K432" s="98" t="s">
        <v>410</v>
      </c>
    </row>
    <row r="433" spans="3:11" x14ac:dyDescent="0.35">
      <c r="C433" s="141"/>
      <c r="D433" s="158"/>
      <c r="E433" s="123"/>
      <c r="F433" s="97">
        <f t="shared" si="22"/>
        <v>0</v>
      </c>
      <c r="G433" s="161"/>
      <c r="H433" s="142"/>
      <c r="I433" s="130" t="e">
        <f>VLOOKUP(H433,Presupuesto!$B$11:$C$565,2,0)</f>
        <v>#N/A</v>
      </c>
      <c r="J433" s="98" t="str">
        <f t="shared" si="23"/>
        <v>Desarrollo del Sistema de Educación Superior</v>
      </c>
      <c r="K433" s="98" t="s">
        <v>410</v>
      </c>
    </row>
    <row r="434" spans="3:11" x14ac:dyDescent="0.35">
      <c r="C434" s="141"/>
      <c r="D434" s="158"/>
      <c r="E434" s="123"/>
      <c r="F434" s="97">
        <f t="shared" si="22"/>
        <v>0</v>
      </c>
      <c r="G434" s="161"/>
      <c r="H434" s="142"/>
      <c r="I434" s="130" t="e">
        <f>VLOOKUP(H434,Presupuesto!$B$11:$C$565,2,0)</f>
        <v>#N/A</v>
      </c>
      <c r="J434" s="98" t="str">
        <f t="shared" si="23"/>
        <v>Desarrollo del Sistema de Educación Superior</v>
      </c>
      <c r="K434" s="98" t="s">
        <v>410</v>
      </c>
    </row>
    <row r="435" spans="3:11" x14ac:dyDescent="0.35">
      <c r="C435" s="141"/>
      <c r="D435" s="158"/>
      <c r="E435" s="123"/>
      <c r="F435" s="97">
        <f t="shared" si="22"/>
        <v>0</v>
      </c>
      <c r="G435" s="161"/>
      <c r="H435" s="142"/>
      <c r="I435" s="130" t="e">
        <f>VLOOKUP(H435,Presupuesto!$B$11:$C$565,2,0)</f>
        <v>#N/A</v>
      </c>
      <c r="J435" s="98" t="str">
        <f t="shared" si="23"/>
        <v>Desarrollo del Sistema de Educación Superior</v>
      </c>
      <c r="K435" s="98" t="s">
        <v>410</v>
      </c>
    </row>
    <row r="436" spans="3:11" x14ac:dyDescent="0.35">
      <c r="C436" s="141"/>
      <c r="D436" s="158"/>
      <c r="E436" s="123"/>
      <c r="F436" s="97">
        <f t="shared" si="22"/>
        <v>0</v>
      </c>
      <c r="G436" s="161"/>
      <c r="H436" s="142"/>
      <c r="I436" s="130" t="e">
        <f>VLOOKUP(H436,Presupuesto!$B$11:$C$565,2,0)</f>
        <v>#N/A</v>
      </c>
      <c r="J436" s="98" t="str">
        <f t="shared" si="23"/>
        <v>Desarrollo del Sistema de Educación Superior</v>
      </c>
      <c r="K436" s="98" t="s">
        <v>410</v>
      </c>
    </row>
    <row r="437" spans="3:11" x14ac:dyDescent="0.35">
      <c r="C437" s="141"/>
      <c r="D437" s="158"/>
      <c r="E437" s="123"/>
      <c r="F437" s="97">
        <f t="shared" si="22"/>
        <v>0</v>
      </c>
      <c r="G437" s="161"/>
      <c r="H437" s="142"/>
      <c r="I437" s="130" t="e">
        <f>VLOOKUP(H437,Presupuesto!$B$11:$C$565,2,0)</f>
        <v>#N/A</v>
      </c>
      <c r="J437" s="98" t="str">
        <f t="shared" si="23"/>
        <v>Desarrollo del Sistema de Educación Superior</v>
      </c>
      <c r="K437" s="98" t="s">
        <v>410</v>
      </c>
    </row>
    <row r="438" spans="3:11" x14ac:dyDescent="0.35">
      <c r="C438" s="143"/>
      <c r="D438" s="151"/>
      <c r="E438" s="118"/>
      <c r="F438" s="97">
        <f t="shared" si="22"/>
        <v>0</v>
      </c>
      <c r="G438" s="161"/>
      <c r="H438" s="144"/>
      <c r="I438" s="130" t="e">
        <f>VLOOKUP(H438,Presupuesto!$B$11:$C$565,2,0)</f>
        <v>#N/A</v>
      </c>
      <c r="J438" s="98" t="str">
        <f t="shared" si="23"/>
        <v>Desarrollo del Sistema de Educación Superior</v>
      </c>
      <c r="K438" s="98" t="s">
        <v>410</v>
      </c>
    </row>
    <row r="439" spans="3:11" x14ac:dyDescent="0.35">
      <c r="C439" s="143"/>
      <c r="D439" s="151"/>
      <c r="E439" s="118"/>
      <c r="F439" s="97">
        <f t="shared" si="22"/>
        <v>0</v>
      </c>
      <c r="G439" s="161"/>
      <c r="H439" s="144"/>
      <c r="I439" s="130" t="e">
        <f>VLOOKUP(H439,Presupuesto!$B$11:$C$565,2,0)</f>
        <v>#N/A</v>
      </c>
      <c r="J439" s="98" t="str">
        <f t="shared" si="23"/>
        <v>Desarrollo del Sistema de Educación Superior</v>
      </c>
      <c r="K439" s="98" t="s">
        <v>410</v>
      </c>
    </row>
    <row r="440" spans="3:11" x14ac:dyDescent="0.35">
      <c r="C440" s="143"/>
      <c r="D440" s="151"/>
      <c r="E440" s="118"/>
      <c r="F440" s="97">
        <f t="shared" si="22"/>
        <v>0</v>
      </c>
      <c r="G440" s="161"/>
      <c r="H440" s="144"/>
      <c r="I440" s="130" t="e">
        <f>VLOOKUP(H440,Presupuesto!$B$11:$C$565,2,0)</f>
        <v>#N/A</v>
      </c>
      <c r="J440" s="98" t="str">
        <f t="shared" si="23"/>
        <v>Desarrollo del Sistema de Educación Superior</v>
      </c>
      <c r="K440" s="98" t="s">
        <v>410</v>
      </c>
    </row>
    <row r="441" spans="3:11" x14ac:dyDescent="0.35">
      <c r="C441" s="143"/>
      <c r="D441" s="151"/>
      <c r="E441" s="118"/>
      <c r="F441" s="97">
        <f t="shared" si="22"/>
        <v>0</v>
      </c>
      <c r="G441" s="161"/>
      <c r="H441" s="144"/>
      <c r="I441" s="130" t="e">
        <f>VLOOKUP(H441,Presupuesto!$B$11:$C$565,2,0)</f>
        <v>#N/A</v>
      </c>
      <c r="J441" s="98" t="str">
        <f t="shared" si="23"/>
        <v>Desarrollo del Sistema de Educación Superior</v>
      </c>
      <c r="K441" s="98" t="s">
        <v>410</v>
      </c>
    </row>
    <row r="442" spans="3:11" x14ac:dyDescent="0.35">
      <c r="C442" s="143"/>
      <c r="D442" s="151"/>
      <c r="E442" s="118"/>
      <c r="F442" s="97">
        <f t="shared" si="22"/>
        <v>0</v>
      </c>
      <c r="G442" s="161"/>
      <c r="H442" s="144"/>
      <c r="I442" s="130" t="e">
        <f>VLOOKUP(H442,Presupuesto!$B$11:$C$565,2,0)</f>
        <v>#N/A</v>
      </c>
      <c r="J442" s="98" t="str">
        <f t="shared" si="23"/>
        <v>Desarrollo del Sistema de Educación Superior</v>
      </c>
      <c r="K442" s="98" t="s">
        <v>410</v>
      </c>
    </row>
    <row r="443" spans="3:11" x14ac:dyDescent="0.35">
      <c r="C443" s="143"/>
      <c r="D443" s="151"/>
      <c r="E443" s="118"/>
      <c r="F443" s="97">
        <f t="shared" si="22"/>
        <v>0</v>
      </c>
      <c r="G443" s="161"/>
      <c r="H443" s="144"/>
      <c r="I443" s="130" t="e">
        <f>VLOOKUP(H443,Presupuesto!$B$11:$C$565,2,0)</f>
        <v>#N/A</v>
      </c>
      <c r="J443" s="98" t="str">
        <f t="shared" si="23"/>
        <v>Desarrollo del Sistema de Educación Superior</v>
      </c>
      <c r="K443" s="98" t="s">
        <v>410</v>
      </c>
    </row>
    <row r="444" spans="3:11" x14ac:dyDescent="0.35">
      <c r="C444" s="143"/>
      <c r="D444" s="151"/>
      <c r="E444" s="118"/>
      <c r="F444" s="97">
        <f t="shared" si="22"/>
        <v>0</v>
      </c>
      <c r="G444" s="161"/>
      <c r="H444" s="144"/>
      <c r="I444" s="130" t="e">
        <f>VLOOKUP(H444,Presupuesto!$B$11:$C$565,2,0)</f>
        <v>#N/A</v>
      </c>
      <c r="J444" s="98" t="str">
        <f t="shared" si="23"/>
        <v>Desarrollo del Sistema de Educación Superior</v>
      </c>
      <c r="K444" s="98" t="s">
        <v>410</v>
      </c>
    </row>
    <row r="445" spans="3:11" x14ac:dyDescent="0.35">
      <c r="C445" s="143"/>
      <c r="D445" s="151"/>
      <c r="E445" s="118"/>
      <c r="F445" s="97">
        <f t="shared" si="22"/>
        <v>0</v>
      </c>
      <c r="G445" s="161"/>
      <c r="H445" s="144"/>
      <c r="I445" s="130" t="e">
        <f>VLOOKUP(H445,Presupuesto!$B$11:$C$565,2,0)</f>
        <v>#N/A</v>
      </c>
      <c r="J445" s="98" t="str">
        <f t="shared" si="23"/>
        <v>Desarrollo del Sistema de Educación Superior</v>
      </c>
      <c r="K445" s="98" t="s">
        <v>410</v>
      </c>
    </row>
    <row r="446" spans="3:11" x14ac:dyDescent="0.35">
      <c r="C446" s="145"/>
      <c r="D446" s="151"/>
      <c r="E446" s="118"/>
      <c r="F446" s="97">
        <f t="shared" si="22"/>
        <v>0</v>
      </c>
      <c r="G446" s="161"/>
      <c r="H446" s="146"/>
      <c r="I446" s="130" t="e">
        <f>VLOOKUP(H446,Presupuesto!$B$11:$C$565,2,0)</f>
        <v>#N/A</v>
      </c>
      <c r="J446" s="98" t="str">
        <f t="shared" si="23"/>
        <v>Desarrollo del Sistema de Educación Superior</v>
      </c>
      <c r="K446" s="98" t="s">
        <v>401</v>
      </c>
    </row>
    <row r="447" spans="3:11" x14ac:dyDescent="0.35">
      <c r="C447" s="145"/>
      <c r="D447" s="151"/>
      <c r="E447" s="118"/>
      <c r="F447" s="97">
        <f t="shared" si="22"/>
        <v>0</v>
      </c>
      <c r="G447" s="161"/>
      <c r="H447" s="146"/>
      <c r="I447" s="130" t="e">
        <f>VLOOKUP(H447,Presupuesto!$B$11:$C$565,2,0)</f>
        <v>#N/A</v>
      </c>
      <c r="J447" s="98" t="str">
        <f t="shared" si="23"/>
        <v>Desarrollo del Sistema de Educación Superior</v>
      </c>
      <c r="K447" s="98" t="s">
        <v>410</v>
      </c>
    </row>
    <row r="448" spans="3:11" x14ac:dyDescent="0.35">
      <c r="C448" s="145"/>
      <c r="D448" s="151"/>
      <c r="E448" s="118"/>
      <c r="F448" s="97">
        <f t="shared" si="22"/>
        <v>0</v>
      </c>
      <c r="G448" s="161"/>
      <c r="H448" s="146"/>
      <c r="I448" s="130" t="e">
        <f>VLOOKUP(H448,Presupuesto!$B$11:$C$565,2,0)</f>
        <v>#N/A</v>
      </c>
      <c r="J448" s="98" t="str">
        <f t="shared" si="23"/>
        <v>Desarrollo del Sistema de Educación Superior</v>
      </c>
      <c r="K448" s="98" t="s">
        <v>410</v>
      </c>
    </row>
    <row r="449" spans="3:11" x14ac:dyDescent="0.35">
      <c r="C449" s="145"/>
      <c r="D449" s="151"/>
      <c r="E449" s="118"/>
      <c r="F449" s="97">
        <f t="shared" si="22"/>
        <v>0</v>
      </c>
      <c r="G449" s="161"/>
      <c r="H449" s="146"/>
      <c r="I449" s="130" t="e">
        <f>VLOOKUP(H449,Presupuesto!$B$11:$C$565,2,0)</f>
        <v>#N/A</v>
      </c>
      <c r="J449" s="98" t="str">
        <f t="shared" si="23"/>
        <v>Desarrollo del Sistema de Educación Superior</v>
      </c>
      <c r="K449" s="98" t="s">
        <v>410</v>
      </c>
    </row>
    <row r="450" spans="3:11" ht="15" thickBot="1" x14ac:dyDescent="0.4">
      <c r="C450" s="147"/>
      <c r="D450" s="159"/>
      <c r="E450" s="103"/>
      <c r="F450" s="105">
        <f t="shared" si="22"/>
        <v>0</v>
      </c>
      <c r="G450" s="162"/>
      <c r="H450" s="148"/>
      <c r="I450" s="132" t="e">
        <f>VLOOKUP(H450,Presupuesto!$B$11:$C$565,2,0)</f>
        <v>#N/A</v>
      </c>
      <c r="J450" s="106" t="str">
        <f t="shared" si="23"/>
        <v>Desarrollo del Sistema de Educación Superior</v>
      </c>
      <c r="K450" s="124" t="s">
        <v>392</v>
      </c>
    </row>
    <row r="452" spans="3:11" ht="15" thickBot="1" x14ac:dyDescent="0.4">
      <c r="F452" s="90"/>
      <c r="G452" s="89"/>
      <c r="H452" s="90"/>
      <c r="I452" s="90"/>
    </row>
    <row r="453" spans="3:11" ht="15" thickBot="1" x14ac:dyDescent="0.4">
      <c r="C453" s="157" t="s">
        <v>53</v>
      </c>
      <c r="D453" s="354">
        <f>SUM(F460:F494)</f>
        <v>0</v>
      </c>
      <c r="F453" s="70"/>
      <c r="G453" s="79"/>
      <c r="H453" s="70"/>
      <c r="I453" s="70"/>
    </row>
    <row r="454" spans="3:11" x14ac:dyDescent="0.35">
      <c r="C454" s="70"/>
      <c r="D454" s="31"/>
      <c r="E454" s="93"/>
      <c r="F454" s="93"/>
      <c r="G454" s="93"/>
      <c r="H454" s="76"/>
      <c r="I454" s="76"/>
      <c r="J454" s="76"/>
      <c r="K454" s="112"/>
    </row>
    <row r="455" spans="3:11" x14ac:dyDescent="0.35">
      <c r="C455" s="70"/>
      <c r="D455" s="31"/>
      <c r="E455" s="93"/>
      <c r="F455" s="93"/>
      <c r="G455" s="93"/>
      <c r="H455" s="76"/>
      <c r="I455" s="76"/>
      <c r="J455" s="76"/>
      <c r="K455" s="112"/>
    </row>
    <row r="456" spans="3:11" ht="15.5" x14ac:dyDescent="0.35">
      <c r="C456" s="202" t="s">
        <v>390</v>
      </c>
      <c r="D456" s="351"/>
      <c r="E456" s="93"/>
      <c r="F456" s="93"/>
      <c r="G456" s="93"/>
      <c r="H456" s="76"/>
      <c r="I456" s="76"/>
      <c r="J456" s="76"/>
      <c r="K456" s="112"/>
    </row>
    <row r="457" spans="3:11" ht="18.5" x14ac:dyDescent="0.35">
      <c r="C457" s="207" t="e">
        <f>IFERROR(VLOOKUP(D456,'1. Desarrollo e Innov. Curricu.'!$F:$G,2,FALSE),IFERROR(VLOOKUP(D456,'2. Investigación Científica'!$F:$G,2,FALSE),IFERROR(VLOOKUP(D456,'3. Vinculación Univ. Sociedad'!$F:$G,2,FALSE),IFERROR(VLOOKUP(D456,'4. Docencia y Profesorado Univ.'!$F:$G,2,FALSE),IFERROR(VLOOKUP(D456,'5. Estudiantes y Graduados'!$F:$G,2,FALSE),IFERROR(VLOOKUP(D456,'11. Gestion Administrativa'!$F:$G,2,FALSE),IFERROR(VLOOKUP(D456,'13. Gestión Académica'!$F:$G,2,FALSE),IFERROR(VLOOKUP(D456,'9. Asegura. de la Calid. y M'!$F:$G,2,FALSE),IFERROR(VLOOKUP(D456,'6. Gestión del Conocimiento'!$F:$G,2,FALSE),IFERROR(VLOOKUP(D456,'15. Gobernabilidad y Proceso...'!$F:$G,2,FALSE),IFERROR(VLOOKUP(D456,'12. Gestión del Talento Humano'!$F:$G,2,FALSE),IFERROR(VLOOKUP(D456,'14. Internacional... de la E.S.'!$F:$G,2,FALSE),IFERROR(VLOOKUP(D456,'10. Posgrado'!$F:$G,2,FALSE),IFERROR(VLOOKUP(D456,'16. Gestión TIC'!$F:$G,2,FALSE),IFERROR(VLOOKUP(D456,'16. Desa. del Sistema Educ.Sup.'!$F:$G,2,FALSE),IFERROR(VLOOKUP(D456,'8. Cultura de Inno. Insti...'!$F:$G,2,FALSE),VLOOKUP(D456,'7. Lo Esencial de la Reforma U.'!$F:$G,2,0)))))))))))))))))</f>
        <v>#N/A</v>
      </c>
      <c r="D457" s="31"/>
      <c r="E457" s="93"/>
      <c r="F457" s="93"/>
      <c r="G457" s="93"/>
      <c r="H457" s="76"/>
      <c r="I457" s="76"/>
      <c r="J457" s="76"/>
      <c r="K457" s="112"/>
    </row>
    <row r="458" spans="3:11" ht="15" thickBot="1" x14ac:dyDescent="0.4">
      <c r="F458" s="93"/>
      <c r="G458" s="76"/>
      <c r="H458" s="76"/>
      <c r="I458" s="76"/>
    </row>
    <row r="459" spans="3:11" ht="29.5" thickBot="1" x14ac:dyDescent="0.4">
      <c r="C459" s="129" t="s">
        <v>44</v>
      </c>
      <c r="D459" s="129" t="s">
        <v>55</v>
      </c>
      <c r="E459" s="136" t="s">
        <v>57</v>
      </c>
      <c r="F459" s="135" t="s">
        <v>27</v>
      </c>
      <c r="G459" s="133" t="s">
        <v>129</v>
      </c>
      <c r="H459" s="136" t="s">
        <v>46</v>
      </c>
      <c r="I459" s="133" t="s">
        <v>130</v>
      </c>
      <c r="J459" s="133" t="s">
        <v>408</v>
      </c>
      <c r="K459" s="133" t="s">
        <v>409</v>
      </c>
    </row>
    <row r="460" spans="3:11" x14ac:dyDescent="0.35">
      <c r="C460" s="217" t="s">
        <v>437</v>
      </c>
      <c r="D460" s="218"/>
      <c r="E460" s="216">
        <f>HLOOKUP(C460,$AH$2:$BU$3,2,0)</f>
        <v>620</v>
      </c>
      <c r="F460" s="97">
        <f t="shared" ref="F460:F494" si="24">D460*E460</f>
        <v>0</v>
      </c>
      <c r="G460" s="161"/>
      <c r="H460" s="142"/>
      <c r="I460" s="130" t="e">
        <f>VLOOKUP(H460,Presupuesto!$B$11:$C$565,2,0)</f>
        <v>#N/A</v>
      </c>
      <c r="J460" s="215" t="s">
        <v>1457</v>
      </c>
      <c r="K460" s="98" t="s">
        <v>392</v>
      </c>
    </row>
    <row r="461" spans="3:11" x14ac:dyDescent="0.35">
      <c r="C461" s="141"/>
      <c r="D461" s="158"/>
      <c r="E461" s="123"/>
      <c r="F461" s="97">
        <f t="shared" si="24"/>
        <v>0</v>
      </c>
      <c r="G461" s="161"/>
      <c r="H461" s="142"/>
      <c r="I461" s="130" t="e">
        <f>VLOOKUP(H461,Presupuesto!$B$11:$C$565,2,0)</f>
        <v>#N/A</v>
      </c>
      <c r="J461" s="98" t="str">
        <f>$J$460</f>
        <v>Desarrollo del Sistema de Educación Superior</v>
      </c>
      <c r="K461" s="98" t="s">
        <v>410</v>
      </c>
    </row>
    <row r="462" spans="3:11" x14ac:dyDescent="0.35">
      <c r="C462" s="141"/>
      <c r="D462" s="158"/>
      <c r="E462" s="123"/>
      <c r="F462" s="97">
        <f t="shared" si="24"/>
        <v>0</v>
      </c>
      <c r="G462" s="161"/>
      <c r="H462" s="142"/>
      <c r="I462" s="130" t="e">
        <f>VLOOKUP(H462,Presupuesto!$B$11:$C$565,2,0)</f>
        <v>#N/A</v>
      </c>
      <c r="J462" s="98" t="str">
        <f t="shared" ref="J462:J494" si="25">$J$460</f>
        <v>Desarrollo del Sistema de Educación Superior</v>
      </c>
      <c r="K462" s="98" t="s">
        <v>410</v>
      </c>
    </row>
    <row r="463" spans="3:11" x14ac:dyDescent="0.35">
      <c r="C463" s="141"/>
      <c r="D463" s="158"/>
      <c r="E463" s="123"/>
      <c r="F463" s="97">
        <f t="shared" si="24"/>
        <v>0</v>
      </c>
      <c r="G463" s="161"/>
      <c r="H463" s="142"/>
      <c r="I463" s="130" t="e">
        <f>VLOOKUP(H463,Presupuesto!$B$11:$C$565,2,0)</f>
        <v>#N/A</v>
      </c>
      <c r="J463" s="98" t="str">
        <f t="shared" si="25"/>
        <v>Desarrollo del Sistema de Educación Superior</v>
      </c>
      <c r="K463" s="98" t="s">
        <v>410</v>
      </c>
    </row>
    <row r="464" spans="3:11" x14ac:dyDescent="0.35">
      <c r="C464" s="141"/>
      <c r="D464" s="158"/>
      <c r="E464" s="123"/>
      <c r="F464" s="97">
        <f t="shared" si="24"/>
        <v>0</v>
      </c>
      <c r="G464" s="161"/>
      <c r="H464" s="142"/>
      <c r="I464" s="130" t="e">
        <f>VLOOKUP(H464,Presupuesto!$B$11:$C$565,2,0)</f>
        <v>#N/A</v>
      </c>
      <c r="J464" s="98" t="str">
        <f t="shared" si="25"/>
        <v>Desarrollo del Sistema de Educación Superior</v>
      </c>
      <c r="K464" s="98" t="s">
        <v>410</v>
      </c>
    </row>
    <row r="465" spans="3:11" x14ac:dyDescent="0.35">
      <c r="C465" s="141"/>
      <c r="D465" s="158"/>
      <c r="E465" s="123"/>
      <c r="F465" s="97">
        <f t="shared" si="24"/>
        <v>0</v>
      </c>
      <c r="G465" s="161"/>
      <c r="H465" s="142"/>
      <c r="I465" s="130" t="e">
        <f>VLOOKUP(H465,Presupuesto!$B$11:$C$565,2,0)</f>
        <v>#N/A</v>
      </c>
      <c r="J465" s="98" t="str">
        <f t="shared" si="25"/>
        <v>Desarrollo del Sistema de Educación Superior</v>
      </c>
      <c r="K465" s="98" t="s">
        <v>399</v>
      </c>
    </row>
    <row r="466" spans="3:11" x14ac:dyDescent="0.35">
      <c r="C466" s="141"/>
      <c r="D466" s="158"/>
      <c r="E466" s="123"/>
      <c r="F466" s="97">
        <f t="shared" si="24"/>
        <v>0</v>
      </c>
      <c r="G466" s="161"/>
      <c r="H466" s="142"/>
      <c r="I466" s="130" t="e">
        <f>VLOOKUP(H466,Presupuesto!$B$11:$C$565,2,0)</f>
        <v>#N/A</v>
      </c>
      <c r="J466" s="98" t="str">
        <f t="shared" si="25"/>
        <v>Desarrollo del Sistema de Educación Superior</v>
      </c>
      <c r="K466" s="98" t="s">
        <v>410</v>
      </c>
    </row>
    <row r="467" spans="3:11" x14ac:dyDescent="0.35">
      <c r="C467" s="141"/>
      <c r="D467" s="158"/>
      <c r="E467" s="123"/>
      <c r="F467" s="97">
        <f t="shared" si="24"/>
        <v>0</v>
      </c>
      <c r="G467" s="161"/>
      <c r="H467" s="142"/>
      <c r="I467" s="130" t="e">
        <f>VLOOKUP(H467,Presupuesto!$B$11:$C$565,2,0)</f>
        <v>#N/A</v>
      </c>
      <c r="J467" s="98" t="str">
        <f t="shared" si="25"/>
        <v>Desarrollo del Sistema de Educación Superior</v>
      </c>
      <c r="K467" s="98" t="s">
        <v>410</v>
      </c>
    </row>
    <row r="468" spans="3:11" x14ac:dyDescent="0.35">
      <c r="C468" s="141"/>
      <c r="D468" s="158"/>
      <c r="E468" s="123"/>
      <c r="F468" s="97">
        <f t="shared" si="24"/>
        <v>0</v>
      </c>
      <c r="G468" s="161"/>
      <c r="H468" s="142"/>
      <c r="I468" s="130" t="e">
        <f>VLOOKUP(H468,Presupuesto!$B$11:$C$565,2,0)</f>
        <v>#N/A</v>
      </c>
      <c r="J468" s="98" t="str">
        <f t="shared" si="25"/>
        <v>Desarrollo del Sistema de Educación Superior</v>
      </c>
      <c r="K468" s="98" t="s">
        <v>410</v>
      </c>
    </row>
    <row r="469" spans="3:11" x14ac:dyDescent="0.35">
      <c r="C469" s="141"/>
      <c r="D469" s="158"/>
      <c r="E469" s="123"/>
      <c r="F469" s="97">
        <f t="shared" si="24"/>
        <v>0</v>
      </c>
      <c r="G469" s="161"/>
      <c r="H469" s="142"/>
      <c r="I469" s="130" t="e">
        <f>VLOOKUP(H469,Presupuesto!$B$11:$C$565,2,0)</f>
        <v>#N/A</v>
      </c>
      <c r="J469" s="98" t="str">
        <f t="shared" si="25"/>
        <v>Desarrollo del Sistema de Educación Superior</v>
      </c>
      <c r="K469" s="98" t="s">
        <v>410</v>
      </c>
    </row>
    <row r="470" spans="3:11" x14ac:dyDescent="0.35">
      <c r="C470" s="141"/>
      <c r="D470" s="158"/>
      <c r="E470" s="123"/>
      <c r="F470" s="97">
        <f t="shared" si="24"/>
        <v>0</v>
      </c>
      <c r="G470" s="161"/>
      <c r="H470" s="142"/>
      <c r="I470" s="130" t="e">
        <f>VLOOKUP(H470,Presupuesto!$B$11:$C$565,2,0)</f>
        <v>#N/A</v>
      </c>
      <c r="J470" s="98" t="str">
        <f t="shared" si="25"/>
        <v>Desarrollo del Sistema de Educación Superior</v>
      </c>
      <c r="K470" s="98" t="s">
        <v>410</v>
      </c>
    </row>
    <row r="471" spans="3:11" x14ac:dyDescent="0.35">
      <c r="C471" s="141"/>
      <c r="D471" s="158"/>
      <c r="E471" s="123"/>
      <c r="F471" s="97">
        <f t="shared" si="24"/>
        <v>0</v>
      </c>
      <c r="G471" s="161"/>
      <c r="H471" s="142"/>
      <c r="I471" s="130" t="e">
        <f>VLOOKUP(H471,Presupuesto!$B$11:$C$565,2,0)</f>
        <v>#N/A</v>
      </c>
      <c r="J471" s="98" t="str">
        <f t="shared" si="25"/>
        <v>Desarrollo del Sistema de Educación Superior</v>
      </c>
      <c r="K471" s="98" t="s">
        <v>410</v>
      </c>
    </row>
    <row r="472" spans="3:11" x14ac:dyDescent="0.35">
      <c r="C472" s="141"/>
      <c r="D472" s="158"/>
      <c r="E472" s="123"/>
      <c r="F472" s="97">
        <f t="shared" si="24"/>
        <v>0</v>
      </c>
      <c r="G472" s="161"/>
      <c r="H472" s="142"/>
      <c r="I472" s="130" t="e">
        <f>VLOOKUP(H472,Presupuesto!$B$11:$C$565,2,0)</f>
        <v>#N/A</v>
      </c>
      <c r="J472" s="98" t="str">
        <f t="shared" si="25"/>
        <v>Desarrollo del Sistema de Educación Superior</v>
      </c>
      <c r="K472" s="98" t="s">
        <v>410</v>
      </c>
    </row>
    <row r="473" spans="3:11" x14ac:dyDescent="0.35">
      <c r="C473" s="141"/>
      <c r="D473" s="158"/>
      <c r="E473" s="123"/>
      <c r="F473" s="97">
        <f t="shared" si="24"/>
        <v>0</v>
      </c>
      <c r="G473" s="161"/>
      <c r="H473" s="142"/>
      <c r="I473" s="130" t="e">
        <f>VLOOKUP(H473,Presupuesto!$B$11:$C$565,2,0)</f>
        <v>#N/A</v>
      </c>
      <c r="J473" s="98" t="str">
        <f t="shared" si="25"/>
        <v>Desarrollo del Sistema de Educación Superior</v>
      </c>
      <c r="K473" s="98" t="s">
        <v>410</v>
      </c>
    </row>
    <row r="474" spans="3:11" x14ac:dyDescent="0.35">
      <c r="C474" s="141"/>
      <c r="D474" s="158"/>
      <c r="E474" s="123"/>
      <c r="F474" s="97">
        <f t="shared" si="24"/>
        <v>0</v>
      </c>
      <c r="G474" s="161"/>
      <c r="H474" s="142"/>
      <c r="I474" s="130" t="e">
        <f>VLOOKUP(H474,Presupuesto!$B$11:$C$565,2,0)</f>
        <v>#N/A</v>
      </c>
      <c r="J474" s="98" t="str">
        <f t="shared" si="25"/>
        <v>Desarrollo del Sistema de Educación Superior</v>
      </c>
      <c r="K474" s="98" t="s">
        <v>410</v>
      </c>
    </row>
    <row r="475" spans="3:11" x14ac:dyDescent="0.35">
      <c r="C475" s="141"/>
      <c r="D475" s="158"/>
      <c r="E475" s="123"/>
      <c r="F475" s="97">
        <f t="shared" si="24"/>
        <v>0</v>
      </c>
      <c r="G475" s="161"/>
      <c r="H475" s="142"/>
      <c r="I475" s="130" t="e">
        <f>VLOOKUP(H475,Presupuesto!$B$11:$C$565,2,0)</f>
        <v>#N/A</v>
      </c>
      <c r="J475" s="98" t="str">
        <f t="shared" si="25"/>
        <v>Desarrollo del Sistema de Educación Superior</v>
      </c>
      <c r="K475" s="98" t="s">
        <v>410</v>
      </c>
    </row>
    <row r="476" spans="3:11" x14ac:dyDescent="0.35">
      <c r="C476" s="141"/>
      <c r="D476" s="158"/>
      <c r="E476" s="123"/>
      <c r="F476" s="97">
        <f t="shared" si="24"/>
        <v>0</v>
      </c>
      <c r="G476" s="161"/>
      <c r="H476" s="142"/>
      <c r="I476" s="130" t="e">
        <f>VLOOKUP(H476,Presupuesto!$B$11:$C$565,2,0)</f>
        <v>#N/A</v>
      </c>
      <c r="J476" s="98" t="str">
        <f t="shared" si="25"/>
        <v>Desarrollo del Sistema de Educación Superior</v>
      </c>
      <c r="K476" s="98" t="s">
        <v>410</v>
      </c>
    </row>
    <row r="477" spans="3:11" x14ac:dyDescent="0.35">
      <c r="C477" s="141"/>
      <c r="D477" s="158"/>
      <c r="E477" s="123"/>
      <c r="F477" s="97">
        <f t="shared" si="24"/>
        <v>0</v>
      </c>
      <c r="G477" s="161"/>
      <c r="H477" s="142"/>
      <c r="I477" s="130" t="e">
        <f>VLOOKUP(H477,Presupuesto!$B$11:$C$565,2,0)</f>
        <v>#N/A</v>
      </c>
      <c r="J477" s="98" t="str">
        <f t="shared" si="25"/>
        <v>Desarrollo del Sistema de Educación Superior</v>
      </c>
      <c r="K477" s="98" t="s">
        <v>410</v>
      </c>
    </row>
    <row r="478" spans="3:11" x14ac:dyDescent="0.35">
      <c r="C478" s="141"/>
      <c r="D478" s="158"/>
      <c r="E478" s="123"/>
      <c r="F478" s="97">
        <f t="shared" si="24"/>
        <v>0</v>
      </c>
      <c r="G478" s="161"/>
      <c r="H478" s="142"/>
      <c r="I478" s="130" t="e">
        <f>VLOOKUP(H478,Presupuesto!$B$11:$C$565,2,0)</f>
        <v>#N/A</v>
      </c>
      <c r="J478" s="98" t="str">
        <f t="shared" si="25"/>
        <v>Desarrollo del Sistema de Educación Superior</v>
      </c>
      <c r="K478" s="98" t="s">
        <v>410</v>
      </c>
    </row>
    <row r="479" spans="3:11" x14ac:dyDescent="0.35">
      <c r="C479" s="141"/>
      <c r="D479" s="158"/>
      <c r="E479" s="123"/>
      <c r="F479" s="97">
        <f t="shared" si="24"/>
        <v>0</v>
      </c>
      <c r="G479" s="161"/>
      <c r="H479" s="142"/>
      <c r="I479" s="130" t="e">
        <f>VLOOKUP(H479,Presupuesto!$B$11:$C$565,2,0)</f>
        <v>#N/A</v>
      </c>
      <c r="J479" s="98" t="str">
        <f t="shared" si="25"/>
        <v>Desarrollo del Sistema de Educación Superior</v>
      </c>
      <c r="K479" s="98" t="s">
        <v>410</v>
      </c>
    </row>
    <row r="480" spans="3:11" x14ac:dyDescent="0.35">
      <c r="C480" s="141"/>
      <c r="D480" s="158"/>
      <c r="E480" s="123"/>
      <c r="F480" s="97">
        <f t="shared" si="24"/>
        <v>0</v>
      </c>
      <c r="G480" s="161"/>
      <c r="H480" s="142"/>
      <c r="I480" s="130" t="e">
        <f>VLOOKUP(H480,Presupuesto!$B$11:$C$565,2,0)</f>
        <v>#N/A</v>
      </c>
      <c r="J480" s="98" t="str">
        <f t="shared" si="25"/>
        <v>Desarrollo del Sistema de Educación Superior</v>
      </c>
      <c r="K480" s="98" t="s">
        <v>410</v>
      </c>
    </row>
    <row r="481" spans="3:11" x14ac:dyDescent="0.35">
      <c r="C481" s="141"/>
      <c r="D481" s="158"/>
      <c r="E481" s="123"/>
      <c r="F481" s="97">
        <f t="shared" si="24"/>
        <v>0</v>
      </c>
      <c r="G481" s="161"/>
      <c r="H481" s="142"/>
      <c r="I481" s="130" t="e">
        <f>VLOOKUP(H481,Presupuesto!$B$11:$C$565,2,0)</f>
        <v>#N/A</v>
      </c>
      <c r="J481" s="98" t="str">
        <f t="shared" si="25"/>
        <v>Desarrollo del Sistema de Educación Superior</v>
      </c>
      <c r="K481" s="98" t="s">
        <v>410</v>
      </c>
    </row>
    <row r="482" spans="3:11" x14ac:dyDescent="0.35">
      <c r="C482" s="143"/>
      <c r="D482" s="151"/>
      <c r="E482" s="118"/>
      <c r="F482" s="97">
        <f t="shared" si="24"/>
        <v>0</v>
      </c>
      <c r="G482" s="161"/>
      <c r="H482" s="144"/>
      <c r="I482" s="130" t="e">
        <f>VLOOKUP(H482,Presupuesto!$B$11:$C$565,2,0)</f>
        <v>#N/A</v>
      </c>
      <c r="J482" s="98" t="str">
        <f t="shared" si="25"/>
        <v>Desarrollo del Sistema de Educación Superior</v>
      </c>
      <c r="K482" s="98" t="s">
        <v>410</v>
      </c>
    </row>
    <row r="483" spans="3:11" x14ac:dyDescent="0.35">
      <c r="C483" s="143"/>
      <c r="D483" s="151"/>
      <c r="E483" s="118"/>
      <c r="F483" s="97">
        <f t="shared" si="24"/>
        <v>0</v>
      </c>
      <c r="G483" s="161"/>
      <c r="H483" s="144"/>
      <c r="I483" s="130" t="e">
        <f>VLOOKUP(H483,Presupuesto!$B$11:$C$565,2,0)</f>
        <v>#N/A</v>
      </c>
      <c r="J483" s="98" t="str">
        <f t="shared" si="25"/>
        <v>Desarrollo del Sistema de Educación Superior</v>
      </c>
      <c r="K483" s="98" t="s">
        <v>410</v>
      </c>
    </row>
    <row r="484" spans="3:11" x14ac:dyDescent="0.35">
      <c r="C484" s="143"/>
      <c r="D484" s="151"/>
      <c r="E484" s="118"/>
      <c r="F484" s="97">
        <f t="shared" si="24"/>
        <v>0</v>
      </c>
      <c r="G484" s="161"/>
      <c r="H484" s="144"/>
      <c r="I484" s="130" t="e">
        <f>VLOOKUP(H484,Presupuesto!$B$11:$C$565,2,0)</f>
        <v>#N/A</v>
      </c>
      <c r="J484" s="98" t="str">
        <f t="shared" si="25"/>
        <v>Desarrollo del Sistema de Educación Superior</v>
      </c>
      <c r="K484" s="98" t="s">
        <v>410</v>
      </c>
    </row>
    <row r="485" spans="3:11" x14ac:dyDescent="0.35">
      <c r="C485" s="143"/>
      <c r="D485" s="151"/>
      <c r="E485" s="118"/>
      <c r="F485" s="97">
        <f t="shared" si="24"/>
        <v>0</v>
      </c>
      <c r="G485" s="161"/>
      <c r="H485" s="144"/>
      <c r="I485" s="130" t="e">
        <f>VLOOKUP(H485,Presupuesto!$B$11:$C$565,2,0)</f>
        <v>#N/A</v>
      </c>
      <c r="J485" s="98" t="str">
        <f t="shared" si="25"/>
        <v>Desarrollo del Sistema de Educación Superior</v>
      </c>
      <c r="K485" s="98" t="s">
        <v>410</v>
      </c>
    </row>
    <row r="486" spans="3:11" x14ac:dyDescent="0.35">
      <c r="C486" s="143"/>
      <c r="D486" s="151"/>
      <c r="E486" s="118"/>
      <c r="F486" s="97">
        <f t="shared" si="24"/>
        <v>0</v>
      </c>
      <c r="G486" s="161"/>
      <c r="H486" s="144"/>
      <c r="I486" s="130" t="e">
        <f>VLOOKUP(H486,Presupuesto!$B$11:$C$565,2,0)</f>
        <v>#N/A</v>
      </c>
      <c r="J486" s="98" t="str">
        <f t="shared" si="25"/>
        <v>Desarrollo del Sistema de Educación Superior</v>
      </c>
      <c r="K486" s="98" t="s">
        <v>410</v>
      </c>
    </row>
    <row r="487" spans="3:11" x14ac:dyDescent="0.35">
      <c r="C487" s="143"/>
      <c r="D487" s="151"/>
      <c r="E487" s="118"/>
      <c r="F487" s="97">
        <f t="shared" si="24"/>
        <v>0</v>
      </c>
      <c r="G487" s="161"/>
      <c r="H487" s="144"/>
      <c r="I487" s="130" t="e">
        <f>VLOOKUP(H487,Presupuesto!$B$11:$C$565,2,0)</f>
        <v>#N/A</v>
      </c>
      <c r="J487" s="98" t="str">
        <f t="shared" si="25"/>
        <v>Desarrollo del Sistema de Educación Superior</v>
      </c>
      <c r="K487" s="98" t="s">
        <v>410</v>
      </c>
    </row>
    <row r="488" spans="3:11" x14ac:dyDescent="0.35">
      <c r="C488" s="143"/>
      <c r="D488" s="151"/>
      <c r="E488" s="118"/>
      <c r="F488" s="97">
        <f t="shared" si="24"/>
        <v>0</v>
      </c>
      <c r="G488" s="161"/>
      <c r="H488" s="144"/>
      <c r="I488" s="130" t="e">
        <f>VLOOKUP(H488,Presupuesto!$B$11:$C$565,2,0)</f>
        <v>#N/A</v>
      </c>
      <c r="J488" s="98" t="str">
        <f t="shared" si="25"/>
        <v>Desarrollo del Sistema de Educación Superior</v>
      </c>
      <c r="K488" s="98" t="s">
        <v>410</v>
      </c>
    </row>
    <row r="489" spans="3:11" x14ac:dyDescent="0.35">
      <c r="C489" s="143"/>
      <c r="D489" s="151"/>
      <c r="E489" s="118"/>
      <c r="F489" s="97">
        <f t="shared" si="24"/>
        <v>0</v>
      </c>
      <c r="G489" s="161"/>
      <c r="H489" s="144"/>
      <c r="I489" s="130" t="e">
        <f>VLOOKUP(H489,Presupuesto!$B$11:$C$565,2,0)</f>
        <v>#N/A</v>
      </c>
      <c r="J489" s="98" t="str">
        <f t="shared" si="25"/>
        <v>Desarrollo del Sistema de Educación Superior</v>
      </c>
      <c r="K489" s="98" t="s">
        <v>410</v>
      </c>
    </row>
    <row r="490" spans="3:11" x14ac:dyDescent="0.35">
      <c r="C490" s="145"/>
      <c r="D490" s="151"/>
      <c r="E490" s="118"/>
      <c r="F490" s="97">
        <f t="shared" si="24"/>
        <v>0</v>
      </c>
      <c r="G490" s="161"/>
      <c r="H490" s="146"/>
      <c r="I490" s="130" t="e">
        <f>VLOOKUP(H490,Presupuesto!$B$11:$C$565,2,0)</f>
        <v>#N/A</v>
      </c>
      <c r="J490" s="98" t="str">
        <f t="shared" si="25"/>
        <v>Desarrollo del Sistema de Educación Superior</v>
      </c>
      <c r="K490" s="98" t="s">
        <v>401</v>
      </c>
    </row>
    <row r="491" spans="3:11" x14ac:dyDescent="0.35">
      <c r="C491" s="145"/>
      <c r="D491" s="151"/>
      <c r="E491" s="118"/>
      <c r="F491" s="97">
        <f t="shared" si="24"/>
        <v>0</v>
      </c>
      <c r="G491" s="161"/>
      <c r="H491" s="146"/>
      <c r="I491" s="130" t="e">
        <f>VLOOKUP(H491,Presupuesto!$B$11:$C$565,2,0)</f>
        <v>#N/A</v>
      </c>
      <c r="J491" s="98" t="str">
        <f t="shared" si="25"/>
        <v>Desarrollo del Sistema de Educación Superior</v>
      </c>
      <c r="K491" s="98" t="s">
        <v>410</v>
      </c>
    </row>
    <row r="492" spans="3:11" x14ac:dyDescent="0.35">
      <c r="C492" s="145"/>
      <c r="D492" s="151"/>
      <c r="E492" s="118"/>
      <c r="F492" s="97">
        <f t="shared" si="24"/>
        <v>0</v>
      </c>
      <c r="G492" s="161"/>
      <c r="H492" s="146"/>
      <c r="I492" s="130" t="e">
        <f>VLOOKUP(H492,Presupuesto!$B$11:$C$565,2,0)</f>
        <v>#N/A</v>
      </c>
      <c r="J492" s="98" t="str">
        <f t="shared" si="25"/>
        <v>Desarrollo del Sistema de Educación Superior</v>
      </c>
      <c r="K492" s="98" t="s">
        <v>410</v>
      </c>
    </row>
    <row r="493" spans="3:11" x14ac:dyDescent="0.35">
      <c r="C493" s="145"/>
      <c r="D493" s="151"/>
      <c r="E493" s="118"/>
      <c r="F493" s="97">
        <f t="shared" si="24"/>
        <v>0</v>
      </c>
      <c r="G493" s="161"/>
      <c r="H493" s="146"/>
      <c r="I493" s="130" t="e">
        <f>VLOOKUP(H493,Presupuesto!$B$11:$C$565,2,0)</f>
        <v>#N/A</v>
      </c>
      <c r="J493" s="98" t="str">
        <f t="shared" si="25"/>
        <v>Desarrollo del Sistema de Educación Superior</v>
      </c>
      <c r="K493" s="98" t="s">
        <v>410</v>
      </c>
    </row>
    <row r="494" spans="3:11" ht="15" thickBot="1" x14ac:dyDescent="0.4">
      <c r="C494" s="147"/>
      <c r="D494" s="159"/>
      <c r="E494" s="103"/>
      <c r="F494" s="105">
        <f t="shared" si="24"/>
        <v>0</v>
      </c>
      <c r="G494" s="162"/>
      <c r="H494" s="148"/>
      <c r="I494" s="132" t="e">
        <f>VLOOKUP(H494,Presupuesto!$B$11:$C$565,2,0)</f>
        <v>#N/A</v>
      </c>
      <c r="J494" s="106" t="str">
        <f t="shared" si="25"/>
        <v>Desarrollo del Sistema de Educación Superior</v>
      </c>
      <c r="K494" s="124" t="s">
        <v>392</v>
      </c>
    </row>
    <row r="496" spans="3:11" ht="15" thickBot="1" x14ac:dyDescent="0.4"/>
    <row r="497" spans="3:11" ht="15" thickBot="1" x14ac:dyDescent="0.4">
      <c r="C497" s="157" t="s">
        <v>53</v>
      </c>
      <c r="D497" s="354">
        <f>SUM(F504:F538)</f>
        <v>0</v>
      </c>
      <c r="F497" s="70"/>
      <c r="G497" s="79"/>
      <c r="H497" s="70"/>
      <c r="I497" s="70"/>
    </row>
    <row r="498" spans="3:11" x14ac:dyDescent="0.35">
      <c r="C498" s="70"/>
      <c r="D498" s="31"/>
      <c r="E498" s="93"/>
      <c r="F498" s="93"/>
      <c r="G498" s="93"/>
      <c r="H498" s="76"/>
      <c r="I498" s="76"/>
      <c r="J498" s="76"/>
      <c r="K498" s="112"/>
    </row>
    <row r="499" spans="3:11" x14ac:dyDescent="0.35">
      <c r="C499" s="70"/>
      <c r="D499" s="31"/>
      <c r="E499" s="93"/>
      <c r="F499" s="93"/>
      <c r="G499" s="93"/>
      <c r="H499" s="76"/>
      <c r="I499" s="76"/>
      <c r="J499" s="76"/>
      <c r="K499" s="112"/>
    </row>
    <row r="500" spans="3:11" ht="15.5" x14ac:dyDescent="0.35">
      <c r="C500" s="202" t="s">
        <v>390</v>
      </c>
      <c r="D500" s="351"/>
      <c r="E500" s="93"/>
      <c r="F500" s="93"/>
      <c r="G500" s="93"/>
      <c r="H500" s="76"/>
      <c r="I500" s="76"/>
      <c r="J500" s="76"/>
      <c r="K500" s="112"/>
    </row>
    <row r="501" spans="3:11" ht="18.5" x14ac:dyDescent="0.35">
      <c r="C501" s="207" t="e">
        <f>IFERROR(VLOOKUP(D500,'1. Desarrollo e Innov. Curricu.'!$F:$G,2,FALSE),IFERROR(VLOOKUP(D500,'2. Investigación Científica'!$F:$G,2,FALSE),IFERROR(VLOOKUP(D500,'3. Vinculación Univ. Sociedad'!$F:$G,2,FALSE),IFERROR(VLOOKUP(D500,'4. Docencia y Profesorado Univ.'!$F:$G,2,FALSE),IFERROR(VLOOKUP(D500,'5. Estudiantes y Graduados'!$F:$G,2,FALSE),IFERROR(VLOOKUP(D500,'11. Gestion Administrativa'!$F:$G,2,FALSE),IFERROR(VLOOKUP(D500,'13. Gestión Académica'!$F:$G,2,FALSE),IFERROR(VLOOKUP(D500,'9. Asegura. de la Calid. y M'!$F:$G,2,FALSE),IFERROR(VLOOKUP(D500,'6. Gestión del Conocimiento'!$F:$G,2,FALSE),IFERROR(VLOOKUP(D500,'15. Gobernabilidad y Proceso...'!$F:$G,2,FALSE),IFERROR(VLOOKUP(D500,'12. Gestión del Talento Humano'!$F:$G,2,FALSE),IFERROR(VLOOKUP(D500,'14. Internacional... de la E.S.'!$F:$G,2,FALSE),IFERROR(VLOOKUP(D500,'10. Posgrado'!$F:$G,2,FALSE),IFERROR(VLOOKUP(D500,'16. Gestión TIC'!$F:$G,2,FALSE),IFERROR(VLOOKUP(D500,'16. Desa. del Sistema Educ.Sup.'!$F:$G,2,FALSE),IFERROR(VLOOKUP(D500,'8. Cultura de Inno. Insti...'!$F:$G,2,FALSE),VLOOKUP(D500,'7. Lo Esencial de la Reforma U.'!$F:$G,2,0)))))))))))))))))</f>
        <v>#N/A</v>
      </c>
      <c r="D501" s="31"/>
      <c r="E501" s="93"/>
      <c r="F501" s="93"/>
      <c r="G501" s="93"/>
      <c r="H501" s="76"/>
      <c r="I501" s="76"/>
      <c r="J501" s="76"/>
      <c r="K501" s="112"/>
    </row>
    <row r="502" spans="3:11" ht="15" thickBot="1" x14ac:dyDescent="0.4">
      <c r="F502" s="93"/>
      <c r="G502" s="76"/>
      <c r="H502" s="76"/>
      <c r="I502" s="76"/>
    </row>
    <row r="503" spans="3:11" ht="29.5" thickBot="1" x14ac:dyDescent="0.4">
      <c r="C503" s="129" t="s">
        <v>44</v>
      </c>
      <c r="D503" s="129" t="s">
        <v>55</v>
      </c>
      <c r="E503" s="136" t="s">
        <v>57</v>
      </c>
      <c r="F503" s="135" t="s">
        <v>27</v>
      </c>
      <c r="G503" s="133" t="s">
        <v>129</v>
      </c>
      <c r="H503" s="136" t="s">
        <v>46</v>
      </c>
      <c r="I503" s="133" t="s">
        <v>130</v>
      </c>
      <c r="J503" s="133" t="s">
        <v>408</v>
      </c>
      <c r="K503" s="133" t="s">
        <v>409</v>
      </c>
    </row>
    <row r="504" spans="3:11" x14ac:dyDescent="0.35">
      <c r="C504" s="217" t="s">
        <v>437</v>
      </c>
      <c r="D504" s="218"/>
      <c r="E504" s="216">
        <f>HLOOKUP(C504,$AH$2:$BU$3,2,0)</f>
        <v>620</v>
      </c>
      <c r="F504" s="97">
        <f t="shared" ref="F504:F538" si="26">D504*E504</f>
        <v>0</v>
      </c>
      <c r="G504" s="161"/>
      <c r="H504" s="142"/>
      <c r="I504" s="130" t="e">
        <f>VLOOKUP(H504,Presupuesto!$B$11:$C$565,2,0)</f>
        <v>#N/A</v>
      </c>
      <c r="J504" s="215" t="s">
        <v>1457</v>
      </c>
      <c r="K504" s="98" t="s">
        <v>392</v>
      </c>
    </row>
    <row r="505" spans="3:11" x14ac:dyDescent="0.35">
      <c r="C505" s="141"/>
      <c r="D505" s="158"/>
      <c r="E505" s="123"/>
      <c r="F505" s="97">
        <f t="shared" si="26"/>
        <v>0</v>
      </c>
      <c r="G505" s="161"/>
      <c r="H505" s="142"/>
      <c r="I505" s="130" t="e">
        <f>VLOOKUP(H505,Presupuesto!$B$11:$C$565,2,0)</f>
        <v>#N/A</v>
      </c>
      <c r="J505" s="98" t="str">
        <f>$J$504</f>
        <v>Desarrollo del Sistema de Educación Superior</v>
      </c>
      <c r="K505" s="98" t="s">
        <v>410</v>
      </c>
    </row>
    <row r="506" spans="3:11" x14ac:dyDescent="0.35">
      <c r="C506" s="141"/>
      <c r="D506" s="158"/>
      <c r="E506" s="123"/>
      <c r="F506" s="97">
        <f t="shared" si="26"/>
        <v>0</v>
      </c>
      <c r="G506" s="161"/>
      <c r="H506" s="142"/>
      <c r="I506" s="130" t="e">
        <f>VLOOKUP(H506,Presupuesto!$B$11:$C$565,2,0)</f>
        <v>#N/A</v>
      </c>
      <c r="J506" s="98" t="str">
        <f t="shared" ref="J506:J538" si="27">$J$504</f>
        <v>Desarrollo del Sistema de Educación Superior</v>
      </c>
      <c r="K506" s="98" t="s">
        <v>410</v>
      </c>
    </row>
    <row r="507" spans="3:11" x14ac:dyDescent="0.35">
      <c r="C507" s="141"/>
      <c r="D507" s="158"/>
      <c r="E507" s="123"/>
      <c r="F507" s="97">
        <f t="shared" si="26"/>
        <v>0</v>
      </c>
      <c r="G507" s="161"/>
      <c r="H507" s="142"/>
      <c r="I507" s="130" t="e">
        <f>VLOOKUP(H507,Presupuesto!$B$11:$C$565,2,0)</f>
        <v>#N/A</v>
      </c>
      <c r="J507" s="98" t="str">
        <f t="shared" si="27"/>
        <v>Desarrollo del Sistema de Educación Superior</v>
      </c>
      <c r="K507" s="98" t="s">
        <v>410</v>
      </c>
    </row>
    <row r="508" spans="3:11" x14ac:dyDescent="0.35">
      <c r="C508" s="141"/>
      <c r="D508" s="158"/>
      <c r="E508" s="123"/>
      <c r="F508" s="97">
        <f t="shared" si="26"/>
        <v>0</v>
      </c>
      <c r="G508" s="161"/>
      <c r="H508" s="142"/>
      <c r="I508" s="130" t="e">
        <f>VLOOKUP(H508,Presupuesto!$B$11:$C$565,2,0)</f>
        <v>#N/A</v>
      </c>
      <c r="J508" s="98" t="str">
        <f t="shared" si="27"/>
        <v>Desarrollo del Sistema de Educación Superior</v>
      </c>
      <c r="K508" s="98" t="s">
        <v>410</v>
      </c>
    </row>
    <row r="509" spans="3:11" x14ac:dyDescent="0.35">
      <c r="C509" s="141"/>
      <c r="D509" s="158"/>
      <c r="E509" s="123"/>
      <c r="F509" s="97">
        <f t="shared" si="26"/>
        <v>0</v>
      </c>
      <c r="G509" s="161"/>
      <c r="H509" s="142"/>
      <c r="I509" s="130" t="e">
        <f>VLOOKUP(H509,Presupuesto!$B$11:$C$565,2,0)</f>
        <v>#N/A</v>
      </c>
      <c r="J509" s="98" t="str">
        <f t="shared" si="27"/>
        <v>Desarrollo del Sistema de Educación Superior</v>
      </c>
      <c r="K509" s="98" t="s">
        <v>399</v>
      </c>
    </row>
    <row r="510" spans="3:11" x14ac:dyDescent="0.35">
      <c r="C510" s="141"/>
      <c r="D510" s="158"/>
      <c r="E510" s="123"/>
      <c r="F510" s="97">
        <f t="shared" si="26"/>
        <v>0</v>
      </c>
      <c r="G510" s="161"/>
      <c r="H510" s="142"/>
      <c r="I510" s="130" t="e">
        <f>VLOOKUP(H510,Presupuesto!$B$11:$C$565,2,0)</f>
        <v>#N/A</v>
      </c>
      <c r="J510" s="98" t="str">
        <f t="shared" si="27"/>
        <v>Desarrollo del Sistema de Educación Superior</v>
      </c>
      <c r="K510" s="98" t="s">
        <v>410</v>
      </c>
    </row>
    <row r="511" spans="3:11" x14ac:dyDescent="0.35">
      <c r="C511" s="141"/>
      <c r="D511" s="158"/>
      <c r="E511" s="123"/>
      <c r="F511" s="97">
        <f t="shared" si="26"/>
        <v>0</v>
      </c>
      <c r="G511" s="161"/>
      <c r="H511" s="142"/>
      <c r="I511" s="130" t="e">
        <f>VLOOKUP(H511,Presupuesto!$B$11:$C$565,2,0)</f>
        <v>#N/A</v>
      </c>
      <c r="J511" s="98" t="str">
        <f t="shared" si="27"/>
        <v>Desarrollo del Sistema de Educación Superior</v>
      </c>
      <c r="K511" s="98" t="s">
        <v>410</v>
      </c>
    </row>
    <row r="512" spans="3:11" x14ac:dyDescent="0.35">
      <c r="C512" s="141"/>
      <c r="D512" s="158"/>
      <c r="E512" s="123"/>
      <c r="F512" s="97">
        <f t="shared" si="26"/>
        <v>0</v>
      </c>
      <c r="G512" s="161"/>
      <c r="H512" s="142"/>
      <c r="I512" s="130" t="e">
        <f>VLOOKUP(H512,Presupuesto!$B$11:$C$565,2,0)</f>
        <v>#N/A</v>
      </c>
      <c r="J512" s="98" t="str">
        <f t="shared" si="27"/>
        <v>Desarrollo del Sistema de Educación Superior</v>
      </c>
      <c r="K512" s="98" t="s">
        <v>410</v>
      </c>
    </row>
    <row r="513" spans="3:11" x14ac:dyDescent="0.35">
      <c r="C513" s="141"/>
      <c r="D513" s="158"/>
      <c r="E513" s="123"/>
      <c r="F513" s="97">
        <f t="shared" si="26"/>
        <v>0</v>
      </c>
      <c r="G513" s="161"/>
      <c r="H513" s="142"/>
      <c r="I513" s="130" t="e">
        <f>VLOOKUP(H513,Presupuesto!$B$11:$C$565,2,0)</f>
        <v>#N/A</v>
      </c>
      <c r="J513" s="98" t="str">
        <f t="shared" si="27"/>
        <v>Desarrollo del Sistema de Educación Superior</v>
      </c>
      <c r="K513" s="98" t="s">
        <v>410</v>
      </c>
    </row>
    <row r="514" spans="3:11" x14ac:dyDescent="0.35">
      <c r="C514" s="141"/>
      <c r="D514" s="158"/>
      <c r="E514" s="123"/>
      <c r="F514" s="97">
        <f t="shared" si="26"/>
        <v>0</v>
      </c>
      <c r="G514" s="161"/>
      <c r="H514" s="142"/>
      <c r="I514" s="130" t="e">
        <f>VLOOKUP(H514,Presupuesto!$B$11:$C$565,2,0)</f>
        <v>#N/A</v>
      </c>
      <c r="J514" s="98" t="str">
        <f t="shared" si="27"/>
        <v>Desarrollo del Sistema de Educación Superior</v>
      </c>
      <c r="K514" s="98" t="s">
        <v>410</v>
      </c>
    </row>
    <row r="515" spans="3:11" x14ac:dyDescent="0.35">
      <c r="C515" s="141"/>
      <c r="D515" s="158"/>
      <c r="E515" s="123"/>
      <c r="F515" s="97">
        <f t="shared" si="26"/>
        <v>0</v>
      </c>
      <c r="G515" s="161"/>
      <c r="H515" s="142"/>
      <c r="I515" s="130" t="e">
        <f>VLOOKUP(H515,Presupuesto!$B$11:$C$565,2,0)</f>
        <v>#N/A</v>
      </c>
      <c r="J515" s="98" t="str">
        <f t="shared" si="27"/>
        <v>Desarrollo del Sistema de Educación Superior</v>
      </c>
      <c r="K515" s="98" t="s">
        <v>410</v>
      </c>
    </row>
    <row r="516" spans="3:11" x14ac:dyDescent="0.35">
      <c r="C516" s="141"/>
      <c r="D516" s="158"/>
      <c r="E516" s="123"/>
      <c r="F516" s="97">
        <f t="shared" si="26"/>
        <v>0</v>
      </c>
      <c r="G516" s="161"/>
      <c r="H516" s="142"/>
      <c r="I516" s="130" t="e">
        <f>VLOOKUP(H516,Presupuesto!$B$11:$C$565,2,0)</f>
        <v>#N/A</v>
      </c>
      <c r="J516" s="98" t="str">
        <f t="shared" si="27"/>
        <v>Desarrollo del Sistema de Educación Superior</v>
      </c>
      <c r="K516" s="98" t="s">
        <v>410</v>
      </c>
    </row>
    <row r="517" spans="3:11" x14ac:dyDescent="0.35">
      <c r="C517" s="141"/>
      <c r="D517" s="158"/>
      <c r="E517" s="123"/>
      <c r="F517" s="97">
        <f t="shared" si="26"/>
        <v>0</v>
      </c>
      <c r="G517" s="161"/>
      <c r="H517" s="142"/>
      <c r="I517" s="130" t="e">
        <f>VLOOKUP(H517,Presupuesto!$B$11:$C$565,2,0)</f>
        <v>#N/A</v>
      </c>
      <c r="J517" s="98" t="str">
        <f t="shared" si="27"/>
        <v>Desarrollo del Sistema de Educación Superior</v>
      </c>
      <c r="K517" s="98" t="s">
        <v>410</v>
      </c>
    </row>
    <row r="518" spans="3:11" x14ac:dyDescent="0.35">
      <c r="C518" s="141"/>
      <c r="D518" s="158"/>
      <c r="E518" s="123"/>
      <c r="F518" s="97">
        <f t="shared" si="26"/>
        <v>0</v>
      </c>
      <c r="G518" s="161"/>
      <c r="H518" s="142"/>
      <c r="I518" s="130" t="e">
        <f>VLOOKUP(H518,Presupuesto!$B$11:$C$565,2,0)</f>
        <v>#N/A</v>
      </c>
      <c r="J518" s="98" t="str">
        <f t="shared" si="27"/>
        <v>Desarrollo del Sistema de Educación Superior</v>
      </c>
      <c r="K518" s="98" t="s">
        <v>410</v>
      </c>
    </row>
    <row r="519" spans="3:11" x14ac:dyDescent="0.35">
      <c r="C519" s="141"/>
      <c r="D519" s="158"/>
      <c r="E519" s="123"/>
      <c r="F519" s="97">
        <f t="shared" si="26"/>
        <v>0</v>
      </c>
      <c r="G519" s="161"/>
      <c r="H519" s="142"/>
      <c r="I519" s="130" t="e">
        <f>VLOOKUP(H519,Presupuesto!$B$11:$C$565,2,0)</f>
        <v>#N/A</v>
      </c>
      <c r="J519" s="98" t="str">
        <f t="shared" si="27"/>
        <v>Desarrollo del Sistema de Educación Superior</v>
      </c>
      <c r="K519" s="98" t="s">
        <v>410</v>
      </c>
    </row>
    <row r="520" spans="3:11" x14ac:dyDescent="0.35">
      <c r="C520" s="141"/>
      <c r="D520" s="158"/>
      <c r="E520" s="123"/>
      <c r="F520" s="97">
        <f t="shared" si="26"/>
        <v>0</v>
      </c>
      <c r="G520" s="161"/>
      <c r="H520" s="142"/>
      <c r="I520" s="130" t="e">
        <f>VLOOKUP(H520,Presupuesto!$B$11:$C$565,2,0)</f>
        <v>#N/A</v>
      </c>
      <c r="J520" s="98" t="str">
        <f t="shared" si="27"/>
        <v>Desarrollo del Sistema de Educación Superior</v>
      </c>
      <c r="K520" s="98" t="s">
        <v>410</v>
      </c>
    </row>
    <row r="521" spans="3:11" x14ac:dyDescent="0.35">
      <c r="C521" s="141"/>
      <c r="D521" s="158"/>
      <c r="E521" s="123"/>
      <c r="F521" s="97">
        <f t="shared" si="26"/>
        <v>0</v>
      </c>
      <c r="G521" s="161"/>
      <c r="H521" s="142"/>
      <c r="I521" s="130" t="e">
        <f>VLOOKUP(H521,Presupuesto!$B$11:$C$565,2,0)</f>
        <v>#N/A</v>
      </c>
      <c r="J521" s="98" t="str">
        <f t="shared" si="27"/>
        <v>Desarrollo del Sistema de Educación Superior</v>
      </c>
      <c r="K521" s="98" t="s">
        <v>410</v>
      </c>
    </row>
    <row r="522" spans="3:11" x14ac:dyDescent="0.35">
      <c r="C522" s="141"/>
      <c r="D522" s="158"/>
      <c r="E522" s="123"/>
      <c r="F522" s="97">
        <f t="shared" si="26"/>
        <v>0</v>
      </c>
      <c r="G522" s="161"/>
      <c r="H522" s="142"/>
      <c r="I522" s="130" t="e">
        <f>VLOOKUP(H522,Presupuesto!$B$11:$C$565,2,0)</f>
        <v>#N/A</v>
      </c>
      <c r="J522" s="98" t="str">
        <f t="shared" si="27"/>
        <v>Desarrollo del Sistema de Educación Superior</v>
      </c>
      <c r="K522" s="98" t="s">
        <v>410</v>
      </c>
    </row>
    <row r="523" spans="3:11" x14ac:dyDescent="0.35">
      <c r="C523" s="141"/>
      <c r="D523" s="158"/>
      <c r="E523" s="123"/>
      <c r="F523" s="97">
        <f t="shared" si="26"/>
        <v>0</v>
      </c>
      <c r="G523" s="161"/>
      <c r="H523" s="142"/>
      <c r="I523" s="130" t="e">
        <f>VLOOKUP(H523,Presupuesto!$B$11:$C$565,2,0)</f>
        <v>#N/A</v>
      </c>
      <c r="J523" s="98" t="str">
        <f t="shared" si="27"/>
        <v>Desarrollo del Sistema de Educación Superior</v>
      </c>
      <c r="K523" s="98" t="s">
        <v>410</v>
      </c>
    </row>
    <row r="524" spans="3:11" x14ac:dyDescent="0.35">
      <c r="C524" s="141"/>
      <c r="D524" s="158"/>
      <c r="E524" s="123"/>
      <c r="F524" s="97">
        <f t="shared" si="26"/>
        <v>0</v>
      </c>
      <c r="G524" s="161"/>
      <c r="H524" s="142"/>
      <c r="I524" s="130" t="e">
        <f>VLOOKUP(H524,Presupuesto!$B$11:$C$565,2,0)</f>
        <v>#N/A</v>
      </c>
      <c r="J524" s="98" t="str">
        <f t="shared" si="27"/>
        <v>Desarrollo del Sistema de Educación Superior</v>
      </c>
      <c r="K524" s="98" t="s">
        <v>410</v>
      </c>
    </row>
    <row r="525" spans="3:11" x14ac:dyDescent="0.35">
      <c r="C525" s="141"/>
      <c r="D525" s="158"/>
      <c r="E525" s="123"/>
      <c r="F525" s="97">
        <f t="shared" si="26"/>
        <v>0</v>
      </c>
      <c r="G525" s="161"/>
      <c r="H525" s="142"/>
      <c r="I525" s="130" t="e">
        <f>VLOOKUP(H525,Presupuesto!$B$11:$C$565,2,0)</f>
        <v>#N/A</v>
      </c>
      <c r="J525" s="98" t="str">
        <f t="shared" si="27"/>
        <v>Desarrollo del Sistema de Educación Superior</v>
      </c>
      <c r="K525" s="98" t="s">
        <v>410</v>
      </c>
    </row>
    <row r="526" spans="3:11" x14ac:dyDescent="0.35">
      <c r="C526" s="143"/>
      <c r="D526" s="151"/>
      <c r="E526" s="118"/>
      <c r="F526" s="97">
        <f t="shared" si="26"/>
        <v>0</v>
      </c>
      <c r="G526" s="161"/>
      <c r="H526" s="144"/>
      <c r="I526" s="130" t="e">
        <f>VLOOKUP(H526,Presupuesto!$B$11:$C$565,2,0)</f>
        <v>#N/A</v>
      </c>
      <c r="J526" s="98" t="str">
        <f t="shared" si="27"/>
        <v>Desarrollo del Sistema de Educación Superior</v>
      </c>
      <c r="K526" s="98" t="s">
        <v>410</v>
      </c>
    </row>
    <row r="527" spans="3:11" x14ac:dyDescent="0.35">
      <c r="C527" s="143"/>
      <c r="D527" s="151"/>
      <c r="E527" s="118"/>
      <c r="F527" s="97">
        <f t="shared" si="26"/>
        <v>0</v>
      </c>
      <c r="G527" s="161"/>
      <c r="H527" s="144"/>
      <c r="I527" s="130" t="e">
        <f>VLOOKUP(H527,Presupuesto!$B$11:$C$565,2,0)</f>
        <v>#N/A</v>
      </c>
      <c r="J527" s="98" t="str">
        <f t="shared" si="27"/>
        <v>Desarrollo del Sistema de Educación Superior</v>
      </c>
      <c r="K527" s="98" t="s">
        <v>410</v>
      </c>
    </row>
    <row r="528" spans="3:11" x14ac:dyDescent="0.35">
      <c r="C528" s="143"/>
      <c r="D528" s="151"/>
      <c r="E528" s="118"/>
      <c r="F528" s="97">
        <f t="shared" si="26"/>
        <v>0</v>
      </c>
      <c r="G528" s="161"/>
      <c r="H528" s="144"/>
      <c r="I528" s="130" t="e">
        <f>VLOOKUP(H528,Presupuesto!$B$11:$C$565,2,0)</f>
        <v>#N/A</v>
      </c>
      <c r="J528" s="98" t="str">
        <f t="shared" si="27"/>
        <v>Desarrollo del Sistema de Educación Superior</v>
      </c>
      <c r="K528" s="98" t="s">
        <v>410</v>
      </c>
    </row>
    <row r="529" spans="3:11" x14ac:dyDescent="0.35">
      <c r="C529" s="143"/>
      <c r="D529" s="151"/>
      <c r="E529" s="118"/>
      <c r="F529" s="97">
        <f t="shared" si="26"/>
        <v>0</v>
      </c>
      <c r="G529" s="161"/>
      <c r="H529" s="144"/>
      <c r="I529" s="130" t="e">
        <f>VLOOKUP(H529,Presupuesto!$B$11:$C$565,2,0)</f>
        <v>#N/A</v>
      </c>
      <c r="J529" s="98" t="str">
        <f t="shared" si="27"/>
        <v>Desarrollo del Sistema de Educación Superior</v>
      </c>
      <c r="K529" s="98" t="s">
        <v>410</v>
      </c>
    </row>
    <row r="530" spans="3:11" x14ac:dyDescent="0.35">
      <c r="C530" s="143"/>
      <c r="D530" s="151"/>
      <c r="E530" s="118"/>
      <c r="F530" s="97">
        <f t="shared" si="26"/>
        <v>0</v>
      </c>
      <c r="G530" s="161"/>
      <c r="H530" s="144"/>
      <c r="I530" s="130" t="e">
        <f>VLOOKUP(H530,Presupuesto!$B$11:$C$565,2,0)</f>
        <v>#N/A</v>
      </c>
      <c r="J530" s="98" t="str">
        <f t="shared" si="27"/>
        <v>Desarrollo del Sistema de Educación Superior</v>
      </c>
      <c r="K530" s="98" t="s">
        <v>410</v>
      </c>
    </row>
    <row r="531" spans="3:11" x14ac:dyDescent="0.35">
      <c r="C531" s="143"/>
      <c r="D531" s="151"/>
      <c r="E531" s="118"/>
      <c r="F531" s="97">
        <f t="shared" si="26"/>
        <v>0</v>
      </c>
      <c r="G531" s="161"/>
      <c r="H531" s="144"/>
      <c r="I531" s="130" t="e">
        <f>VLOOKUP(H531,Presupuesto!$B$11:$C$565,2,0)</f>
        <v>#N/A</v>
      </c>
      <c r="J531" s="98" t="str">
        <f t="shared" si="27"/>
        <v>Desarrollo del Sistema de Educación Superior</v>
      </c>
      <c r="K531" s="98" t="s">
        <v>410</v>
      </c>
    </row>
    <row r="532" spans="3:11" x14ac:dyDescent="0.35">
      <c r="C532" s="143"/>
      <c r="D532" s="151"/>
      <c r="E532" s="118"/>
      <c r="F532" s="97">
        <f t="shared" si="26"/>
        <v>0</v>
      </c>
      <c r="G532" s="161"/>
      <c r="H532" s="144"/>
      <c r="I532" s="130" t="e">
        <f>VLOOKUP(H532,Presupuesto!$B$11:$C$565,2,0)</f>
        <v>#N/A</v>
      </c>
      <c r="J532" s="98" t="str">
        <f t="shared" si="27"/>
        <v>Desarrollo del Sistema de Educación Superior</v>
      </c>
      <c r="K532" s="98" t="s">
        <v>410</v>
      </c>
    </row>
    <row r="533" spans="3:11" x14ac:dyDescent="0.35">
      <c r="C533" s="143"/>
      <c r="D533" s="151"/>
      <c r="E533" s="118"/>
      <c r="F533" s="97">
        <f t="shared" si="26"/>
        <v>0</v>
      </c>
      <c r="G533" s="161"/>
      <c r="H533" s="144"/>
      <c r="I533" s="130" t="e">
        <f>VLOOKUP(H533,Presupuesto!$B$11:$C$565,2,0)</f>
        <v>#N/A</v>
      </c>
      <c r="J533" s="98" t="str">
        <f t="shared" si="27"/>
        <v>Desarrollo del Sistema de Educación Superior</v>
      </c>
      <c r="K533" s="98" t="s">
        <v>410</v>
      </c>
    </row>
    <row r="534" spans="3:11" x14ac:dyDescent="0.35">
      <c r="C534" s="145"/>
      <c r="D534" s="151"/>
      <c r="E534" s="118"/>
      <c r="F534" s="97">
        <f t="shared" si="26"/>
        <v>0</v>
      </c>
      <c r="G534" s="161"/>
      <c r="H534" s="146"/>
      <c r="I534" s="130" t="e">
        <f>VLOOKUP(H534,Presupuesto!$B$11:$C$565,2,0)</f>
        <v>#N/A</v>
      </c>
      <c r="J534" s="98" t="str">
        <f t="shared" si="27"/>
        <v>Desarrollo del Sistema de Educación Superior</v>
      </c>
      <c r="K534" s="98" t="s">
        <v>401</v>
      </c>
    </row>
    <row r="535" spans="3:11" x14ac:dyDescent="0.35">
      <c r="C535" s="145"/>
      <c r="D535" s="151"/>
      <c r="E535" s="118"/>
      <c r="F535" s="97">
        <f t="shared" si="26"/>
        <v>0</v>
      </c>
      <c r="G535" s="161"/>
      <c r="H535" s="146"/>
      <c r="I535" s="130" t="e">
        <f>VLOOKUP(H535,Presupuesto!$B$11:$C$565,2,0)</f>
        <v>#N/A</v>
      </c>
      <c r="J535" s="98" t="str">
        <f t="shared" si="27"/>
        <v>Desarrollo del Sistema de Educación Superior</v>
      </c>
      <c r="K535" s="98" t="s">
        <v>410</v>
      </c>
    </row>
    <row r="536" spans="3:11" x14ac:dyDescent="0.35">
      <c r="C536" s="145"/>
      <c r="D536" s="151"/>
      <c r="E536" s="118"/>
      <c r="F536" s="97">
        <f t="shared" si="26"/>
        <v>0</v>
      </c>
      <c r="G536" s="161"/>
      <c r="H536" s="146"/>
      <c r="I536" s="130" t="e">
        <f>VLOOKUP(H536,Presupuesto!$B$11:$C$565,2,0)</f>
        <v>#N/A</v>
      </c>
      <c r="J536" s="98" t="str">
        <f t="shared" si="27"/>
        <v>Desarrollo del Sistema de Educación Superior</v>
      </c>
      <c r="K536" s="98" t="s">
        <v>410</v>
      </c>
    </row>
    <row r="537" spans="3:11" x14ac:dyDescent="0.35">
      <c r="C537" s="145"/>
      <c r="D537" s="151"/>
      <c r="E537" s="118"/>
      <c r="F537" s="97">
        <f t="shared" si="26"/>
        <v>0</v>
      </c>
      <c r="G537" s="161"/>
      <c r="H537" s="146"/>
      <c r="I537" s="130" t="e">
        <f>VLOOKUP(H537,Presupuesto!$B$11:$C$565,2,0)</f>
        <v>#N/A</v>
      </c>
      <c r="J537" s="98" t="str">
        <f t="shared" si="27"/>
        <v>Desarrollo del Sistema de Educación Superior</v>
      </c>
      <c r="K537" s="98" t="s">
        <v>410</v>
      </c>
    </row>
    <row r="538" spans="3:11" ht="15" thickBot="1" x14ac:dyDescent="0.4">
      <c r="C538" s="147"/>
      <c r="D538" s="159"/>
      <c r="E538" s="103"/>
      <c r="F538" s="105">
        <f t="shared" si="26"/>
        <v>0</v>
      </c>
      <c r="G538" s="162"/>
      <c r="H538" s="148"/>
      <c r="I538" s="132" t="e">
        <f>VLOOKUP(H538,Presupuesto!$B$11:$C$565,2,0)</f>
        <v>#N/A</v>
      </c>
      <c r="J538" s="106" t="str">
        <f t="shared" si="27"/>
        <v>Desarrollo del Sistema de Educación Superior</v>
      </c>
      <c r="K538" s="124" t="s">
        <v>392</v>
      </c>
    </row>
    <row r="540" spans="3:11" ht="15" thickBot="1" x14ac:dyDescent="0.4">
      <c r="F540" s="90"/>
      <c r="G540" s="89"/>
      <c r="H540" s="90"/>
      <c r="I540" s="90"/>
    </row>
    <row r="541" spans="3:11" ht="15" thickBot="1" x14ac:dyDescent="0.4">
      <c r="C541" s="157" t="s">
        <v>53</v>
      </c>
      <c r="D541" s="354">
        <f>SUM(F548:F582)</f>
        <v>0</v>
      </c>
      <c r="F541" s="70"/>
      <c r="G541" s="79"/>
      <c r="H541" s="70"/>
      <c r="I541" s="70"/>
    </row>
    <row r="542" spans="3:11" x14ac:dyDescent="0.35">
      <c r="C542" s="70"/>
      <c r="D542" s="31"/>
      <c r="E542" s="93"/>
      <c r="F542" s="93"/>
      <c r="G542" s="93"/>
      <c r="H542" s="76"/>
      <c r="I542" s="76"/>
      <c r="J542" s="76"/>
      <c r="K542" s="112"/>
    </row>
    <row r="543" spans="3:11" x14ac:dyDescent="0.35">
      <c r="C543" s="70"/>
      <c r="D543" s="31"/>
      <c r="E543" s="93"/>
      <c r="F543" s="93"/>
      <c r="G543" s="93"/>
      <c r="H543" s="76"/>
      <c r="I543" s="76"/>
      <c r="J543" s="76"/>
      <c r="K543" s="112"/>
    </row>
    <row r="544" spans="3:11" ht="15.5" x14ac:dyDescent="0.35">
      <c r="C544" s="202" t="s">
        <v>390</v>
      </c>
      <c r="D544" s="351"/>
      <c r="E544" s="93"/>
      <c r="F544" s="93"/>
      <c r="G544" s="93"/>
      <c r="H544" s="76"/>
      <c r="I544" s="76"/>
      <c r="J544" s="76"/>
      <c r="K544" s="112"/>
    </row>
    <row r="545" spans="3:11" ht="18.5" x14ac:dyDescent="0.35">
      <c r="C545" s="207" t="e">
        <f>IFERROR(VLOOKUP(D544,'1. Desarrollo e Innov. Curricu.'!$F:$G,2,FALSE),IFERROR(VLOOKUP(D544,'2. Investigación Científica'!$F:$G,2,FALSE),IFERROR(VLOOKUP(D544,'3. Vinculación Univ. Sociedad'!$F:$G,2,FALSE),IFERROR(VLOOKUP(D544,'4. Docencia y Profesorado Univ.'!$F:$G,2,FALSE),IFERROR(VLOOKUP(D544,'5. Estudiantes y Graduados'!$F:$G,2,FALSE),IFERROR(VLOOKUP(D544,'11. Gestion Administrativa'!$F:$G,2,FALSE),IFERROR(VLOOKUP(D544,'13. Gestión Académica'!$F:$G,2,FALSE),IFERROR(VLOOKUP(D544,'9. Asegura. de la Calid. y M'!$F:$G,2,FALSE),IFERROR(VLOOKUP(D544,'6. Gestión del Conocimiento'!$F:$G,2,FALSE),IFERROR(VLOOKUP(D544,'15. Gobernabilidad y Proceso...'!$F:$G,2,FALSE),IFERROR(VLOOKUP(D544,'12. Gestión del Talento Humano'!$F:$G,2,FALSE),IFERROR(VLOOKUP(D544,'14. Internacional... de la E.S.'!$F:$G,2,FALSE),IFERROR(VLOOKUP(D544,'10. Posgrado'!$F:$G,2,FALSE),IFERROR(VLOOKUP(D544,'16. Gestión TIC'!$F:$G,2,FALSE),IFERROR(VLOOKUP(D544,'16. Desa. del Sistema Educ.Sup.'!$F:$G,2,FALSE),IFERROR(VLOOKUP(D544,'8. Cultura de Inno. Insti...'!$F:$G,2,FALSE),VLOOKUP(D544,'7. Lo Esencial de la Reforma U.'!$F:$G,2,0)))))))))))))))))</f>
        <v>#N/A</v>
      </c>
      <c r="D545" s="31"/>
      <c r="E545" s="93"/>
      <c r="F545" s="93"/>
      <c r="G545" s="93"/>
      <c r="H545" s="76"/>
      <c r="I545" s="76"/>
      <c r="J545" s="76"/>
      <c r="K545" s="112"/>
    </row>
    <row r="546" spans="3:11" ht="15" thickBot="1" x14ac:dyDescent="0.4">
      <c r="F546" s="93"/>
      <c r="G546" s="76"/>
      <c r="H546" s="76"/>
      <c r="I546" s="76"/>
    </row>
    <row r="547" spans="3:11" ht="29.5" thickBot="1" x14ac:dyDescent="0.4">
      <c r="C547" s="129" t="s">
        <v>44</v>
      </c>
      <c r="D547" s="129" t="s">
        <v>55</v>
      </c>
      <c r="E547" s="136" t="s">
        <v>57</v>
      </c>
      <c r="F547" s="135" t="s">
        <v>27</v>
      </c>
      <c r="G547" s="133" t="s">
        <v>129</v>
      </c>
      <c r="H547" s="136" t="s">
        <v>46</v>
      </c>
      <c r="I547" s="133" t="s">
        <v>130</v>
      </c>
      <c r="J547" s="133" t="s">
        <v>408</v>
      </c>
      <c r="K547" s="133" t="s">
        <v>409</v>
      </c>
    </row>
    <row r="548" spans="3:11" x14ac:dyDescent="0.35">
      <c r="C548" s="217" t="s">
        <v>437</v>
      </c>
      <c r="D548" s="218"/>
      <c r="E548" s="216">
        <f>HLOOKUP(C548,$AH$2:$BU$3,2,0)</f>
        <v>620</v>
      </c>
      <c r="F548" s="97">
        <f t="shared" ref="F548:F582" si="28">D548*E548</f>
        <v>0</v>
      </c>
      <c r="G548" s="161"/>
      <c r="H548" s="142"/>
      <c r="I548" s="130" t="e">
        <f>VLOOKUP(H548,Presupuesto!$B$11:$C$565,2,0)</f>
        <v>#N/A</v>
      </c>
      <c r="J548" s="215" t="s">
        <v>1457</v>
      </c>
      <c r="K548" s="98" t="s">
        <v>392</v>
      </c>
    </row>
    <row r="549" spans="3:11" x14ac:dyDescent="0.35">
      <c r="C549" s="141"/>
      <c r="D549" s="158"/>
      <c r="E549" s="123"/>
      <c r="F549" s="97">
        <f t="shared" si="28"/>
        <v>0</v>
      </c>
      <c r="G549" s="161"/>
      <c r="H549" s="142"/>
      <c r="I549" s="130" t="e">
        <f>VLOOKUP(H549,Presupuesto!$B$11:$C$565,2,0)</f>
        <v>#N/A</v>
      </c>
      <c r="J549" s="98" t="str">
        <f>$J$548</f>
        <v>Desarrollo del Sistema de Educación Superior</v>
      </c>
      <c r="K549" s="98" t="s">
        <v>410</v>
      </c>
    </row>
    <row r="550" spans="3:11" x14ac:dyDescent="0.35">
      <c r="C550" s="141"/>
      <c r="D550" s="158"/>
      <c r="E550" s="123"/>
      <c r="F550" s="97">
        <f t="shared" si="28"/>
        <v>0</v>
      </c>
      <c r="G550" s="161"/>
      <c r="H550" s="142"/>
      <c r="I550" s="130" t="e">
        <f>VLOOKUP(H550,Presupuesto!$B$11:$C$565,2,0)</f>
        <v>#N/A</v>
      </c>
      <c r="J550" s="98" t="str">
        <f t="shared" ref="J550:J582" si="29">$J$548</f>
        <v>Desarrollo del Sistema de Educación Superior</v>
      </c>
      <c r="K550" s="98" t="s">
        <v>410</v>
      </c>
    </row>
    <row r="551" spans="3:11" x14ac:dyDescent="0.35">
      <c r="C551" s="141"/>
      <c r="D551" s="158"/>
      <c r="E551" s="123"/>
      <c r="F551" s="97">
        <f t="shared" si="28"/>
        <v>0</v>
      </c>
      <c r="G551" s="161"/>
      <c r="H551" s="142"/>
      <c r="I551" s="130" t="e">
        <f>VLOOKUP(H551,Presupuesto!$B$11:$C$565,2,0)</f>
        <v>#N/A</v>
      </c>
      <c r="J551" s="98" t="str">
        <f t="shared" si="29"/>
        <v>Desarrollo del Sistema de Educación Superior</v>
      </c>
      <c r="K551" s="98" t="s">
        <v>410</v>
      </c>
    </row>
    <row r="552" spans="3:11" x14ac:dyDescent="0.35">
      <c r="C552" s="141"/>
      <c r="D552" s="158"/>
      <c r="E552" s="123"/>
      <c r="F552" s="97">
        <f t="shared" si="28"/>
        <v>0</v>
      </c>
      <c r="G552" s="161"/>
      <c r="H552" s="142"/>
      <c r="I552" s="130" t="e">
        <f>VLOOKUP(H552,Presupuesto!$B$11:$C$565,2,0)</f>
        <v>#N/A</v>
      </c>
      <c r="J552" s="98" t="str">
        <f t="shared" si="29"/>
        <v>Desarrollo del Sistema de Educación Superior</v>
      </c>
      <c r="K552" s="98" t="s">
        <v>410</v>
      </c>
    </row>
    <row r="553" spans="3:11" x14ac:dyDescent="0.35">
      <c r="C553" s="141"/>
      <c r="D553" s="158"/>
      <c r="E553" s="123"/>
      <c r="F553" s="97">
        <f t="shared" si="28"/>
        <v>0</v>
      </c>
      <c r="G553" s="161"/>
      <c r="H553" s="142"/>
      <c r="I553" s="130" t="e">
        <f>VLOOKUP(H553,Presupuesto!$B$11:$C$565,2,0)</f>
        <v>#N/A</v>
      </c>
      <c r="J553" s="98" t="str">
        <f t="shared" si="29"/>
        <v>Desarrollo del Sistema de Educación Superior</v>
      </c>
      <c r="K553" s="98" t="s">
        <v>399</v>
      </c>
    </row>
    <row r="554" spans="3:11" x14ac:dyDescent="0.35">
      <c r="C554" s="141"/>
      <c r="D554" s="158"/>
      <c r="E554" s="123"/>
      <c r="F554" s="97">
        <f t="shared" si="28"/>
        <v>0</v>
      </c>
      <c r="G554" s="161"/>
      <c r="H554" s="142"/>
      <c r="I554" s="130" t="e">
        <f>VLOOKUP(H554,Presupuesto!$B$11:$C$565,2,0)</f>
        <v>#N/A</v>
      </c>
      <c r="J554" s="98" t="str">
        <f t="shared" si="29"/>
        <v>Desarrollo del Sistema de Educación Superior</v>
      </c>
      <c r="K554" s="98" t="s">
        <v>410</v>
      </c>
    </row>
    <row r="555" spans="3:11" x14ac:dyDescent="0.35">
      <c r="C555" s="141"/>
      <c r="D555" s="158"/>
      <c r="E555" s="123"/>
      <c r="F555" s="97">
        <f t="shared" si="28"/>
        <v>0</v>
      </c>
      <c r="G555" s="161"/>
      <c r="H555" s="142"/>
      <c r="I555" s="130" t="e">
        <f>VLOOKUP(H555,Presupuesto!$B$11:$C$565,2,0)</f>
        <v>#N/A</v>
      </c>
      <c r="J555" s="98" t="str">
        <f t="shared" si="29"/>
        <v>Desarrollo del Sistema de Educación Superior</v>
      </c>
      <c r="K555" s="98" t="s">
        <v>410</v>
      </c>
    </row>
    <row r="556" spans="3:11" x14ac:dyDescent="0.35">
      <c r="C556" s="141"/>
      <c r="D556" s="158"/>
      <c r="E556" s="123"/>
      <c r="F556" s="97">
        <f t="shared" si="28"/>
        <v>0</v>
      </c>
      <c r="G556" s="161"/>
      <c r="H556" s="142"/>
      <c r="I556" s="130" t="e">
        <f>VLOOKUP(H556,Presupuesto!$B$11:$C$565,2,0)</f>
        <v>#N/A</v>
      </c>
      <c r="J556" s="98" t="str">
        <f t="shared" si="29"/>
        <v>Desarrollo del Sistema de Educación Superior</v>
      </c>
      <c r="K556" s="98" t="s">
        <v>410</v>
      </c>
    </row>
    <row r="557" spans="3:11" x14ac:dyDescent="0.35">
      <c r="C557" s="141"/>
      <c r="D557" s="158"/>
      <c r="E557" s="123"/>
      <c r="F557" s="97">
        <f t="shared" si="28"/>
        <v>0</v>
      </c>
      <c r="G557" s="161"/>
      <c r="H557" s="142"/>
      <c r="I557" s="130" t="e">
        <f>VLOOKUP(H557,Presupuesto!$B$11:$C$565,2,0)</f>
        <v>#N/A</v>
      </c>
      <c r="J557" s="98" t="str">
        <f t="shared" si="29"/>
        <v>Desarrollo del Sistema de Educación Superior</v>
      </c>
      <c r="K557" s="98" t="s">
        <v>410</v>
      </c>
    </row>
    <row r="558" spans="3:11" x14ac:dyDescent="0.35">
      <c r="C558" s="141"/>
      <c r="D558" s="158"/>
      <c r="E558" s="123"/>
      <c r="F558" s="97">
        <f t="shared" si="28"/>
        <v>0</v>
      </c>
      <c r="G558" s="161"/>
      <c r="H558" s="142"/>
      <c r="I558" s="130" t="e">
        <f>VLOOKUP(H558,Presupuesto!$B$11:$C$565,2,0)</f>
        <v>#N/A</v>
      </c>
      <c r="J558" s="98" t="str">
        <f t="shared" si="29"/>
        <v>Desarrollo del Sistema de Educación Superior</v>
      </c>
      <c r="K558" s="98" t="s">
        <v>410</v>
      </c>
    </row>
    <row r="559" spans="3:11" x14ac:dyDescent="0.35">
      <c r="C559" s="141"/>
      <c r="D559" s="158"/>
      <c r="E559" s="123"/>
      <c r="F559" s="97">
        <f t="shared" si="28"/>
        <v>0</v>
      </c>
      <c r="G559" s="161"/>
      <c r="H559" s="142"/>
      <c r="I559" s="130" t="e">
        <f>VLOOKUP(H559,Presupuesto!$B$11:$C$565,2,0)</f>
        <v>#N/A</v>
      </c>
      <c r="J559" s="98" t="str">
        <f t="shared" si="29"/>
        <v>Desarrollo del Sistema de Educación Superior</v>
      </c>
      <c r="K559" s="98" t="s">
        <v>410</v>
      </c>
    </row>
    <row r="560" spans="3:11" x14ac:dyDescent="0.35">
      <c r="C560" s="141"/>
      <c r="D560" s="158"/>
      <c r="E560" s="123"/>
      <c r="F560" s="97">
        <f t="shared" si="28"/>
        <v>0</v>
      </c>
      <c r="G560" s="161"/>
      <c r="H560" s="142"/>
      <c r="I560" s="130" t="e">
        <f>VLOOKUP(H560,Presupuesto!$B$11:$C$565,2,0)</f>
        <v>#N/A</v>
      </c>
      <c r="J560" s="98" t="str">
        <f t="shared" si="29"/>
        <v>Desarrollo del Sistema de Educación Superior</v>
      </c>
      <c r="K560" s="98" t="s">
        <v>410</v>
      </c>
    </row>
    <row r="561" spans="3:11" x14ac:dyDescent="0.35">
      <c r="C561" s="141"/>
      <c r="D561" s="158"/>
      <c r="E561" s="123"/>
      <c r="F561" s="97">
        <f t="shared" si="28"/>
        <v>0</v>
      </c>
      <c r="G561" s="161"/>
      <c r="H561" s="142"/>
      <c r="I561" s="130" t="e">
        <f>VLOOKUP(H561,Presupuesto!$B$11:$C$565,2,0)</f>
        <v>#N/A</v>
      </c>
      <c r="J561" s="98" t="str">
        <f t="shared" si="29"/>
        <v>Desarrollo del Sistema de Educación Superior</v>
      </c>
      <c r="K561" s="98" t="s">
        <v>410</v>
      </c>
    </row>
    <row r="562" spans="3:11" x14ac:dyDescent="0.35">
      <c r="C562" s="141"/>
      <c r="D562" s="158"/>
      <c r="E562" s="123"/>
      <c r="F562" s="97">
        <f t="shared" si="28"/>
        <v>0</v>
      </c>
      <c r="G562" s="161"/>
      <c r="H562" s="142"/>
      <c r="I562" s="130" t="e">
        <f>VLOOKUP(H562,Presupuesto!$B$11:$C$565,2,0)</f>
        <v>#N/A</v>
      </c>
      <c r="J562" s="98" t="str">
        <f t="shared" si="29"/>
        <v>Desarrollo del Sistema de Educación Superior</v>
      </c>
      <c r="K562" s="98" t="s">
        <v>410</v>
      </c>
    </row>
    <row r="563" spans="3:11" x14ac:dyDescent="0.35">
      <c r="C563" s="141"/>
      <c r="D563" s="158"/>
      <c r="E563" s="123"/>
      <c r="F563" s="97">
        <f t="shared" si="28"/>
        <v>0</v>
      </c>
      <c r="G563" s="161"/>
      <c r="H563" s="142"/>
      <c r="I563" s="130" t="e">
        <f>VLOOKUP(H563,Presupuesto!$B$11:$C$565,2,0)</f>
        <v>#N/A</v>
      </c>
      <c r="J563" s="98" t="str">
        <f t="shared" si="29"/>
        <v>Desarrollo del Sistema de Educación Superior</v>
      </c>
      <c r="K563" s="98" t="s">
        <v>410</v>
      </c>
    </row>
    <row r="564" spans="3:11" x14ac:dyDescent="0.35">
      <c r="C564" s="141"/>
      <c r="D564" s="158"/>
      <c r="E564" s="123"/>
      <c r="F564" s="97">
        <f t="shared" si="28"/>
        <v>0</v>
      </c>
      <c r="G564" s="161"/>
      <c r="H564" s="142"/>
      <c r="I564" s="130" t="e">
        <f>VLOOKUP(H564,Presupuesto!$B$11:$C$565,2,0)</f>
        <v>#N/A</v>
      </c>
      <c r="J564" s="98" t="str">
        <f t="shared" si="29"/>
        <v>Desarrollo del Sistema de Educación Superior</v>
      </c>
      <c r="K564" s="98" t="s">
        <v>410</v>
      </c>
    </row>
    <row r="565" spans="3:11" x14ac:dyDescent="0.35">
      <c r="C565" s="141"/>
      <c r="D565" s="158"/>
      <c r="E565" s="123"/>
      <c r="F565" s="97">
        <f t="shared" si="28"/>
        <v>0</v>
      </c>
      <c r="G565" s="161"/>
      <c r="H565" s="142"/>
      <c r="I565" s="130" t="e">
        <f>VLOOKUP(H565,Presupuesto!$B$11:$C$565,2,0)</f>
        <v>#N/A</v>
      </c>
      <c r="J565" s="98" t="str">
        <f t="shared" si="29"/>
        <v>Desarrollo del Sistema de Educación Superior</v>
      </c>
      <c r="K565" s="98" t="s">
        <v>410</v>
      </c>
    </row>
    <row r="566" spans="3:11" x14ac:dyDescent="0.35">
      <c r="C566" s="141"/>
      <c r="D566" s="158"/>
      <c r="E566" s="123"/>
      <c r="F566" s="97">
        <f t="shared" si="28"/>
        <v>0</v>
      </c>
      <c r="G566" s="161"/>
      <c r="H566" s="142"/>
      <c r="I566" s="130" t="e">
        <f>VLOOKUP(H566,Presupuesto!$B$11:$C$565,2,0)</f>
        <v>#N/A</v>
      </c>
      <c r="J566" s="98" t="str">
        <f t="shared" si="29"/>
        <v>Desarrollo del Sistema de Educación Superior</v>
      </c>
      <c r="K566" s="98" t="s">
        <v>410</v>
      </c>
    </row>
    <row r="567" spans="3:11" x14ac:dyDescent="0.35">
      <c r="C567" s="141"/>
      <c r="D567" s="158"/>
      <c r="E567" s="123"/>
      <c r="F567" s="97">
        <f t="shared" si="28"/>
        <v>0</v>
      </c>
      <c r="G567" s="161"/>
      <c r="H567" s="142"/>
      <c r="I567" s="130" t="e">
        <f>VLOOKUP(H567,Presupuesto!$B$11:$C$565,2,0)</f>
        <v>#N/A</v>
      </c>
      <c r="J567" s="98" t="str">
        <f t="shared" si="29"/>
        <v>Desarrollo del Sistema de Educación Superior</v>
      </c>
      <c r="K567" s="98" t="s">
        <v>410</v>
      </c>
    </row>
    <row r="568" spans="3:11" x14ac:dyDescent="0.35">
      <c r="C568" s="141"/>
      <c r="D568" s="158"/>
      <c r="E568" s="123"/>
      <c r="F568" s="97">
        <f t="shared" si="28"/>
        <v>0</v>
      </c>
      <c r="G568" s="161"/>
      <c r="H568" s="142"/>
      <c r="I568" s="130" t="e">
        <f>VLOOKUP(H568,Presupuesto!$B$11:$C$565,2,0)</f>
        <v>#N/A</v>
      </c>
      <c r="J568" s="98" t="str">
        <f t="shared" si="29"/>
        <v>Desarrollo del Sistema de Educación Superior</v>
      </c>
      <c r="K568" s="98" t="s">
        <v>410</v>
      </c>
    </row>
    <row r="569" spans="3:11" x14ac:dyDescent="0.35">
      <c r="C569" s="141"/>
      <c r="D569" s="158"/>
      <c r="E569" s="123"/>
      <c r="F569" s="97">
        <f t="shared" si="28"/>
        <v>0</v>
      </c>
      <c r="G569" s="161"/>
      <c r="H569" s="142"/>
      <c r="I569" s="130" t="e">
        <f>VLOOKUP(H569,Presupuesto!$B$11:$C$565,2,0)</f>
        <v>#N/A</v>
      </c>
      <c r="J569" s="98" t="str">
        <f t="shared" si="29"/>
        <v>Desarrollo del Sistema de Educación Superior</v>
      </c>
      <c r="K569" s="98" t="s">
        <v>410</v>
      </c>
    </row>
    <row r="570" spans="3:11" x14ac:dyDescent="0.35">
      <c r="C570" s="143"/>
      <c r="D570" s="151"/>
      <c r="E570" s="118"/>
      <c r="F570" s="97">
        <f t="shared" si="28"/>
        <v>0</v>
      </c>
      <c r="G570" s="161"/>
      <c r="H570" s="144"/>
      <c r="I570" s="130" t="e">
        <f>VLOOKUP(H570,Presupuesto!$B$11:$C$565,2,0)</f>
        <v>#N/A</v>
      </c>
      <c r="J570" s="98" t="str">
        <f t="shared" si="29"/>
        <v>Desarrollo del Sistema de Educación Superior</v>
      </c>
      <c r="K570" s="98" t="s">
        <v>410</v>
      </c>
    </row>
    <row r="571" spans="3:11" x14ac:dyDescent="0.35">
      <c r="C571" s="143"/>
      <c r="D571" s="151"/>
      <c r="E571" s="118"/>
      <c r="F571" s="97">
        <f t="shared" si="28"/>
        <v>0</v>
      </c>
      <c r="G571" s="161"/>
      <c r="H571" s="144"/>
      <c r="I571" s="130" t="e">
        <f>VLOOKUP(H571,Presupuesto!$B$11:$C$565,2,0)</f>
        <v>#N/A</v>
      </c>
      <c r="J571" s="98" t="str">
        <f t="shared" si="29"/>
        <v>Desarrollo del Sistema de Educación Superior</v>
      </c>
      <c r="K571" s="98" t="s">
        <v>410</v>
      </c>
    </row>
    <row r="572" spans="3:11" x14ac:dyDescent="0.35">
      <c r="C572" s="143"/>
      <c r="D572" s="151"/>
      <c r="E572" s="118"/>
      <c r="F572" s="97">
        <f t="shared" si="28"/>
        <v>0</v>
      </c>
      <c r="G572" s="161"/>
      <c r="H572" s="144"/>
      <c r="I572" s="130" t="e">
        <f>VLOOKUP(H572,Presupuesto!$B$11:$C$565,2,0)</f>
        <v>#N/A</v>
      </c>
      <c r="J572" s="98" t="str">
        <f t="shared" si="29"/>
        <v>Desarrollo del Sistema de Educación Superior</v>
      </c>
      <c r="K572" s="98" t="s">
        <v>410</v>
      </c>
    </row>
    <row r="573" spans="3:11" x14ac:dyDescent="0.35">
      <c r="C573" s="143"/>
      <c r="D573" s="151"/>
      <c r="E573" s="118"/>
      <c r="F573" s="97">
        <f t="shared" si="28"/>
        <v>0</v>
      </c>
      <c r="G573" s="161"/>
      <c r="H573" s="144"/>
      <c r="I573" s="130" t="e">
        <f>VLOOKUP(H573,Presupuesto!$B$11:$C$565,2,0)</f>
        <v>#N/A</v>
      </c>
      <c r="J573" s="98" t="str">
        <f t="shared" si="29"/>
        <v>Desarrollo del Sistema de Educación Superior</v>
      </c>
      <c r="K573" s="98" t="s">
        <v>410</v>
      </c>
    </row>
    <row r="574" spans="3:11" x14ac:dyDescent="0.35">
      <c r="C574" s="143"/>
      <c r="D574" s="151"/>
      <c r="E574" s="118"/>
      <c r="F574" s="97">
        <f t="shared" si="28"/>
        <v>0</v>
      </c>
      <c r="G574" s="161"/>
      <c r="H574" s="144"/>
      <c r="I574" s="130" t="e">
        <f>VLOOKUP(H574,Presupuesto!$B$11:$C$565,2,0)</f>
        <v>#N/A</v>
      </c>
      <c r="J574" s="98" t="str">
        <f t="shared" si="29"/>
        <v>Desarrollo del Sistema de Educación Superior</v>
      </c>
      <c r="K574" s="98" t="s">
        <v>410</v>
      </c>
    </row>
    <row r="575" spans="3:11" x14ac:dyDescent="0.35">
      <c r="C575" s="143"/>
      <c r="D575" s="151"/>
      <c r="E575" s="118"/>
      <c r="F575" s="97">
        <f t="shared" si="28"/>
        <v>0</v>
      </c>
      <c r="G575" s="161"/>
      <c r="H575" s="144"/>
      <c r="I575" s="130" t="e">
        <f>VLOOKUP(H575,Presupuesto!$B$11:$C$565,2,0)</f>
        <v>#N/A</v>
      </c>
      <c r="J575" s="98" t="str">
        <f t="shared" si="29"/>
        <v>Desarrollo del Sistema de Educación Superior</v>
      </c>
      <c r="K575" s="98" t="s">
        <v>410</v>
      </c>
    </row>
    <row r="576" spans="3:11" x14ac:dyDescent="0.35">
      <c r="C576" s="143"/>
      <c r="D576" s="151"/>
      <c r="E576" s="118"/>
      <c r="F576" s="97">
        <f t="shared" si="28"/>
        <v>0</v>
      </c>
      <c r="G576" s="161"/>
      <c r="H576" s="144"/>
      <c r="I576" s="130" t="e">
        <f>VLOOKUP(H576,Presupuesto!$B$11:$C$565,2,0)</f>
        <v>#N/A</v>
      </c>
      <c r="J576" s="98" t="str">
        <f t="shared" si="29"/>
        <v>Desarrollo del Sistema de Educación Superior</v>
      </c>
      <c r="K576" s="98" t="s">
        <v>410</v>
      </c>
    </row>
    <row r="577" spans="3:11" x14ac:dyDescent="0.35">
      <c r="C577" s="143"/>
      <c r="D577" s="151"/>
      <c r="E577" s="118"/>
      <c r="F577" s="97">
        <f t="shared" si="28"/>
        <v>0</v>
      </c>
      <c r="G577" s="161"/>
      <c r="H577" s="144"/>
      <c r="I577" s="130" t="e">
        <f>VLOOKUP(H577,Presupuesto!$B$11:$C$565,2,0)</f>
        <v>#N/A</v>
      </c>
      <c r="J577" s="98" t="str">
        <f t="shared" si="29"/>
        <v>Desarrollo del Sistema de Educación Superior</v>
      </c>
      <c r="K577" s="98" t="s">
        <v>410</v>
      </c>
    </row>
    <row r="578" spans="3:11" x14ac:dyDescent="0.35">
      <c r="C578" s="145"/>
      <c r="D578" s="151"/>
      <c r="E578" s="118"/>
      <c r="F578" s="97">
        <f t="shared" si="28"/>
        <v>0</v>
      </c>
      <c r="G578" s="161"/>
      <c r="H578" s="146"/>
      <c r="I578" s="130" t="e">
        <f>VLOOKUP(H578,Presupuesto!$B$11:$C$565,2,0)</f>
        <v>#N/A</v>
      </c>
      <c r="J578" s="98" t="str">
        <f t="shared" si="29"/>
        <v>Desarrollo del Sistema de Educación Superior</v>
      </c>
      <c r="K578" s="98" t="s">
        <v>401</v>
      </c>
    </row>
    <row r="579" spans="3:11" x14ac:dyDescent="0.35">
      <c r="C579" s="145"/>
      <c r="D579" s="151"/>
      <c r="E579" s="118"/>
      <c r="F579" s="97">
        <f t="shared" si="28"/>
        <v>0</v>
      </c>
      <c r="G579" s="161"/>
      <c r="H579" s="146"/>
      <c r="I579" s="130" t="e">
        <f>VLOOKUP(H579,Presupuesto!$B$11:$C$565,2,0)</f>
        <v>#N/A</v>
      </c>
      <c r="J579" s="98" t="str">
        <f t="shared" si="29"/>
        <v>Desarrollo del Sistema de Educación Superior</v>
      </c>
      <c r="K579" s="98" t="s">
        <v>410</v>
      </c>
    </row>
    <row r="580" spans="3:11" x14ac:dyDescent="0.35">
      <c r="C580" s="145"/>
      <c r="D580" s="151"/>
      <c r="E580" s="118"/>
      <c r="F580" s="97">
        <f t="shared" si="28"/>
        <v>0</v>
      </c>
      <c r="G580" s="161"/>
      <c r="H580" s="146"/>
      <c r="I580" s="130" t="e">
        <f>VLOOKUP(H580,Presupuesto!$B$11:$C$565,2,0)</f>
        <v>#N/A</v>
      </c>
      <c r="J580" s="98" t="str">
        <f t="shared" si="29"/>
        <v>Desarrollo del Sistema de Educación Superior</v>
      </c>
      <c r="K580" s="98" t="s">
        <v>410</v>
      </c>
    </row>
    <row r="581" spans="3:11" x14ac:dyDescent="0.35">
      <c r="C581" s="145"/>
      <c r="D581" s="151"/>
      <c r="E581" s="118"/>
      <c r="F581" s="97">
        <f t="shared" si="28"/>
        <v>0</v>
      </c>
      <c r="G581" s="161"/>
      <c r="H581" s="146"/>
      <c r="I581" s="130" t="e">
        <f>VLOOKUP(H581,Presupuesto!$B$11:$C$565,2,0)</f>
        <v>#N/A</v>
      </c>
      <c r="J581" s="98" t="str">
        <f t="shared" si="29"/>
        <v>Desarrollo del Sistema de Educación Superior</v>
      </c>
      <c r="K581" s="98" t="s">
        <v>410</v>
      </c>
    </row>
    <row r="582" spans="3:11" ht="15" thickBot="1" x14ac:dyDescent="0.4">
      <c r="C582" s="147"/>
      <c r="D582" s="159"/>
      <c r="E582" s="103"/>
      <c r="F582" s="105">
        <f t="shared" si="28"/>
        <v>0</v>
      </c>
      <c r="G582" s="162"/>
      <c r="H582" s="148"/>
      <c r="I582" s="132" t="e">
        <f>VLOOKUP(H582,Presupuesto!$B$11:$C$565,2,0)</f>
        <v>#N/A</v>
      </c>
      <c r="J582" s="106" t="str">
        <f t="shared" si="29"/>
        <v>Desarrollo del Sistema de Educación Superior</v>
      </c>
      <c r="K582" s="124" t="s">
        <v>392</v>
      </c>
    </row>
    <row r="584" spans="3:11" ht="15" thickBot="1" x14ac:dyDescent="0.4"/>
    <row r="585" spans="3:11" ht="15" thickBot="1" x14ac:dyDescent="0.4">
      <c r="C585" s="157" t="s">
        <v>53</v>
      </c>
      <c r="D585" s="354">
        <f>SUM(F592:F626)</f>
        <v>0</v>
      </c>
      <c r="F585" s="70"/>
      <c r="G585" s="79"/>
      <c r="H585" s="70"/>
      <c r="I585" s="70"/>
    </row>
    <row r="586" spans="3:11" x14ac:dyDescent="0.35">
      <c r="C586" s="70"/>
      <c r="D586" s="31"/>
      <c r="E586" s="93"/>
      <c r="F586" s="93"/>
      <c r="G586" s="93"/>
      <c r="H586" s="76"/>
      <c r="I586" s="76"/>
      <c r="J586" s="76"/>
      <c r="K586" s="112"/>
    </row>
    <row r="587" spans="3:11" x14ac:dyDescent="0.35">
      <c r="C587" s="70"/>
      <c r="D587" s="31"/>
      <c r="E587" s="93"/>
      <c r="F587" s="93"/>
      <c r="G587" s="93"/>
      <c r="H587" s="76"/>
      <c r="I587" s="76"/>
      <c r="J587" s="76"/>
      <c r="K587" s="112"/>
    </row>
    <row r="588" spans="3:11" ht="15.5" x14ac:dyDescent="0.35">
      <c r="C588" s="202" t="s">
        <v>390</v>
      </c>
      <c r="D588" s="351"/>
      <c r="E588" s="93"/>
      <c r="F588" s="93"/>
      <c r="G588" s="93"/>
      <c r="H588" s="76"/>
      <c r="I588" s="76"/>
      <c r="J588" s="76"/>
      <c r="K588" s="112"/>
    </row>
    <row r="589" spans="3:11" ht="18.5" x14ac:dyDescent="0.35">
      <c r="C589" s="207" t="e">
        <f>IFERROR(VLOOKUP(D588,'1. Desarrollo e Innov. Curricu.'!$F:$G,2,FALSE),IFERROR(VLOOKUP(D588,'2. Investigación Científica'!$F:$G,2,FALSE),IFERROR(VLOOKUP(D588,'3. Vinculación Univ. Sociedad'!$F:$G,2,FALSE),IFERROR(VLOOKUP(D588,'4. Docencia y Profesorado Univ.'!$F:$G,2,FALSE),IFERROR(VLOOKUP(D588,'5. Estudiantes y Graduados'!$F:$G,2,FALSE),IFERROR(VLOOKUP(D588,'11. Gestion Administrativa'!$F:$G,2,FALSE),IFERROR(VLOOKUP(D588,'13. Gestión Académica'!$F:$G,2,FALSE),IFERROR(VLOOKUP(D588,'9. Asegura. de la Calid. y M'!$F:$G,2,FALSE),IFERROR(VLOOKUP(D588,'6. Gestión del Conocimiento'!$F:$G,2,FALSE),IFERROR(VLOOKUP(D588,'15. Gobernabilidad y Proceso...'!$F:$G,2,FALSE),IFERROR(VLOOKUP(D588,'12. Gestión del Talento Humano'!$F:$G,2,FALSE),IFERROR(VLOOKUP(D588,'14. Internacional... de la E.S.'!$F:$G,2,FALSE),IFERROR(VLOOKUP(D588,'10. Posgrado'!$F:$G,2,FALSE),IFERROR(VLOOKUP(D588,'16. Gestión TIC'!$F:$G,2,FALSE),IFERROR(VLOOKUP(D588,'16. Desa. del Sistema Educ.Sup.'!$F:$G,2,FALSE),IFERROR(VLOOKUP(D588,'8. Cultura de Inno. Insti...'!$F:$G,2,FALSE),VLOOKUP(D588,'7. Lo Esencial de la Reforma U.'!$F:$G,2,0)))))))))))))))))</f>
        <v>#N/A</v>
      </c>
      <c r="D589" s="31"/>
      <c r="E589" s="93"/>
      <c r="F589" s="93"/>
      <c r="G589" s="93"/>
      <c r="H589" s="76"/>
      <c r="I589" s="76"/>
      <c r="J589" s="76"/>
      <c r="K589" s="112"/>
    </row>
    <row r="590" spans="3:11" ht="15" thickBot="1" x14ac:dyDescent="0.4">
      <c r="F590" s="93"/>
      <c r="G590" s="76"/>
      <c r="H590" s="76"/>
      <c r="I590" s="76"/>
    </row>
    <row r="591" spans="3:11" ht="29.5" thickBot="1" x14ac:dyDescent="0.4">
      <c r="C591" s="129" t="s">
        <v>44</v>
      </c>
      <c r="D591" s="129" t="s">
        <v>55</v>
      </c>
      <c r="E591" s="136" t="s">
        <v>57</v>
      </c>
      <c r="F591" s="135" t="s">
        <v>27</v>
      </c>
      <c r="G591" s="133" t="s">
        <v>129</v>
      </c>
      <c r="H591" s="136" t="s">
        <v>46</v>
      </c>
      <c r="I591" s="133" t="s">
        <v>130</v>
      </c>
      <c r="J591" s="133" t="s">
        <v>408</v>
      </c>
      <c r="K591" s="133" t="s">
        <v>409</v>
      </c>
    </row>
    <row r="592" spans="3:11" x14ac:dyDescent="0.35">
      <c r="C592" s="217" t="s">
        <v>437</v>
      </c>
      <c r="D592" s="218"/>
      <c r="E592" s="216">
        <f>HLOOKUP(C592,$AH$2:$BU$3,2,0)</f>
        <v>620</v>
      </c>
      <c r="F592" s="97">
        <f t="shared" ref="F592:F626" si="30">D592*E592</f>
        <v>0</v>
      </c>
      <c r="G592" s="161"/>
      <c r="H592" s="142"/>
      <c r="I592" s="130" t="e">
        <f>VLOOKUP(H592,Presupuesto!$B$11:$C$565,2,0)</f>
        <v>#N/A</v>
      </c>
      <c r="J592" s="215" t="s">
        <v>1457</v>
      </c>
      <c r="K592" s="98" t="s">
        <v>392</v>
      </c>
    </row>
    <row r="593" spans="3:11" x14ac:dyDescent="0.35">
      <c r="C593" s="141"/>
      <c r="D593" s="158"/>
      <c r="E593" s="123"/>
      <c r="F593" s="97">
        <f t="shared" si="30"/>
        <v>0</v>
      </c>
      <c r="G593" s="161"/>
      <c r="H593" s="142"/>
      <c r="I593" s="130" t="e">
        <f>VLOOKUP(H593,Presupuesto!$B$11:$C$565,2,0)</f>
        <v>#N/A</v>
      </c>
      <c r="J593" s="98" t="str">
        <f>$J$592</f>
        <v>Desarrollo del Sistema de Educación Superior</v>
      </c>
      <c r="K593" s="98" t="s">
        <v>410</v>
      </c>
    </row>
    <row r="594" spans="3:11" x14ac:dyDescent="0.35">
      <c r="C594" s="141"/>
      <c r="D594" s="158"/>
      <c r="E594" s="123"/>
      <c r="F594" s="97">
        <f t="shared" si="30"/>
        <v>0</v>
      </c>
      <c r="G594" s="161"/>
      <c r="H594" s="142"/>
      <c r="I594" s="130" t="e">
        <f>VLOOKUP(H594,Presupuesto!$B$11:$C$565,2,0)</f>
        <v>#N/A</v>
      </c>
      <c r="J594" s="98" t="str">
        <f t="shared" ref="J594:J626" si="31">$J$592</f>
        <v>Desarrollo del Sistema de Educación Superior</v>
      </c>
      <c r="K594" s="98" t="s">
        <v>410</v>
      </c>
    </row>
    <row r="595" spans="3:11" x14ac:dyDescent="0.35">
      <c r="C595" s="141"/>
      <c r="D595" s="158"/>
      <c r="E595" s="123"/>
      <c r="F595" s="97">
        <f t="shared" si="30"/>
        <v>0</v>
      </c>
      <c r="G595" s="161"/>
      <c r="H595" s="142"/>
      <c r="I595" s="130" t="e">
        <f>VLOOKUP(H595,Presupuesto!$B$11:$C$565,2,0)</f>
        <v>#N/A</v>
      </c>
      <c r="J595" s="98" t="str">
        <f t="shared" si="31"/>
        <v>Desarrollo del Sistema de Educación Superior</v>
      </c>
      <c r="K595" s="98" t="s">
        <v>410</v>
      </c>
    </row>
    <row r="596" spans="3:11" x14ac:dyDescent="0.35">
      <c r="C596" s="141"/>
      <c r="D596" s="158"/>
      <c r="E596" s="123"/>
      <c r="F596" s="97">
        <f t="shared" si="30"/>
        <v>0</v>
      </c>
      <c r="G596" s="161"/>
      <c r="H596" s="142"/>
      <c r="I596" s="130" t="e">
        <f>VLOOKUP(H596,Presupuesto!$B$11:$C$565,2,0)</f>
        <v>#N/A</v>
      </c>
      <c r="J596" s="98" t="str">
        <f t="shared" si="31"/>
        <v>Desarrollo del Sistema de Educación Superior</v>
      </c>
      <c r="K596" s="98" t="s">
        <v>410</v>
      </c>
    </row>
    <row r="597" spans="3:11" x14ac:dyDescent="0.35">
      <c r="C597" s="141"/>
      <c r="D597" s="158"/>
      <c r="E597" s="123"/>
      <c r="F597" s="97">
        <f t="shared" si="30"/>
        <v>0</v>
      </c>
      <c r="G597" s="161"/>
      <c r="H597" s="142"/>
      <c r="I597" s="130" t="e">
        <f>VLOOKUP(H597,Presupuesto!$B$11:$C$565,2,0)</f>
        <v>#N/A</v>
      </c>
      <c r="J597" s="98" t="str">
        <f t="shared" si="31"/>
        <v>Desarrollo del Sistema de Educación Superior</v>
      </c>
      <c r="K597" s="98" t="s">
        <v>399</v>
      </c>
    </row>
    <row r="598" spans="3:11" x14ac:dyDescent="0.35">
      <c r="C598" s="141"/>
      <c r="D598" s="158"/>
      <c r="E598" s="123"/>
      <c r="F598" s="97">
        <f t="shared" si="30"/>
        <v>0</v>
      </c>
      <c r="G598" s="161"/>
      <c r="H598" s="142"/>
      <c r="I598" s="130" t="e">
        <f>VLOOKUP(H598,Presupuesto!$B$11:$C$565,2,0)</f>
        <v>#N/A</v>
      </c>
      <c r="J598" s="98" t="str">
        <f t="shared" si="31"/>
        <v>Desarrollo del Sistema de Educación Superior</v>
      </c>
      <c r="K598" s="98" t="s">
        <v>410</v>
      </c>
    </row>
    <row r="599" spans="3:11" x14ac:dyDescent="0.35">
      <c r="C599" s="141"/>
      <c r="D599" s="158"/>
      <c r="E599" s="123"/>
      <c r="F599" s="97">
        <f t="shared" si="30"/>
        <v>0</v>
      </c>
      <c r="G599" s="161"/>
      <c r="H599" s="142"/>
      <c r="I599" s="130" t="e">
        <f>VLOOKUP(H599,Presupuesto!$B$11:$C$565,2,0)</f>
        <v>#N/A</v>
      </c>
      <c r="J599" s="98" t="str">
        <f t="shared" si="31"/>
        <v>Desarrollo del Sistema de Educación Superior</v>
      </c>
      <c r="K599" s="98" t="s">
        <v>410</v>
      </c>
    </row>
    <row r="600" spans="3:11" x14ac:dyDescent="0.35">
      <c r="C600" s="141"/>
      <c r="D600" s="158"/>
      <c r="E600" s="123"/>
      <c r="F600" s="97">
        <f t="shared" si="30"/>
        <v>0</v>
      </c>
      <c r="G600" s="161"/>
      <c r="H600" s="142"/>
      <c r="I600" s="130" t="e">
        <f>VLOOKUP(H600,Presupuesto!$B$11:$C$565,2,0)</f>
        <v>#N/A</v>
      </c>
      <c r="J600" s="98" t="str">
        <f t="shared" si="31"/>
        <v>Desarrollo del Sistema de Educación Superior</v>
      </c>
      <c r="K600" s="98" t="s">
        <v>410</v>
      </c>
    </row>
    <row r="601" spans="3:11" x14ac:dyDescent="0.35">
      <c r="C601" s="141"/>
      <c r="D601" s="158"/>
      <c r="E601" s="123"/>
      <c r="F601" s="97">
        <f t="shared" si="30"/>
        <v>0</v>
      </c>
      <c r="G601" s="161"/>
      <c r="H601" s="142"/>
      <c r="I601" s="130" t="e">
        <f>VLOOKUP(H601,Presupuesto!$B$11:$C$565,2,0)</f>
        <v>#N/A</v>
      </c>
      <c r="J601" s="98" t="str">
        <f t="shared" si="31"/>
        <v>Desarrollo del Sistema de Educación Superior</v>
      </c>
      <c r="K601" s="98" t="s">
        <v>410</v>
      </c>
    </row>
    <row r="602" spans="3:11" x14ac:dyDescent="0.35">
      <c r="C602" s="141"/>
      <c r="D602" s="158"/>
      <c r="E602" s="123"/>
      <c r="F602" s="97">
        <f t="shared" si="30"/>
        <v>0</v>
      </c>
      <c r="G602" s="161"/>
      <c r="H602" s="142"/>
      <c r="I602" s="130" t="e">
        <f>VLOOKUP(H602,Presupuesto!$B$11:$C$565,2,0)</f>
        <v>#N/A</v>
      </c>
      <c r="J602" s="98" t="str">
        <f t="shared" si="31"/>
        <v>Desarrollo del Sistema de Educación Superior</v>
      </c>
      <c r="K602" s="98" t="s">
        <v>410</v>
      </c>
    </row>
    <row r="603" spans="3:11" x14ac:dyDescent="0.35">
      <c r="C603" s="141"/>
      <c r="D603" s="158"/>
      <c r="E603" s="123"/>
      <c r="F603" s="97">
        <f t="shared" si="30"/>
        <v>0</v>
      </c>
      <c r="G603" s="161"/>
      <c r="H603" s="142"/>
      <c r="I603" s="130" t="e">
        <f>VLOOKUP(H603,Presupuesto!$B$11:$C$565,2,0)</f>
        <v>#N/A</v>
      </c>
      <c r="J603" s="98" t="str">
        <f t="shared" si="31"/>
        <v>Desarrollo del Sistema de Educación Superior</v>
      </c>
      <c r="K603" s="98" t="s">
        <v>410</v>
      </c>
    </row>
    <row r="604" spans="3:11" x14ac:dyDescent="0.35">
      <c r="C604" s="141"/>
      <c r="D604" s="158"/>
      <c r="E604" s="123"/>
      <c r="F604" s="97">
        <f t="shared" si="30"/>
        <v>0</v>
      </c>
      <c r="G604" s="161"/>
      <c r="H604" s="142"/>
      <c r="I604" s="130" t="e">
        <f>VLOOKUP(H604,Presupuesto!$B$11:$C$565,2,0)</f>
        <v>#N/A</v>
      </c>
      <c r="J604" s="98" t="str">
        <f t="shared" si="31"/>
        <v>Desarrollo del Sistema de Educación Superior</v>
      </c>
      <c r="K604" s="98" t="s">
        <v>410</v>
      </c>
    </row>
    <row r="605" spans="3:11" x14ac:dyDescent="0.35">
      <c r="C605" s="141"/>
      <c r="D605" s="158"/>
      <c r="E605" s="123"/>
      <c r="F605" s="97">
        <f t="shared" si="30"/>
        <v>0</v>
      </c>
      <c r="G605" s="161"/>
      <c r="H605" s="142"/>
      <c r="I605" s="130" t="e">
        <f>VLOOKUP(H605,Presupuesto!$B$11:$C$565,2,0)</f>
        <v>#N/A</v>
      </c>
      <c r="J605" s="98" t="str">
        <f t="shared" si="31"/>
        <v>Desarrollo del Sistema de Educación Superior</v>
      </c>
      <c r="K605" s="98" t="s">
        <v>410</v>
      </c>
    </row>
    <row r="606" spans="3:11" x14ac:dyDescent="0.35">
      <c r="C606" s="141"/>
      <c r="D606" s="158"/>
      <c r="E606" s="123"/>
      <c r="F606" s="97">
        <f t="shared" si="30"/>
        <v>0</v>
      </c>
      <c r="G606" s="161"/>
      <c r="H606" s="142"/>
      <c r="I606" s="130" t="e">
        <f>VLOOKUP(H606,Presupuesto!$B$11:$C$565,2,0)</f>
        <v>#N/A</v>
      </c>
      <c r="J606" s="98" t="str">
        <f t="shared" si="31"/>
        <v>Desarrollo del Sistema de Educación Superior</v>
      </c>
      <c r="K606" s="98" t="s">
        <v>410</v>
      </c>
    </row>
    <row r="607" spans="3:11" x14ac:dyDescent="0.35">
      <c r="C607" s="141"/>
      <c r="D607" s="158"/>
      <c r="E607" s="123"/>
      <c r="F607" s="97">
        <f t="shared" si="30"/>
        <v>0</v>
      </c>
      <c r="G607" s="161"/>
      <c r="H607" s="142"/>
      <c r="I607" s="130" t="e">
        <f>VLOOKUP(H607,Presupuesto!$B$11:$C$565,2,0)</f>
        <v>#N/A</v>
      </c>
      <c r="J607" s="98" t="str">
        <f t="shared" si="31"/>
        <v>Desarrollo del Sistema de Educación Superior</v>
      </c>
      <c r="K607" s="98" t="s">
        <v>410</v>
      </c>
    </row>
    <row r="608" spans="3:11" x14ac:dyDescent="0.35">
      <c r="C608" s="141"/>
      <c r="D608" s="158"/>
      <c r="E608" s="123"/>
      <c r="F608" s="97">
        <f t="shared" si="30"/>
        <v>0</v>
      </c>
      <c r="G608" s="161"/>
      <c r="H608" s="142"/>
      <c r="I608" s="130" t="e">
        <f>VLOOKUP(H608,Presupuesto!$B$11:$C$565,2,0)</f>
        <v>#N/A</v>
      </c>
      <c r="J608" s="98" t="str">
        <f t="shared" si="31"/>
        <v>Desarrollo del Sistema de Educación Superior</v>
      </c>
      <c r="K608" s="98" t="s">
        <v>410</v>
      </c>
    </row>
    <row r="609" spans="3:11" x14ac:dyDescent="0.35">
      <c r="C609" s="141"/>
      <c r="D609" s="158"/>
      <c r="E609" s="123"/>
      <c r="F609" s="97">
        <f t="shared" si="30"/>
        <v>0</v>
      </c>
      <c r="G609" s="161"/>
      <c r="H609" s="142"/>
      <c r="I609" s="130" t="e">
        <f>VLOOKUP(H609,Presupuesto!$B$11:$C$565,2,0)</f>
        <v>#N/A</v>
      </c>
      <c r="J609" s="98" t="str">
        <f t="shared" si="31"/>
        <v>Desarrollo del Sistema de Educación Superior</v>
      </c>
      <c r="K609" s="98" t="s">
        <v>410</v>
      </c>
    </row>
    <row r="610" spans="3:11" x14ac:dyDescent="0.35">
      <c r="C610" s="141"/>
      <c r="D610" s="158"/>
      <c r="E610" s="123"/>
      <c r="F610" s="97">
        <f t="shared" si="30"/>
        <v>0</v>
      </c>
      <c r="G610" s="161"/>
      <c r="H610" s="142"/>
      <c r="I610" s="130" t="e">
        <f>VLOOKUP(H610,Presupuesto!$B$11:$C$565,2,0)</f>
        <v>#N/A</v>
      </c>
      <c r="J610" s="98" t="str">
        <f t="shared" si="31"/>
        <v>Desarrollo del Sistema de Educación Superior</v>
      </c>
      <c r="K610" s="98" t="s">
        <v>410</v>
      </c>
    </row>
    <row r="611" spans="3:11" x14ac:dyDescent="0.35">
      <c r="C611" s="141"/>
      <c r="D611" s="158"/>
      <c r="E611" s="123"/>
      <c r="F611" s="97">
        <f t="shared" si="30"/>
        <v>0</v>
      </c>
      <c r="G611" s="161"/>
      <c r="H611" s="142"/>
      <c r="I611" s="130" t="e">
        <f>VLOOKUP(H611,Presupuesto!$B$11:$C$565,2,0)</f>
        <v>#N/A</v>
      </c>
      <c r="J611" s="98" t="str">
        <f t="shared" si="31"/>
        <v>Desarrollo del Sistema de Educación Superior</v>
      </c>
      <c r="K611" s="98" t="s">
        <v>410</v>
      </c>
    </row>
    <row r="612" spans="3:11" x14ac:dyDescent="0.35">
      <c r="C612" s="141"/>
      <c r="D612" s="158"/>
      <c r="E612" s="123"/>
      <c r="F612" s="97">
        <f t="shared" si="30"/>
        <v>0</v>
      </c>
      <c r="G612" s="161"/>
      <c r="H612" s="142"/>
      <c r="I612" s="130" t="e">
        <f>VLOOKUP(H612,Presupuesto!$B$11:$C$565,2,0)</f>
        <v>#N/A</v>
      </c>
      <c r="J612" s="98" t="str">
        <f t="shared" si="31"/>
        <v>Desarrollo del Sistema de Educación Superior</v>
      </c>
      <c r="K612" s="98" t="s">
        <v>410</v>
      </c>
    </row>
    <row r="613" spans="3:11" x14ac:dyDescent="0.35">
      <c r="C613" s="141"/>
      <c r="D613" s="158"/>
      <c r="E613" s="123"/>
      <c r="F613" s="97">
        <f t="shared" si="30"/>
        <v>0</v>
      </c>
      <c r="G613" s="161"/>
      <c r="H613" s="142"/>
      <c r="I613" s="130" t="e">
        <f>VLOOKUP(H613,Presupuesto!$B$11:$C$565,2,0)</f>
        <v>#N/A</v>
      </c>
      <c r="J613" s="98" t="str">
        <f t="shared" si="31"/>
        <v>Desarrollo del Sistema de Educación Superior</v>
      </c>
      <c r="K613" s="98" t="s">
        <v>410</v>
      </c>
    </row>
    <row r="614" spans="3:11" x14ac:dyDescent="0.35">
      <c r="C614" s="143"/>
      <c r="D614" s="151"/>
      <c r="E614" s="118"/>
      <c r="F614" s="97">
        <f t="shared" si="30"/>
        <v>0</v>
      </c>
      <c r="G614" s="161"/>
      <c r="H614" s="144"/>
      <c r="I614" s="130" t="e">
        <f>VLOOKUP(H614,Presupuesto!$B$11:$C$565,2,0)</f>
        <v>#N/A</v>
      </c>
      <c r="J614" s="98" t="str">
        <f t="shared" si="31"/>
        <v>Desarrollo del Sistema de Educación Superior</v>
      </c>
      <c r="K614" s="98" t="s">
        <v>410</v>
      </c>
    </row>
    <row r="615" spans="3:11" x14ac:dyDescent="0.35">
      <c r="C615" s="143"/>
      <c r="D615" s="151"/>
      <c r="E615" s="118"/>
      <c r="F615" s="97">
        <f t="shared" si="30"/>
        <v>0</v>
      </c>
      <c r="G615" s="161"/>
      <c r="H615" s="144"/>
      <c r="I615" s="130" t="e">
        <f>VLOOKUP(H615,Presupuesto!$B$11:$C$565,2,0)</f>
        <v>#N/A</v>
      </c>
      <c r="J615" s="98" t="str">
        <f t="shared" si="31"/>
        <v>Desarrollo del Sistema de Educación Superior</v>
      </c>
      <c r="K615" s="98" t="s">
        <v>410</v>
      </c>
    </row>
    <row r="616" spans="3:11" x14ac:dyDescent="0.35">
      <c r="C616" s="143"/>
      <c r="D616" s="151"/>
      <c r="E616" s="118"/>
      <c r="F616" s="97">
        <f t="shared" si="30"/>
        <v>0</v>
      </c>
      <c r="G616" s="161"/>
      <c r="H616" s="144"/>
      <c r="I616" s="130" t="e">
        <f>VLOOKUP(H616,Presupuesto!$B$11:$C$565,2,0)</f>
        <v>#N/A</v>
      </c>
      <c r="J616" s="98" t="str">
        <f t="shared" si="31"/>
        <v>Desarrollo del Sistema de Educación Superior</v>
      </c>
      <c r="K616" s="98" t="s">
        <v>410</v>
      </c>
    </row>
    <row r="617" spans="3:11" x14ac:dyDescent="0.35">
      <c r="C617" s="143"/>
      <c r="D617" s="151"/>
      <c r="E617" s="118"/>
      <c r="F617" s="97">
        <f t="shared" si="30"/>
        <v>0</v>
      </c>
      <c r="G617" s="161"/>
      <c r="H617" s="144"/>
      <c r="I617" s="130" t="e">
        <f>VLOOKUP(H617,Presupuesto!$B$11:$C$565,2,0)</f>
        <v>#N/A</v>
      </c>
      <c r="J617" s="98" t="str">
        <f t="shared" si="31"/>
        <v>Desarrollo del Sistema de Educación Superior</v>
      </c>
      <c r="K617" s="98" t="s">
        <v>410</v>
      </c>
    </row>
    <row r="618" spans="3:11" x14ac:dyDescent="0.35">
      <c r="C618" s="143"/>
      <c r="D618" s="151"/>
      <c r="E618" s="118"/>
      <c r="F618" s="97">
        <f t="shared" si="30"/>
        <v>0</v>
      </c>
      <c r="G618" s="161"/>
      <c r="H618" s="144"/>
      <c r="I618" s="130" t="e">
        <f>VLOOKUP(H618,Presupuesto!$B$11:$C$565,2,0)</f>
        <v>#N/A</v>
      </c>
      <c r="J618" s="98" t="str">
        <f t="shared" si="31"/>
        <v>Desarrollo del Sistema de Educación Superior</v>
      </c>
      <c r="K618" s="98" t="s">
        <v>410</v>
      </c>
    </row>
    <row r="619" spans="3:11" x14ac:dyDescent="0.35">
      <c r="C619" s="143"/>
      <c r="D619" s="151"/>
      <c r="E619" s="118"/>
      <c r="F619" s="97">
        <f t="shared" si="30"/>
        <v>0</v>
      </c>
      <c r="G619" s="161"/>
      <c r="H619" s="144"/>
      <c r="I619" s="130" t="e">
        <f>VLOOKUP(H619,Presupuesto!$B$11:$C$565,2,0)</f>
        <v>#N/A</v>
      </c>
      <c r="J619" s="98" t="str">
        <f t="shared" si="31"/>
        <v>Desarrollo del Sistema de Educación Superior</v>
      </c>
      <c r="K619" s="98" t="s">
        <v>410</v>
      </c>
    </row>
    <row r="620" spans="3:11" x14ac:dyDescent="0.35">
      <c r="C620" s="143"/>
      <c r="D620" s="151"/>
      <c r="E620" s="118"/>
      <c r="F620" s="97">
        <f t="shared" si="30"/>
        <v>0</v>
      </c>
      <c r="G620" s="161"/>
      <c r="H620" s="144"/>
      <c r="I620" s="130" t="e">
        <f>VLOOKUP(H620,Presupuesto!$B$11:$C$565,2,0)</f>
        <v>#N/A</v>
      </c>
      <c r="J620" s="98" t="str">
        <f t="shared" si="31"/>
        <v>Desarrollo del Sistema de Educación Superior</v>
      </c>
      <c r="K620" s="98" t="s">
        <v>410</v>
      </c>
    </row>
    <row r="621" spans="3:11" x14ac:dyDescent="0.35">
      <c r="C621" s="143"/>
      <c r="D621" s="151"/>
      <c r="E621" s="118"/>
      <c r="F621" s="97">
        <f t="shared" si="30"/>
        <v>0</v>
      </c>
      <c r="G621" s="161"/>
      <c r="H621" s="144"/>
      <c r="I621" s="130" t="e">
        <f>VLOOKUP(H621,Presupuesto!$B$11:$C$565,2,0)</f>
        <v>#N/A</v>
      </c>
      <c r="J621" s="98" t="str">
        <f t="shared" si="31"/>
        <v>Desarrollo del Sistema de Educación Superior</v>
      </c>
      <c r="K621" s="98" t="s">
        <v>410</v>
      </c>
    </row>
    <row r="622" spans="3:11" x14ac:dyDescent="0.35">
      <c r="C622" s="145"/>
      <c r="D622" s="151"/>
      <c r="E622" s="118"/>
      <c r="F622" s="97">
        <f t="shared" si="30"/>
        <v>0</v>
      </c>
      <c r="G622" s="161"/>
      <c r="H622" s="146"/>
      <c r="I622" s="130" t="e">
        <f>VLOOKUP(H622,Presupuesto!$B$11:$C$565,2,0)</f>
        <v>#N/A</v>
      </c>
      <c r="J622" s="98" t="str">
        <f t="shared" si="31"/>
        <v>Desarrollo del Sistema de Educación Superior</v>
      </c>
      <c r="K622" s="98" t="s">
        <v>401</v>
      </c>
    </row>
    <row r="623" spans="3:11" x14ac:dyDescent="0.35">
      <c r="C623" s="145"/>
      <c r="D623" s="151"/>
      <c r="E623" s="118"/>
      <c r="F623" s="97">
        <f t="shared" si="30"/>
        <v>0</v>
      </c>
      <c r="G623" s="161"/>
      <c r="H623" s="146"/>
      <c r="I623" s="130" t="e">
        <f>VLOOKUP(H623,Presupuesto!$B$11:$C$565,2,0)</f>
        <v>#N/A</v>
      </c>
      <c r="J623" s="98" t="str">
        <f t="shared" si="31"/>
        <v>Desarrollo del Sistema de Educación Superior</v>
      </c>
      <c r="K623" s="98" t="s">
        <v>410</v>
      </c>
    </row>
    <row r="624" spans="3:11" x14ac:dyDescent="0.35">
      <c r="C624" s="145"/>
      <c r="D624" s="151"/>
      <c r="E624" s="118"/>
      <c r="F624" s="97">
        <f t="shared" si="30"/>
        <v>0</v>
      </c>
      <c r="G624" s="161"/>
      <c r="H624" s="146"/>
      <c r="I624" s="130" t="e">
        <f>VLOOKUP(H624,Presupuesto!$B$11:$C$565,2,0)</f>
        <v>#N/A</v>
      </c>
      <c r="J624" s="98" t="str">
        <f t="shared" si="31"/>
        <v>Desarrollo del Sistema de Educación Superior</v>
      </c>
      <c r="K624" s="98" t="s">
        <v>410</v>
      </c>
    </row>
    <row r="625" spans="3:11" x14ac:dyDescent="0.35">
      <c r="C625" s="145"/>
      <c r="D625" s="151"/>
      <c r="E625" s="118"/>
      <c r="F625" s="97">
        <f t="shared" si="30"/>
        <v>0</v>
      </c>
      <c r="G625" s="161"/>
      <c r="H625" s="146"/>
      <c r="I625" s="130" t="e">
        <f>VLOOKUP(H625,Presupuesto!$B$11:$C$565,2,0)</f>
        <v>#N/A</v>
      </c>
      <c r="J625" s="98" t="str">
        <f t="shared" si="31"/>
        <v>Desarrollo del Sistema de Educación Superior</v>
      </c>
      <c r="K625" s="98" t="s">
        <v>410</v>
      </c>
    </row>
    <row r="626" spans="3:11" ht="15" thickBot="1" x14ac:dyDescent="0.4">
      <c r="C626" s="147"/>
      <c r="D626" s="159"/>
      <c r="E626" s="103"/>
      <c r="F626" s="105">
        <f t="shared" si="30"/>
        <v>0</v>
      </c>
      <c r="G626" s="162"/>
      <c r="H626" s="148"/>
      <c r="I626" s="132" t="e">
        <f>VLOOKUP(H626,Presupuesto!$B$11:$C$565,2,0)</f>
        <v>#N/A</v>
      </c>
      <c r="J626" s="106" t="str">
        <f t="shared" si="31"/>
        <v>Desarrollo del Sistema de Educación Superior</v>
      </c>
      <c r="K626" s="124" t="s">
        <v>392</v>
      </c>
    </row>
    <row r="628" spans="3:11" ht="15" thickBot="1" x14ac:dyDescent="0.4">
      <c r="F628" s="90"/>
      <c r="G628" s="89"/>
      <c r="H628" s="90"/>
      <c r="I628" s="90"/>
    </row>
    <row r="629" spans="3:11" ht="15" thickBot="1" x14ac:dyDescent="0.4">
      <c r="C629" s="157" t="s">
        <v>53</v>
      </c>
      <c r="D629" s="354">
        <f>SUM(F636:F670)</f>
        <v>0</v>
      </c>
      <c r="F629" s="70"/>
      <c r="G629" s="79"/>
      <c r="H629" s="70"/>
      <c r="I629" s="70"/>
    </row>
    <row r="630" spans="3:11" x14ac:dyDescent="0.35">
      <c r="C630" s="70"/>
      <c r="D630" s="31"/>
      <c r="E630" s="93"/>
      <c r="F630" s="93"/>
      <c r="G630" s="93"/>
      <c r="H630" s="76"/>
      <c r="I630" s="76"/>
      <c r="J630" s="76"/>
      <c r="K630" s="112"/>
    </row>
    <row r="631" spans="3:11" x14ac:dyDescent="0.35">
      <c r="C631" s="70"/>
      <c r="D631" s="31"/>
      <c r="E631" s="93"/>
      <c r="F631" s="93"/>
      <c r="G631" s="93"/>
      <c r="H631" s="76"/>
      <c r="I631" s="76"/>
      <c r="J631" s="76"/>
      <c r="K631" s="112"/>
    </row>
    <row r="632" spans="3:11" ht="15.5" x14ac:dyDescent="0.35">
      <c r="C632" s="202" t="s">
        <v>390</v>
      </c>
      <c r="D632" s="351"/>
      <c r="E632" s="93"/>
      <c r="F632" s="93"/>
      <c r="G632" s="93"/>
      <c r="H632" s="76"/>
      <c r="I632" s="76"/>
      <c r="J632" s="76"/>
      <c r="K632" s="112"/>
    </row>
    <row r="633" spans="3:11" ht="18.5" x14ac:dyDescent="0.35">
      <c r="C633" s="207" t="e">
        <f>IFERROR(VLOOKUP(D632,'1. Desarrollo e Innov. Curricu.'!$F:$G,2,FALSE),IFERROR(VLOOKUP(D632,'2. Investigación Científica'!$F:$G,2,FALSE),IFERROR(VLOOKUP(D632,'3. Vinculación Univ. Sociedad'!$F:$G,2,FALSE),IFERROR(VLOOKUP(D632,'4. Docencia y Profesorado Univ.'!$F:$G,2,FALSE),IFERROR(VLOOKUP(D632,'5. Estudiantes y Graduados'!$F:$G,2,FALSE),IFERROR(VLOOKUP(D632,'11. Gestion Administrativa'!$F:$G,2,FALSE),IFERROR(VLOOKUP(D632,'13. Gestión Académica'!$F:$G,2,FALSE),IFERROR(VLOOKUP(D632,'9. Asegura. de la Calid. y M'!$F:$G,2,FALSE),IFERROR(VLOOKUP(D632,'6. Gestión del Conocimiento'!$F:$G,2,FALSE),IFERROR(VLOOKUP(D632,'15. Gobernabilidad y Proceso...'!$F:$G,2,FALSE),IFERROR(VLOOKUP(D632,'12. Gestión del Talento Humano'!$F:$G,2,FALSE),IFERROR(VLOOKUP(D632,'14. Internacional... de la E.S.'!$F:$G,2,FALSE),IFERROR(VLOOKUP(D632,'10. Posgrado'!$F:$G,2,FALSE),IFERROR(VLOOKUP(D632,'16. Gestión TIC'!$F:$G,2,FALSE),IFERROR(VLOOKUP(D632,'16. Desa. del Sistema Educ.Sup.'!$F:$G,2,FALSE),IFERROR(VLOOKUP(D632,'8. Cultura de Inno. Insti...'!$F:$G,2,FALSE),VLOOKUP(D632,'7. Lo Esencial de la Reforma U.'!$F:$G,2,0)))))))))))))))))</f>
        <v>#N/A</v>
      </c>
      <c r="D633" s="31"/>
      <c r="E633" s="93"/>
      <c r="F633" s="93"/>
      <c r="G633" s="93"/>
      <c r="H633" s="76"/>
      <c r="I633" s="76"/>
      <c r="J633" s="76"/>
      <c r="K633" s="112"/>
    </row>
    <row r="634" spans="3:11" ht="15" thickBot="1" x14ac:dyDescent="0.4">
      <c r="F634" s="93"/>
      <c r="G634" s="76"/>
      <c r="H634" s="76"/>
      <c r="I634" s="76"/>
    </row>
    <row r="635" spans="3:11" ht="29.5" thickBot="1" x14ac:dyDescent="0.4">
      <c r="C635" s="129" t="s">
        <v>44</v>
      </c>
      <c r="D635" s="129" t="s">
        <v>55</v>
      </c>
      <c r="E635" s="136" t="s">
        <v>57</v>
      </c>
      <c r="F635" s="135" t="s">
        <v>27</v>
      </c>
      <c r="G635" s="133" t="s">
        <v>129</v>
      </c>
      <c r="H635" s="136" t="s">
        <v>46</v>
      </c>
      <c r="I635" s="133" t="s">
        <v>130</v>
      </c>
      <c r="J635" s="133" t="s">
        <v>408</v>
      </c>
      <c r="K635" s="133" t="s">
        <v>409</v>
      </c>
    </row>
    <row r="636" spans="3:11" x14ac:dyDescent="0.35">
      <c r="C636" s="217" t="s">
        <v>437</v>
      </c>
      <c r="D636" s="218"/>
      <c r="E636" s="216">
        <f>HLOOKUP(C636,$AH$2:$BU$3,2,0)</f>
        <v>620</v>
      </c>
      <c r="F636" s="97">
        <f t="shared" ref="F636:F670" si="32">D636*E636</f>
        <v>0</v>
      </c>
      <c r="G636" s="161"/>
      <c r="H636" s="142"/>
      <c r="I636" s="130" t="e">
        <f>VLOOKUP(H636,Presupuesto!$B$11:$C$565,2,0)</f>
        <v>#N/A</v>
      </c>
      <c r="J636" s="215" t="s">
        <v>1457</v>
      </c>
      <c r="K636" s="98" t="s">
        <v>392</v>
      </c>
    </row>
    <row r="637" spans="3:11" x14ac:dyDescent="0.35">
      <c r="C637" s="141"/>
      <c r="D637" s="158"/>
      <c r="E637" s="123"/>
      <c r="F637" s="97">
        <f t="shared" si="32"/>
        <v>0</v>
      </c>
      <c r="G637" s="161"/>
      <c r="H637" s="142"/>
      <c r="I637" s="130" t="e">
        <f>VLOOKUP(H637,Presupuesto!$B$11:$C$565,2,0)</f>
        <v>#N/A</v>
      </c>
      <c r="J637" s="98" t="str">
        <f>$J$636</f>
        <v>Desarrollo del Sistema de Educación Superior</v>
      </c>
      <c r="K637" s="98" t="s">
        <v>410</v>
      </c>
    </row>
    <row r="638" spans="3:11" x14ac:dyDescent="0.35">
      <c r="C638" s="141"/>
      <c r="D638" s="158"/>
      <c r="E638" s="123"/>
      <c r="F638" s="97">
        <f t="shared" si="32"/>
        <v>0</v>
      </c>
      <c r="G638" s="161"/>
      <c r="H638" s="142"/>
      <c r="I638" s="130" t="e">
        <f>VLOOKUP(H638,Presupuesto!$B$11:$C$565,2,0)</f>
        <v>#N/A</v>
      </c>
      <c r="J638" s="98" t="str">
        <f t="shared" ref="J638:J670" si="33">$J$636</f>
        <v>Desarrollo del Sistema de Educación Superior</v>
      </c>
      <c r="K638" s="98" t="s">
        <v>410</v>
      </c>
    </row>
    <row r="639" spans="3:11" x14ac:dyDescent="0.35">
      <c r="C639" s="141"/>
      <c r="D639" s="158"/>
      <c r="E639" s="123"/>
      <c r="F639" s="97">
        <f t="shared" si="32"/>
        <v>0</v>
      </c>
      <c r="G639" s="161"/>
      <c r="H639" s="142"/>
      <c r="I639" s="130" t="e">
        <f>VLOOKUP(H639,Presupuesto!$B$11:$C$565,2,0)</f>
        <v>#N/A</v>
      </c>
      <c r="J639" s="98" t="str">
        <f t="shared" si="33"/>
        <v>Desarrollo del Sistema de Educación Superior</v>
      </c>
      <c r="K639" s="98" t="s">
        <v>410</v>
      </c>
    </row>
    <row r="640" spans="3:11" x14ac:dyDescent="0.35">
      <c r="C640" s="141"/>
      <c r="D640" s="158"/>
      <c r="E640" s="123"/>
      <c r="F640" s="97">
        <f t="shared" si="32"/>
        <v>0</v>
      </c>
      <c r="G640" s="161"/>
      <c r="H640" s="142"/>
      <c r="I640" s="130" t="e">
        <f>VLOOKUP(H640,Presupuesto!$B$11:$C$565,2,0)</f>
        <v>#N/A</v>
      </c>
      <c r="J640" s="98" t="str">
        <f t="shared" si="33"/>
        <v>Desarrollo del Sistema de Educación Superior</v>
      </c>
      <c r="K640" s="98" t="s">
        <v>410</v>
      </c>
    </row>
    <row r="641" spans="3:11" x14ac:dyDescent="0.35">
      <c r="C641" s="141"/>
      <c r="D641" s="158"/>
      <c r="E641" s="123"/>
      <c r="F641" s="97">
        <f t="shared" si="32"/>
        <v>0</v>
      </c>
      <c r="G641" s="161"/>
      <c r="H641" s="142"/>
      <c r="I641" s="130" t="e">
        <f>VLOOKUP(H641,Presupuesto!$B$11:$C$565,2,0)</f>
        <v>#N/A</v>
      </c>
      <c r="J641" s="98" t="str">
        <f t="shared" si="33"/>
        <v>Desarrollo del Sistema de Educación Superior</v>
      </c>
      <c r="K641" s="98" t="s">
        <v>399</v>
      </c>
    </row>
    <row r="642" spans="3:11" x14ac:dyDescent="0.35">
      <c r="C642" s="141"/>
      <c r="D642" s="158"/>
      <c r="E642" s="123"/>
      <c r="F642" s="97">
        <f t="shared" si="32"/>
        <v>0</v>
      </c>
      <c r="G642" s="161"/>
      <c r="H642" s="142"/>
      <c r="I642" s="130" t="e">
        <f>VLOOKUP(H642,Presupuesto!$B$11:$C$565,2,0)</f>
        <v>#N/A</v>
      </c>
      <c r="J642" s="98" t="str">
        <f t="shared" si="33"/>
        <v>Desarrollo del Sistema de Educación Superior</v>
      </c>
      <c r="K642" s="98" t="s">
        <v>410</v>
      </c>
    </row>
    <row r="643" spans="3:11" x14ac:dyDescent="0.35">
      <c r="C643" s="141"/>
      <c r="D643" s="158"/>
      <c r="E643" s="123"/>
      <c r="F643" s="97">
        <f t="shared" si="32"/>
        <v>0</v>
      </c>
      <c r="G643" s="161"/>
      <c r="H643" s="142"/>
      <c r="I643" s="130" t="e">
        <f>VLOOKUP(H643,Presupuesto!$B$11:$C$565,2,0)</f>
        <v>#N/A</v>
      </c>
      <c r="J643" s="98" t="str">
        <f t="shared" si="33"/>
        <v>Desarrollo del Sistema de Educación Superior</v>
      </c>
      <c r="K643" s="98" t="s">
        <v>410</v>
      </c>
    </row>
    <row r="644" spans="3:11" x14ac:dyDescent="0.35">
      <c r="C644" s="141"/>
      <c r="D644" s="158"/>
      <c r="E644" s="123"/>
      <c r="F644" s="97">
        <f t="shared" si="32"/>
        <v>0</v>
      </c>
      <c r="G644" s="161"/>
      <c r="H644" s="142"/>
      <c r="I644" s="130" t="e">
        <f>VLOOKUP(H644,Presupuesto!$B$11:$C$565,2,0)</f>
        <v>#N/A</v>
      </c>
      <c r="J644" s="98" t="str">
        <f t="shared" si="33"/>
        <v>Desarrollo del Sistema de Educación Superior</v>
      </c>
      <c r="K644" s="98" t="s">
        <v>410</v>
      </c>
    </row>
    <row r="645" spans="3:11" x14ac:dyDescent="0.35">
      <c r="C645" s="141"/>
      <c r="D645" s="158"/>
      <c r="E645" s="123"/>
      <c r="F645" s="97">
        <f t="shared" si="32"/>
        <v>0</v>
      </c>
      <c r="G645" s="161"/>
      <c r="H645" s="142"/>
      <c r="I645" s="130" t="e">
        <f>VLOOKUP(H645,Presupuesto!$B$11:$C$565,2,0)</f>
        <v>#N/A</v>
      </c>
      <c r="J645" s="98" t="str">
        <f t="shared" si="33"/>
        <v>Desarrollo del Sistema de Educación Superior</v>
      </c>
      <c r="K645" s="98" t="s">
        <v>410</v>
      </c>
    </row>
    <row r="646" spans="3:11" x14ac:dyDescent="0.35">
      <c r="C646" s="141"/>
      <c r="D646" s="158"/>
      <c r="E646" s="123"/>
      <c r="F646" s="97">
        <f t="shared" si="32"/>
        <v>0</v>
      </c>
      <c r="G646" s="161"/>
      <c r="H646" s="142"/>
      <c r="I646" s="130" t="e">
        <f>VLOOKUP(H646,Presupuesto!$B$11:$C$565,2,0)</f>
        <v>#N/A</v>
      </c>
      <c r="J646" s="98" t="str">
        <f t="shared" si="33"/>
        <v>Desarrollo del Sistema de Educación Superior</v>
      </c>
      <c r="K646" s="98" t="s">
        <v>410</v>
      </c>
    </row>
    <row r="647" spans="3:11" x14ac:dyDescent="0.35">
      <c r="C647" s="141"/>
      <c r="D647" s="158"/>
      <c r="E647" s="123"/>
      <c r="F647" s="97">
        <f t="shared" si="32"/>
        <v>0</v>
      </c>
      <c r="G647" s="161"/>
      <c r="H647" s="142"/>
      <c r="I647" s="130" t="e">
        <f>VLOOKUP(H647,Presupuesto!$B$11:$C$565,2,0)</f>
        <v>#N/A</v>
      </c>
      <c r="J647" s="98" t="str">
        <f t="shared" si="33"/>
        <v>Desarrollo del Sistema de Educación Superior</v>
      </c>
      <c r="K647" s="98" t="s">
        <v>410</v>
      </c>
    </row>
    <row r="648" spans="3:11" x14ac:dyDescent="0.35">
      <c r="C648" s="141"/>
      <c r="D648" s="158"/>
      <c r="E648" s="123"/>
      <c r="F648" s="97">
        <f t="shared" si="32"/>
        <v>0</v>
      </c>
      <c r="G648" s="161"/>
      <c r="H648" s="142"/>
      <c r="I648" s="130" t="e">
        <f>VLOOKUP(H648,Presupuesto!$B$11:$C$565,2,0)</f>
        <v>#N/A</v>
      </c>
      <c r="J648" s="98" t="str">
        <f t="shared" si="33"/>
        <v>Desarrollo del Sistema de Educación Superior</v>
      </c>
      <c r="K648" s="98" t="s">
        <v>410</v>
      </c>
    </row>
    <row r="649" spans="3:11" x14ac:dyDescent="0.35">
      <c r="C649" s="141"/>
      <c r="D649" s="158"/>
      <c r="E649" s="123"/>
      <c r="F649" s="97">
        <f t="shared" si="32"/>
        <v>0</v>
      </c>
      <c r="G649" s="161"/>
      <c r="H649" s="142"/>
      <c r="I649" s="130" t="e">
        <f>VLOOKUP(H649,Presupuesto!$B$11:$C$565,2,0)</f>
        <v>#N/A</v>
      </c>
      <c r="J649" s="98" t="str">
        <f t="shared" si="33"/>
        <v>Desarrollo del Sistema de Educación Superior</v>
      </c>
      <c r="K649" s="98" t="s">
        <v>410</v>
      </c>
    </row>
    <row r="650" spans="3:11" x14ac:dyDescent="0.35">
      <c r="C650" s="141"/>
      <c r="D650" s="158"/>
      <c r="E650" s="123"/>
      <c r="F650" s="97">
        <f t="shared" si="32"/>
        <v>0</v>
      </c>
      <c r="G650" s="161"/>
      <c r="H650" s="142"/>
      <c r="I650" s="130" t="e">
        <f>VLOOKUP(H650,Presupuesto!$B$11:$C$565,2,0)</f>
        <v>#N/A</v>
      </c>
      <c r="J650" s="98" t="str">
        <f t="shared" si="33"/>
        <v>Desarrollo del Sistema de Educación Superior</v>
      </c>
      <c r="K650" s="98" t="s">
        <v>410</v>
      </c>
    </row>
    <row r="651" spans="3:11" x14ac:dyDescent="0.35">
      <c r="C651" s="141"/>
      <c r="D651" s="158"/>
      <c r="E651" s="123"/>
      <c r="F651" s="97">
        <f t="shared" si="32"/>
        <v>0</v>
      </c>
      <c r="G651" s="161"/>
      <c r="H651" s="142"/>
      <c r="I651" s="130" t="e">
        <f>VLOOKUP(H651,Presupuesto!$B$11:$C$565,2,0)</f>
        <v>#N/A</v>
      </c>
      <c r="J651" s="98" t="str">
        <f t="shared" si="33"/>
        <v>Desarrollo del Sistema de Educación Superior</v>
      </c>
      <c r="K651" s="98" t="s">
        <v>410</v>
      </c>
    </row>
    <row r="652" spans="3:11" x14ac:dyDescent="0.35">
      <c r="C652" s="141"/>
      <c r="D652" s="158"/>
      <c r="E652" s="123"/>
      <c r="F652" s="97">
        <f t="shared" si="32"/>
        <v>0</v>
      </c>
      <c r="G652" s="161"/>
      <c r="H652" s="142"/>
      <c r="I652" s="130" t="e">
        <f>VLOOKUP(H652,Presupuesto!$B$11:$C$565,2,0)</f>
        <v>#N/A</v>
      </c>
      <c r="J652" s="98" t="str">
        <f t="shared" si="33"/>
        <v>Desarrollo del Sistema de Educación Superior</v>
      </c>
      <c r="K652" s="98" t="s">
        <v>410</v>
      </c>
    </row>
    <row r="653" spans="3:11" x14ac:dyDescent="0.35">
      <c r="C653" s="141"/>
      <c r="D653" s="158"/>
      <c r="E653" s="123"/>
      <c r="F653" s="97">
        <f t="shared" si="32"/>
        <v>0</v>
      </c>
      <c r="G653" s="161"/>
      <c r="H653" s="142"/>
      <c r="I653" s="130" t="e">
        <f>VLOOKUP(H653,Presupuesto!$B$11:$C$565,2,0)</f>
        <v>#N/A</v>
      </c>
      <c r="J653" s="98" t="str">
        <f t="shared" si="33"/>
        <v>Desarrollo del Sistema de Educación Superior</v>
      </c>
      <c r="K653" s="98" t="s">
        <v>410</v>
      </c>
    </row>
    <row r="654" spans="3:11" x14ac:dyDescent="0.35">
      <c r="C654" s="141"/>
      <c r="D654" s="158"/>
      <c r="E654" s="123"/>
      <c r="F654" s="97">
        <f t="shared" si="32"/>
        <v>0</v>
      </c>
      <c r="G654" s="161"/>
      <c r="H654" s="142"/>
      <c r="I654" s="130" t="e">
        <f>VLOOKUP(H654,Presupuesto!$B$11:$C$565,2,0)</f>
        <v>#N/A</v>
      </c>
      <c r="J654" s="98" t="str">
        <f t="shared" si="33"/>
        <v>Desarrollo del Sistema de Educación Superior</v>
      </c>
      <c r="K654" s="98" t="s">
        <v>410</v>
      </c>
    </row>
    <row r="655" spans="3:11" x14ac:dyDescent="0.35">
      <c r="C655" s="141"/>
      <c r="D655" s="158"/>
      <c r="E655" s="123"/>
      <c r="F655" s="97">
        <f t="shared" si="32"/>
        <v>0</v>
      </c>
      <c r="G655" s="161"/>
      <c r="H655" s="142"/>
      <c r="I655" s="130" t="e">
        <f>VLOOKUP(H655,Presupuesto!$B$11:$C$565,2,0)</f>
        <v>#N/A</v>
      </c>
      <c r="J655" s="98" t="str">
        <f t="shared" si="33"/>
        <v>Desarrollo del Sistema de Educación Superior</v>
      </c>
      <c r="K655" s="98" t="s">
        <v>410</v>
      </c>
    </row>
    <row r="656" spans="3:11" x14ac:dyDescent="0.35">
      <c r="C656" s="141"/>
      <c r="D656" s="158"/>
      <c r="E656" s="123"/>
      <c r="F656" s="97">
        <f t="shared" si="32"/>
        <v>0</v>
      </c>
      <c r="G656" s="161"/>
      <c r="H656" s="142"/>
      <c r="I656" s="130" t="e">
        <f>VLOOKUP(H656,Presupuesto!$B$11:$C$565,2,0)</f>
        <v>#N/A</v>
      </c>
      <c r="J656" s="98" t="str">
        <f t="shared" si="33"/>
        <v>Desarrollo del Sistema de Educación Superior</v>
      </c>
      <c r="K656" s="98" t="s">
        <v>410</v>
      </c>
    </row>
    <row r="657" spans="3:11" x14ac:dyDescent="0.35">
      <c r="C657" s="141"/>
      <c r="D657" s="158"/>
      <c r="E657" s="123"/>
      <c r="F657" s="97">
        <f t="shared" si="32"/>
        <v>0</v>
      </c>
      <c r="G657" s="161"/>
      <c r="H657" s="142"/>
      <c r="I657" s="130" t="e">
        <f>VLOOKUP(H657,Presupuesto!$B$11:$C$565,2,0)</f>
        <v>#N/A</v>
      </c>
      <c r="J657" s="98" t="str">
        <f t="shared" si="33"/>
        <v>Desarrollo del Sistema de Educación Superior</v>
      </c>
      <c r="K657" s="98" t="s">
        <v>410</v>
      </c>
    </row>
    <row r="658" spans="3:11" x14ac:dyDescent="0.35">
      <c r="C658" s="143"/>
      <c r="D658" s="151"/>
      <c r="E658" s="118"/>
      <c r="F658" s="97">
        <f t="shared" si="32"/>
        <v>0</v>
      </c>
      <c r="G658" s="161"/>
      <c r="H658" s="144"/>
      <c r="I658" s="130" t="e">
        <f>VLOOKUP(H658,Presupuesto!$B$11:$C$565,2,0)</f>
        <v>#N/A</v>
      </c>
      <c r="J658" s="98" t="str">
        <f t="shared" si="33"/>
        <v>Desarrollo del Sistema de Educación Superior</v>
      </c>
      <c r="K658" s="98" t="s">
        <v>410</v>
      </c>
    </row>
    <row r="659" spans="3:11" x14ac:dyDescent="0.35">
      <c r="C659" s="143"/>
      <c r="D659" s="151"/>
      <c r="E659" s="118"/>
      <c r="F659" s="97">
        <f t="shared" si="32"/>
        <v>0</v>
      </c>
      <c r="G659" s="161"/>
      <c r="H659" s="144"/>
      <c r="I659" s="130" t="e">
        <f>VLOOKUP(H659,Presupuesto!$B$11:$C$565,2,0)</f>
        <v>#N/A</v>
      </c>
      <c r="J659" s="98" t="str">
        <f t="shared" si="33"/>
        <v>Desarrollo del Sistema de Educación Superior</v>
      </c>
      <c r="K659" s="98" t="s">
        <v>410</v>
      </c>
    </row>
    <row r="660" spans="3:11" x14ac:dyDescent="0.35">
      <c r="C660" s="143"/>
      <c r="D660" s="151"/>
      <c r="E660" s="118"/>
      <c r="F660" s="97">
        <f t="shared" si="32"/>
        <v>0</v>
      </c>
      <c r="G660" s="161"/>
      <c r="H660" s="144"/>
      <c r="I660" s="130" t="e">
        <f>VLOOKUP(H660,Presupuesto!$B$11:$C$565,2,0)</f>
        <v>#N/A</v>
      </c>
      <c r="J660" s="98" t="str">
        <f t="shared" si="33"/>
        <v>Desarrollo del Sistema de Educación Superior</v>
      </c>
      <c r="K660" s="98" t="s">
        <v>410</v>
      </c>
    </row>
    <row r="661" spans="3:11" x14ac:dyDescent="0.35">
      <c r="C661" s="143"/>
      <c r="D661" s="151"/>
      <c r="E661" s="118"/>
      <c r="F661" s="97">
        <f t="shared" si="32"/>
        <v>0</v>
      </c>
      <c r="G661" s="161"/>
      <c r="H661" s="144"/>
      <c r="I661" s="130" t="e">
        <f>VLOOKUP(H661,Presupuesto!$B$11:$C$565,2,0)</f>
        <v>#N/A</v>
      </c>
      <c r="J661" s="98" t="str">
        <f t="shared" si="33"/>
        <v>Desarrollo del Sistema de Educación Superior</v>
      </c>
      <c r="K661" s="98" t="s">
        <v>410</v>
      </c>
    </row>
    <row r="662" spans="3:11" x14ac:dyDescent="0.35">
      <c r="C662" s="143"/>
      <c r="D662" s="151"/>
      <c r="E662" s="118"/>
      <c r="F662" s="97">
        <f t="shared" si="32"/>
        <v>0</v>
      </c>
      <c r="G662" s="161"/>
      <c r="H662" s="144"/>
      <c r="I662" s="130" t="e">
        <f>VLOOKUP(H662,Presupuesto!$B$11:$C$565,2,0)</f>
        <v>#N/A</v>
      </c>
      <c r="J662" s="98" t="str">
        <f t="shared" si="33"/>
        <v>Desarrollo del Sistema de Educación Superior</v>
      </c>
      <c r="K662" s="98" t="s">
        <v>410</v>
      </c>
    </row>
    <row r="663" spans="3:11" x14ac:dyDescent="0.35">
      <c r="C663" s="143"/>
      <c r="D663" s="151"/>
      <c r="E663" s="118"/>
      <c r="F663" s="97">
        <f t="shared" si="32"/>
        <v>0</v>
      </c>
      <c r="G663" s="161"/>
      <c r="H663" s="144"/>
      <c r="I663" s="130" t="e">
        <f>VLOOKUP(H663,Presupuesto!$B$11:$C$565,2,0)</f>
        <v>#N/A</v>
      </c>
      <c r="J663" s="98" t="str">
        <f t="shared" si="33"/>
        <v>Desarrollo del Sistema de Educación Superior</v>
      </c>
      <c r="K663" s="98" t="s">
        <v>410</v>
      </c>
    </row>
    <row r="664" spans="3:11" x14ac:dyDescent="0.35">
      <c r="C664" s="143"/>
      <c r="D664" s="151"/>
      <c r="E664" s="118"/>
      <c r="F664" s="97">
        <f t="shared" si="32"/>
        <v>0</v>
      </c>
      <c r="G664" s="161"/>
      <c r="H664" s="144"/>
      <c r="I664" s="130" t="e">
        <f>VLOOKUP(H664,Presupuesto!$B$11:$C$565,2,0)</f>
        <v>#N/A</v>
      </c>
      <c r="J664" s="98" t="str">
        <f t="shared" si="33"/>
        <v>Desarrollo del Sistema de Educación Superior</v>
      </c>
      <c r="K664" s="98" t="s">
        <v>410</v>
      </c>
    </row>
    <row r="665" spans="3:11" x14ac:dyDescent="0.35">
      <c r="C665" s="143"/>
      <c r="D665" s="151"/>
      <c r="E665" s="118"/>
      <c r="F665" s="97">
        <f t="shared" si="32"/>
        <v>0</v>
      </c>
      <c r="G665" s="161"/>
      <c r="H665" s="144"/>
      <c r="I665" s="130" t="e">
        <f>VLOOKUP(H665,Presupuesto!$B$11:$C$565,2,0)</f>
        <v>#N/A</v>
      </c>
      <c r="J665" s="98" t="str">
        <f t="shared" si="33"/>
        <v>Desarrollo del Sistema de Educación Superior</v>
      </c>
      <c r="K665" s="98" t="s">
        <v>410</v>
      </c>
    </row>
    <row r="666" spans="3:11" x14ac:dyDescent="0.35">
      <c r="C666" s="145"/>
      <c r="D666" s="151"/>
      <c r="E666" s="118"/>
      <c r="F666" s="97">
        <f t="shared" si="32"/>
        <v>0</v>
      </c>
      <c r="G666" s="161"/>
      <c r="H666" s="146"/>
      <c r="I666" s="130" t="e">
        <f>VLOOKUP(H666,Presupuesto!$B$11:$C$565,2,0)</f>
        <v>#N/A</v>
      </c>
      <c r="J666" s="98" t="str">
        <f t="shared" si="33"/>
        <v>Desarrollo del Sistema de Educación Superior</v>
      </c>
      <c r="K666" s="98" t="s">
        <v>401</v>
      </c>
    </row>
    <row r="667" spans="3:11" x14ac:dyDescent="0.35">
      <c r="C667" s="145"/>
      <c r="D667" s="151"/>
      <c r="E667" s="118"/>
      <c r="F667" s="97">
        <f t="shared" si="32"/>
        <v>0</v>
      </c>
      <c r="G667" s="161"/>
      <c r="H667" s="146"/>
      <c r="I667" s="130" t="e">
        <f>VLOOKUP(H667,Presupuesto!$B$11:$C$565,2,0)</f>
        <v>#N/A</v>
      </c>
      <c r="J667" s="98" t="str">
        <f t="shared" si="33"/>
        <v>Desarrollo del Sistema de Educación Superior</v>
      </c>
      <c r="K667" s="98" t="s">
        <v>410</v>
      </c>
    </row>
    <row r="668" spans="3:11" x14ac:dyDescent="0.35">
      <c r="C668" s="145"/>
      <c r="D668" s="151"/>
      <c r="E668" s="118"/>
      <c r="F668" s="97">
        <f t="shared" si="32"/>
        <v>0</v>
      </c>
      <c r="G668" s="161"/>
      <c r="H668" s="146"/>
      <c r="I668" s="130" t="e">
        <f>VLOOKUP(H668,Presupuesto!$B$11:$C$565,2,0)</f>
        <v>#N/A</v>
      </c>
      <c r="J668" s="98" t="str">
        <f t="shared" si="33"/>
        <v>Desarrollo del Sistema de Educación Superior</v>
      </c>
      <c r="K668" s="98" t="s">
        <v>410</v>
      </c>
    </row>
    <row r="669" spans="3:11" x14ac:dyDescent="0.35">
      <c r="C669" s="145"/>
      <c r="D669" s="151"/>
      <c r="E669" s="118"/>
      <c r="F669" s="97">
        <f t="shared" si="32"/>
        <v>0</v>
      </c>
      <c r="G669" s="161"/>
      <c r="H669" s="146"/>
      <c r="I669" s="130" t="e">
        <f>VLOOKUP(H669,Presupuesto!$B$11:$C$565,2,0)</f>
        <v>#N/A</v>
      </c>
      <c r="J669" s="98" t="str">
        <f t="shared" si="33"/>
        <v>Desarrollo del Sistema de Educación Superior</v>
      </c>
      <c r="K669" s="98" t="s">
        <v>410</v>
      </c>
    </row>
    <row r="670" spans="3:11" ht="15" thickBot="1" x14ac:dyDescent="0.4">
      <c r="C670" s="147"/>
      <c r="D670" s="159"/>
      <c r="E670" s="103"/>
      <c r="F670" s="105">
        <f t="shared" si="32"/>
        <v>0</v>
      </c>
      <c r="G670" s="162"/>
      <c r="H670" s="148"/>
      <c r="I670" s="132" t="e">
        <f>VLOOKUP(H670,Presupuesto!$B$11:$C$565,2,0)</f>
        <v>#N/A</v>
      </c>
      <c r="J670" s="106" t="str">
        <f t="shared" si="33"/>
        <v>Desarrollo del Sistema de Educación Superior</v>
      </c>
      <c r="K670" s="124" t="s">
        <v>392</v>
      </c>
    </row>
    <row r="672" spans="3:11" ht="15" thickBot="1" x14ac:dyDescent="0.4"/>
    <row r="673" spans="3:11" ht="15" thickBot="1" x14ac:dyDescent="0.4">
      <c r="C673" s="157" t="s">
        <v>53</v>
      </c>
      <c r="D673" s="354">
        <f>SUM(F680:F714)</f>
        <v>0</v>
      </c>
      <c r="F673" s="70"/>
      <c r="G673" s="79"/>
      <c r="H673" s="70"/>
      <c r="I673" s="70"/>
    </row>
    <row r="674" spans="3:11" x14ac:dyDescent="0.35">
      <c r="C674" s="70"/>
      <c r="D674" s="31"/>
      <c r="E674" s="93"/>
      <c r="F674" s="93"/>
      <c r="G674" s="93"/>
      <c r="H674" s="76"/>
      <c r="I674" s="76"/>
      <c r="J674" s="76"/>
      <c r="K674" s="112"/>
    </row>
    <row r="675" spans="3:11" x14ac:dyDescent="0.35">
      <c r="C675" s="70"/>
      <c r="D675" s="31"/>
      <c r="E675" s="93"/>
      <c r="F675" s="93"/>
      <c r="G675" s="93"/>
      <c r="H675" s="76"/>
      <c r="I675" s="76"/>
      <c r="J675" s="76"/>
      <c r="K675" s="112"/>
    </row>
    <row r="676" spans="3:11" ht="15.5" x14ac:dyDescent="0.35">
      <c r="C676" s="202" t="s">
        <v>390</v>
      </c>
      <c r="D676" s="351"/>
      <c r="E676" s="93"/>
      <c r="F676" s="93"/>
      <c r="G676" s="93"/>
      <c r="H676" s="76"/>
      <c r="I676" s="76"/>
      <c r="J676" s="76"/>
      <c r="K676" s="112"/>
    </row>
    <row r="677" spans="3:11" ht="18.5" x14ac:dyDescent="0.35">
      <c r="C677" s="207" t="e">
        <f>IFERROR(VLOOKUP(D676,'1. Desarrollo e Innov. Curricu.'!$F:$G,2,FALSE),IFERROR(VLOOKUP(D676,'2. Investigación Científica'!$F:$G,2,FALSE),IFERROR(VLOOKUP(D676,'3. Vinculación Univ. Sociedad'!$F:$G,2,FALSE),IFERROR(VLOOKUP(D676,'4. Docencia y Profesorado Univ.'!$F:$G,2,FALSE),IFERROR(VLOOKUP(D676,'5. Estudiantes y Graduados'!$F:$G,2,FALSE),IFERROR(VLOOKUP(D676,'11. Gestion Administrativa'!$F:$G,2,FALSE),IFERROR(VLOOKUP(D676,'13. Gestión Académica'!$F:$G,2,FALSE),IFERROR(VLOOKUP(D676,'9. Asegura. de la Calid. y M'!$F:$G,2,FALSE),IFERROR(VLOOKUP(D676,'6. Gestión del Conocimiento'!$F:$G,2,FALSE),IFERROR(VLOOKUP(D676,'15. Gobernabilidad y Proceso...'!$F:$G,2,FALSE),IFERROR(VLOOKUP(D676,'12. Gestión del Talento Humano'!$F:$G,2,FALSE),IFERROR(VLOOKUP(D676,'14. Internacional... de la E.S.'!$F:$G,2,FALSE),IFERROR(VLOOKUP(D676,'10. Posgrado'!$F:$G,2,FALSE),IFERROR(VLOOKUP(D676,'16. Gestión TIC'!$F:$G,2,FALSE),IFERROR(VLOOKUP(D676,'16. Desa. del Sistema Educ.Sup.'!$F:$G,2,FALSE),IFERROR(VLOOKUP(D676,'8. Cultura de Inno. Insti...'!$F:$G,2,FALSE),VLOOKUP(D676,'7. Lo Esencial de la Reforma U.'!$F:$G,2,0)))))))))))))))))</f>
        <v>#N/A</v>
      </c>
      <c r="D677" s="31"/>
      <c r="E677" s="93"/>
      <c r="F677" s="93"/>
      <c r="G677" s="93"/>
      <c r="H677" s="76"/>
      <c r="I677" s="76"/>
      <c r="J677" s="76"/>
      <c r="K677" s="112"/>
    </row>
    <row r="678" spans="3:11" ht="15" thickBot="1" x14ac:dyDescent="0.4">
      <c r="F678" s="93"/>
      <c r="G678" s="76"/>
      <c r="H678" s="76"/>
      <c r="I678" s="76"/>
    </row>
    <row r="679" spans="3:11" ht="29.5" thickBot="1" x14ac:dyDescent="0.4">
      <c r="C679" s="129" t="s">
        <v>44</v>
      </c>
      <c r="D679" s="129" t="s">
        <v>55</v>
      </c>
      <c r="E679" s="136" t="s">
        <v>57</v>
      </c>
      <c r="F679" s="135" t="s">
        <v>27</v>
      </c>
      <c r="G679" s="133" t="s">
        <v>129</v>
      </c>
      <c r="H679" s="136" t="s">
        <v>46</v>
      </c>
      <c r="I679" s="133" t="s">
        <v>130</v>
      </c>
      <c r="J679" s="133" t="s">
        <v>408</v>
      </c>
      <c r="K679" s="133" t="s">
        <v>409</v>
      </c>
    </row>
    <row r="680" spans="3:11" x14ac:dyDescent="0.35">
      <c r="C680" s="217" t="s">
        <v>437</v>
      </c>
      <c r="D680" s="218"/>
      <c r="E680" s="216">
        <f>HLOOKUP(C680,$AH$2:$BU$3,2,0)</f>
        <v>620</v>
      </c>
      <c r="F680" s="97">
        <f t="shared" ref="F680:F714" si="34">D680*E680</f>
        <v>0</v>
      </c>
      <c r="G680" s="161"/>
      <c r="H680" s="142"/>
      <c r="I680" s="130" t="e">
        <f>VLOOKUP(H680,Presupuesto!$B$11:$C$565,2,0)</f>
        <v>#N/A</v>
      </c>
      <c r="J680" s="215" t="s">
        <v>1457</v>
      </c>
      <c r="K680" s="98" t="s">
        <v>392</v>
      </c>
    </row>
    <row r="681" spans="3:11" x14ac:dyDescent="0.35">
      <c r="C681" s="141"/>
      <c r="D681" s="158"/>
      <c r="E681" s="123"/>
      <c r="F681" s="97">
        <f t="shared" si="34"/>
        <v>0</v>
      </c>
      <c r="G681" s="161"/>
      <c r="H681" s="142"/>
      <c r="I681" s="130" t="e">
        <f>VLOOKUP(H681,Presupuesto!$B$11:$C$565,2,0)</f>
        <v>#N/A</v>
      </c>
      <c r="J681" s="98" t="str">
        <f>$J$680</f>
        <v>Desarrollo del Sistema de Educación Superior</v>
      </c>
      <c r="K681" s="98" t="s">
        <v>410</v>
      </c>
    </row>
    <row r="682" spans="3:11" x14ac:dyDescent="0.35">
      <c r="C682" s="141"/>
      <c r="D682" s="158"/>
      <c r="E682" s="123"/>
      <c r="F682" s="97">
        <f t="shared" si="34"/>
        <v>0</v>
      </c>
      <c r="G682" s="161"/>
      <c r="H682" s="142"/>
      <c r="I682" s="130" t="e">
        <f>VLOOKUP(H682,Presupuesto!$B$11:$C$565,2,0)</f>
        <v>#N/A</v>
      </c>
      <c r="J682" s="98" t="str">
        <f t="shared" ref="J682:J714" si="35">$J$680</f>
        <v>Desarrollo del Sistema de Educación Superior</v>
      </c>
      <c r="K682" s="98" t="s">
        <v>410</v>
      </c>
    </row>
    <row r="683" spans="3:11" x14ac:dyDescent="0.35">
      <c r="C683" s="141"/>
      <c r="D683" s="158"/>
      <c r="E683" s="123"/>
      <c r="F683" s="97">
        <f t="shared" si="34"/>
        <v>0</v>
      </c>
      <c r="G683" s="161"/>
      <c r="H683" s="142"/>
      <c r="I683" s="130" t="e">
        <f>VLOOKUP(H683,Presupuesto!$B$11:$C$565,2,0)</f>
        <v>#N/A</v>
      </c>
      <c r="J683" s="98" t="str">
        <f t="shared" si="35"/>
        <v>Desarrollo del Sistema de Educación Superior</v>
      </c>
      <c r="K683" s="98" t="s">
        <v>410</v>
      </c>
    </row>
    <row r="684" spans="3:11" x14ac:dyDescent="0.35">
      <c r="C684" s="141"/>
      <c r="D684" s="158"/>
      <c r="E684" s="123"/>
      <c r="F684" s="97">
        <f t="shared" si="34"/>
        <v>0</v>
      </c>
      <c r="G684" s="161"/>
      <c r="H684" s="142"/>
      <c r="I684" s="130" t="e">
        <f>VLOOKUP(H684,Presupuesto!$B$11:$C$565,2,0)</f>
        <v>#N/A</v>
      </c>
      <c r="J684" s="98" t="str">
        <f t="shared" si="35"/>
        <v>Desarrollo del Sistema de Educación Superior</v>
      </c>
      <c r="K684" s="98" t="s">
        <v>410</v>
      </c>
    </row>
    <row r="685" spans="3:11" x14ac:dyDescent="0.35">
      <c r="C685" s="141"/>
      <c r="D685" s="158"/>
      <c r="E685" s="123"/>
      <c r="F685" s="97">
        <f t="shared" si="34"/>
        <v>0</v>
      </c>
      <c r="G685" s="161"/>
      <c r="H685" s="142"/>
      <c r="I685" s="130" t="e">
        <f>VLOOKUP(H685,Presupuesto!$B$11:$C$565,2,0)</f>
        <v>#N/A</v>
      </c>
      <c r="J685" s="98" t="str">
        <f t="shared" si="35"/>
        <v>Desarrollo del Sistema de Educación Superior</v>
      </c>
      <c r="K685" s="98" t="s">
        <v>399</v>
      </c>
    </row>
    <row r="686" spans="3:11" x14ac:dyDescent="0.35">
      <c r="C686" s="141"/>
      <c r="D686" s="158"/>
      <c r="E686" s="123"/>
      <c r="F686" s="97">
        <f t="shared" si="34"/>
        <v>0</v>
      </c>
      <c r="G686" s="161"/>
      <c r="H686" s="142"/>
      <c r="I686" s="130" t="e">
        <f>VLOOKUP(H686,Presupuesto!$B$11:$C$565,2,0)</f>
        <v>#N/A</v>
      </c>
      <c r="J686" s="98" t="str">
        <f t="shared" si="35"/>
        <v>Desarrollo del Sistema de Educación Superior</v>
      </c>
      <c r="K686" s="98" t="s">
        <v>410</v>
      </c>
    </row>
    <row r="687" spans="3:11" x14ac:dyDescent="0.35">
      <c r="C687" s="141"/>
      <c r="D687" s="158"/>
      <c r="E687" s="123"/>
      <c r="F687" s="97">
        <f t="shared" si="34"/>
        <v>0</v>
      </c>
      <c r="G687" s="161"/>
      <c r="H687" s="142"/>
      <c r="I687" s="130" t="e">
        <f>VLOOKUP(H687,Presupuesto!$B$11:$C$565,2,0)</f>
        <v>#N/A</v>
      </c>
      <c r="J687" s="98" t="str">
        <f t="shared" si="35"/>
        <v>Desarrollo del Sistema de Educación Superior</v>
      </c>
      <c r="K687" s="98" t="s">
        <v>410</v>
      </c>
    </row>
    <row r="688" spans="3:11" x14ac:dyDescent="0.35">
      <c r="C688" s="141"/>
      <c r="D688" s="158"/>
      <c r="E688" s="123"/>
      <c r="F688" s="97">
        <f t="shared" si="34"/>
        <v>0</v>
      </c>
      <c r="G688" s="161"/>
      <c r="H688" s="142"/>
      <c r="I688" s="130" t="e">
        <f>VLOOKUP(H688,Presupuesto!$B$11:$C$565,2,0)</f>
        <v>#N/A</v>
      </c>
      <c r="J688" s="98" t="str">
        <f t="shared" si="35"/>
        <v>Desarrollo del Sistema de Educación Superior</v>
      </c>
      <c r="K688" s="98" t="s">
        <v>410</v>
      </c>
    </row>
    <row r="689" spans="3:11" x14ac:dyDescent="0.35">
      <c r="C689" s="141"/>
      <c r="D689" s="158"/>
      <c r="E689" s="123"/>
      <c r="F689" s="97">
        <f t="shared" si="34"/>
        <v>0</v>
      </c>
      <c r="G689" s="161"/>
      <c r="H689" s="142"/>
      <c r="I689" s="130" t="e">
        <f>VLOOKUP(H689,Presupuesto!$B$11:$C$565,2,0)</f>
        <v>#N/A</v>
      </c>
      <c r="J689" s="98" t="str">
        <f t="shared" si="35"/>
        <v>Desarrollo del Sistema de Educación Superior</v>
      </c>
      <c r="K689" s="98" t="s">
        <v>410</v>
      </c>
    </row>
    <row r="690" spans="3:11" x14ac:dyDescent="0.35">
      <c r="C690" s="141"/>
      <c r="D690" s="158"/>
      <c r="E690" s="123"/>
      <c r="F690" s="97">
        <f t="shared" si="34"/>
        <v>0</v>
      </c>
      <c r="G690" s="161"/>
      <c r="H690" s="142"/>
      <c r="I690" s="130" t="e">
        <f>VLOOKUP(H690,Presupuesto!$B$11:$C$565,2,0)</f>
        <v>#N/A</v>
      </c>
      <c r="J690" s="98" t="str">
        <f t="shared" si="35"/>
        <v>Desarrollo del Sistema de Educación Superior</v>
      </c>
      <c r="K690" s="98" t="s">
        <v>410</v>
      </c>
    </row>
    <row r="691" spans="3:11" x14ac:dyDescent="0.35">
      <c r="C691" s="141"/>
      <c r="D691" s="158"/>
      <c r="E691" s="123"/>
      <c r="F691" s="97">
        <f t="shared" si="34"/>
        <v>0</v>
      </c>
      <c r="G691" s="161"/>
      <c r="H691" s="142"/>
      <c r="I691" s="130" t="e">
        <f>VLOOKUP(H691,Presupuesto!$B$11:$C$565,2,0)</f>
        <v>#N/A</v>
      </c>
      <c r="J691" s="98" t="str">
        <f t="shared" si="35"/>
        <v>Desarrollo del Sistema de Educación Superior</v>
      </c>
      <c r="K691" s="98" t="s">
        <v>410</v>
      </c>
    </row>
    <row r="692" spans="3:11" x14ac:dyDescent="0.35">
      <c r="C692" s="141"/>
      <c r="D692" s="158"/>
      <c r="E692" s="123"/>
      <c r="F692" s="97">
        <f t="shared" si="34"/>
        <v>0</v>
      </c>
      <c r="G692" s="161"/>
      <c r="H692" s="142"/>
      <c r="I692" s="130" t="e">
        <f>VLOOKUP(H692,Presupuesto!$B$11:$C$565,2,0)</f>
        <v>#N/A</v>
      </c>
      <c r="J692" s="98" t="str">
        <f t="shared" si="35"/>
        <v>Desarrollo del Sistema de Educación Superior</v>
      </c>
      <c r="K692" s="98" t="s">
        <v>410</v>
      </c>
    </row>
    <row r="693" spans="3:11" x14ac:dyDescent="0.35">
      <c r="C693" s="141"/>
      <c r="D693" s="158"/>
      <c r="E693" s="123"/>
      <c r="F693" s="97">
        <f t="shared" si="34"/>
        <v>0</v>
      </c>
      <c r="G693" s="161"/>
      <c r="H693" s="142"/>
      <c r="I693" s="130" t="e">
        <f>VLOOKUP(H693,Presupuesto!$B$11:$C$565,2,0)</f>
        <v>#N/A</v>
      </c>
      <c r="J693" s="98" t="str">
        <f t="shared" si="35"/>
        <v>Desarrollo del Sistema de Educación Superior</v>
      </c>
      <c r="K693" s="98" t="s">
        <v>410</v>
      </c>
    </row>
    <row r="694" spans="3:11" x14ac:dyDescent="0.35">
      <c r="C694" s="141"/>
      <c r="D694" s="158"/>
      <c r="E694" s="123"/>
      <c r="F694" s="97">
        <f t="shared" si="34"/>
        <v>0</v>
      </c>
      <c r="G694" s="161"/>
      <c r="H694" s="142"/>
      <c r="I694" s="130" t="e">
        <f>VLOOKUP(H694,Presupuesto!$B$11:$C$565,2,0)</f>
        <v>#N/A</v>
      </c>
      <c r="J694" s="98" t="str">
        <f t="shared" si="35"/>
        <v>Desarrollo del Sistema de Educación Superior</v>
      </c>
      <c r="K694" s="98" t="s">
        <v>410</v>
      </c>
    </row>
    <row r="695" spans="3:11" x14ac:dyDescent="0.35">
      <c r="C695" s="141"/>
      <c r="D695" s="158"/>
      <c r="E695" s="123"/>
      <c r="F695" s="97">
        <f t="shared" si="34"/>
        <v>0</v>
      </c>
      <c r="G695" s="161"/>
      <c r="H695" s="142"/>
      <c r="I695" s="130" t="e">
        <f>VLOOKUP(H695,Presupuesto!$B$11:$C$565,2,0)</f>
        <v>#N/A</v>
      </c>
      <c r="J695" s="98" t="str">
        <f t="shared" si="35"/>
        <v>Desarrollo del Sistema de Educación Superior</v>
      </c>
      <c r="K695" s="98" t="s">
        <v>410</v>
      </c>
    </row>
    <row r="696" spans="3:11" x14ac:dyDescent="0.35">
      <c r="C696" s="141"/>
      <c r="D696" s="158"/>
      <c r="E696" s="123"/>
      <c r="F696" s="97">
        <f t="shared" si="34"/>
        <v>0</v>
      </c>
      <c r="G696" s="161"/>
      <c r="H696" s="142"/>
      <c r="I696" s="130" t="e">
        <f>VLOOKUP(H696,Presupuesto!$B$11:$C$565,2,0)</f>
        <v>#N/A</v>
      </c>
      <c r="J696" s="98" t="str">
        <f t="shared" si="35"/>
        <v>Desarrollo del Sistema de Educación Superior</v>
      </c>
      <c r="K696" s="98" t="s">
        <v>410</v>
      </c>
    </row>
    <row r="697" spans="3:11" x14ac:dyDescent="0.35">
      <c r="C697" s="141"/>
      <c r="D697" s="158"/>
      <c r="E697" s="123"/>
      <c r="F697" s="97">
        <f t="shared" si="34"/>
        <v>0</v>
      </c>
      <c r="G697" s="161"/>
      <c r="H697" s="142"/>
      <c r="I697" s="130" t="e">
        <f>VLOOKUP(H697,Presupuesto!$B$11:$C$565,2,0)</f>
        <v>#N/A</v>
      </c>
      <c r="J697" s="98" t="str">
        <f t="shared" si="35"/>
        <v>Desarrollo del Sistema de Educación Superior</v>
      </c>
      <c r="K697" s="98" t="s">
        <v>410</v>
      </c>
    </row>
    <row r="698" spans="3:11" x14ac:dyDescent="0.35">
      <c r="C698" s="141"/>
      <c r="D698" s="158"/>
      <c r="E698" s="123"/>
      <c r="F698" s="97">
        <f t="shared" si="34"/>
        <v>0</v>
      </c>
      <c r="G698" s="161"/>
      <c r="H698" s="142"/>
      <c r="I698" s="130" t="e">
        <f>VLOOKUP(H698,Presupuesto!$B$11:$C$565,2,0)</f>
        <v>#N/A</v>
      </c>
      <c r="J698" s="98" t="str">
        <f t="shared" si="35"/>
        <v>Desarrollo del Sistema de Educación Superior</v>
      </c>
      <c r="K698" s="98" t="s">
        <v>410</v>
      </c>
    </row>
    <row r="699" spans="3:11" x14ac:dyDescent="0.35">
      <c r="C699" s="141"/>
      <c r="D699" s="158"/>
      <c r="E699" s="123"/>
      <c r="F699" s="97">
        <f t="shared" si="34"/>
        <v>0</v>
      </c>
      <c r="G699" s="161"/>
      <c r="H699" s="142"/>
      <c r="I699" s="130" t="e">
        <f>VLOOKUP(H699,Presupuesto!$B$11:$C$565,2,0)</f>
        <v>#N/A</v>
      </c>
      <c r="J699" s="98" t="str">
        <f t="shared" si="35"/>
        <v>Desarrollo del Sistema de Educación Superior</v>
      </c>
      <c r="K699" s="98" t="s">
        <v>410</v>
      </c>
    </row>
    <row r="700" spans="3:11" x14ac:dyDescent="0.35">
      <c r="C700" s="141"/>
      <c r="D700" s="158"/>
      <c r="E700" s="123"/>
      <c r="F700" s="97">
        <f t="shared" si="34"/>
        <v>0</v>
      </c>
      <c r="G700" s="161"/>
      <c r="H700" s="142"/>
      <c r="I700" s="130" t="e">
        <f>VLOOKUP(H700,Presupuesto!$B$11:$C$565,2,0)</f>
        <v>#N/A</v>
      </c>
      <c r="J700" s="98" t="str">
        <f t="shared" si="35"/>
        <v>Desarrollo del Sistema de Educación Superior</v>
      </c>
      <c r="K700" s="98" t="s">
        <v>410</v>
      </c>
    </row>
    <row r="701" spans="3:11" x14ac:dyDescent="0.35">
      <c r="C701" s="141"/>
      <c r="D701" s="158"/>
      <c r="E701" s="123"/>
      <c r="F701" s="97">
        <f t="shared" si="34"/>
        <v>0</v>
      </c>
      <c r="G701" s="161"/>
      <c r="H701" s="142"/>
      <c r="I701" s="130" t="e">
        <f>VLOOKUP(H701,Presupuesto!$B$11:$C$565,2,0)</f>
        <v>#N/A</v>
      </c>
      <c r="J701" s="98" t="str">
        <f t="shared" si="35"/>
        <v>Desarrollo del Sistema de Educación Superior</v>
      </c>
      <c r="K701" s="98" t="s">
        <v>410</v>
      </c>
    </row>
    <row r="702" spans="3:11" x14ac:dyDescent="0.35">
      <c r="C702" s="143"/>
      <c r="D702" s="151"/>
      <c r="E702" s="118"/>
      <c r="F702" s="97">
        <f t="shared" si="34"/>
        <v>0</v>
      </c>
      <c r="G702" s="161"/>
      <c r="H702" s="144"/>
      <c r="I702" s="130" t="e">
        <f>VLOOKUP(H702,Presupuesto!$B$11:$C$565,2,0)</f>
        <v>#N/A</v>
      </c>
      <c r="J702" s="98" t="str">
        <f t="shared" si="35"/>
        <v>Desarrollo del Sistema de Educación Superior</v>
      </c>
      <c r="K702" s="98" t="s">
        <v>410</v>
      </c>
    </row>
    <row r="703" spans="3:11" x14ac:dyDescent="0.35">
      <c r="C703" s="143"/>
      <c r="D703" s="151"/>
      <c r="E703" s="118"/>
      <c r="F703" s="97">
        <f t="shared" si="34"/>
        <v>0</v>
      </c>
      <c r="G703" s="161"/>
      <c r="H703" s="144"/>
      <c r="I703" s="130" t="e">
        <f>VLOOKUP(H703,Presupuesto!$B$11:$C$565,2,0)</f>
        <v>#N/A</v>
      </c>
      <c r="J703" s="98" t="str">
        <f t="shared" si="35"/>
        <v>Desarrollo del Sistema de Educación Superior</v>
      </c>
      <c r="K703" s="98" t="s">
        <v>410</v>
      </c>
    </row>
    <row r="704" spans="3:11" x14ac:dyDescent="0.35">
      <c r="C704" s="143"/>
      <c r="D704" s="151"/>
      <c r="E704" s="118"/>
      <c r="F704" s="97">
        <f t="shared" si="34"/>
        <v>0</v>
      </c>
      <c r="G704" s="161"/>
      <c r="H704" s="144"/>
      <c r="I704" s="130" t="e">
        <f>VLOOKUP(H704,Presupuesto!$B$11:$C$565,2,0)</f>
        <v>#N/A</v>
      </c>
      <c r="J704" s="98" t="str">
        <f t="shared" si="35"/>
        <v>Desarrollo del Sistema de Educación Superior</v>
      </c>
      <c r="K704" s="98" t="s">
        <v>410</v>
      </c>
    </row>
    <row r="705" spans="3:11" x14ac:dyDescent="0.35">
      <c r="C705" s="143"/>
      <c r="D705" s="151"/>
      <c r="E705" s="118"/>
      <c r="F705" s="97">
        <f t="shared" si="34"/>
        <v>0</v>
      </c>
      <c r="G705" s="161"/>
      <c r="H705" s="144"/>
      <c r="I705" s="130" t="e">
        <f>VLOOKUP(H705,Presupuesto!$B$11:$C$565,2,0)</f>
        <v>#N/A</v>
      </c>
      <c r="J705" s="98" t="str">
        <f t="shared" si="35"/>
        <v>Desarrollo del Sistema de Educación Superior</v>
      </c>
      <c r="K705" s="98" t="s">
        <v>410</v>
      </c>
    </row>
    <row r="706" spans="3:11" x14ac:dyDescent="0.35">
      <c r="C706" s="143"/>
      <c r="D706" s="151"/>
      <c r="E706" s="118"/>
      <c r="F706" s="97">
        <f t="shared" si="34"/>
        <v>0</v>
      </c>
      <c r="G706" s="161"/>
      <c r="H706" s="144"/>
      <c r="I706" s="130" t="e">
        <f>VLOOKUP(H706,Presupuesto!$B$11:$C$565,2,0)</f>
        <v>#N/A</v>
      </c>
      <c r="J706" s="98" t="str">
        <f t="shared" si="35"/>
        <v>Desarrollo del Sistema de Educación Superior</v>
      </c>
      <c r="K706" s="98" t="s">
        <v>410</v>
      </c>
    </row>
    <row r="707" spans="3:11" x14ac:dyDescent="0.35">
      <c r="C707" s="143"/>
      <c r="D707" s="151"/>
      <c r="E707" s="118"/>
      <c r="F707" s="97">
        <f t="shared" si="34"/>
        <v>0</v>
      </c>
      <c r="G707" s="161"/>
      <c r="H707" s="144"/>
      <c r="I707" s="130" t="e">
        <f>VLOOKUP(H707,Presupuesto!$B$11:$C$565,2,0)</f>
        <v>#N/A</v>
      </c>
      <c r="J707" s="98" t="str">
        <f t="shared" si="35"/>
        <v>Desarrollo del Sistema de Educación Superior</v>
      </c>
      <c r="K707" s="98" t="s">
        <v>410</v>
      </c>
    </row>
    <row r="708" spans="3:11" x14ac:dyDescent="0.35">
      <c r="C708" s="143"/>
      <c r="D708" s="151"/>
      <c r="E708" s="118"/>
      <c r="F708" s="97">
        <f t="shared" si="34"/>
        <v>0</v>
      </c>
      <c r="G708" s="161"/>
      <c r="H708" s="144"/>
      <c r="I708" s="130" t="e">
        <f>VLOOKUP(H708,Presupuesto!$B$11:$C$565,2,0)</f>
        <v>#N/A</v>
      </c>
      <c r="J708" s="98" t="str">
        <f t="shared" si="35"/>
        <v>Desarrollo del Sistema de Educación Superior</v>
      </c>
      <c r="K708" s="98" t="s">
        <v>410</v>
      </c>
    </row>
    <row r="709" spans="3:11" x14ac:dyDescent="0.35">
      <c r="C709" s="143"/>
      <c r="D709" s="151"/>
      <c r="E709" s="118"/>
      <c r="F709" s="97">
        <f t="shared" si="34"/>
        <v>0</v>
      </c>
      <c r="G709" s="161"/>
      <c r="H709" s="144"/>
      <c r="I709" s="130" t="e">
        <f>VLOOKUP(H709,Presupuesto!$B$11:$C$565,2,0)</f>
        <v>#N/A</v>
      </c>
      <c r="J709" s="98" t="str">
        <f t="shared" si="35"/>
        <v>Desarrollo del Sistema de Educación Superior</v>
      </c>
      <c r="K709" s="98" t="s">
        <v>410</v>
      </c>
    </row>
    <row r="710" spans="3:11" x14ac:dyDescent="0.35">
      <c r="C710" s="145"/>
      <c r="D710" s="151"/>
      <c r="E710" s="118"/>
      <c r="F710" s="97">
        <f t="shared" si="34"/>
        <v>0</v>
      </c>
      <c r="G710" s="161"/>
      <c r="H710" s="146"/>
      <c r="I710" s="130" t="e">
        <f>VLOOKUP(H710,Presupuesto!$B$11:$C$565,2,0)</f>
        <v>#N/A</v>
      </c>
      <c r="J710" s="98" t="str">
        <f t="shared" si="35"/>
        <v>Desarrollo del Sistema de Educación Superior</v>
      </c>
      <c r="K710" s="98" t="s">
        <v>401</v>
      </c>
    </row>
    <row r="711" spans="3:11" x14ac:dyDescent="0.35">
      <c r="C711" s="145"/>
      <c r="D711" s="151"/>
      <c r="E711" s="118"/>
      <c r="F711" s="97">
        <f t="shared" si="34"/>
        <v>0</v>
      </c>
      <c r="G711" s="161"/>
      <c r="H711" s="146"/>
      <c r="I711" s="130" t="e">
        <f>VLOOKUP(H711,Presupuesto!$B$11:$C$565,2,0)</f>
        <v>#N/A</v>
      </c>
      <c r="J711" s="98" t="str">
        <f t="shared" si="35"/>
        <v>Desarrollo del Sistema de Educación Superior</v>
      </c>
      <c r="K711" s="98" t="s">
        <v>410</v>
      </c>
    </row>
    <row r="712" spans="3:11" x14ac:dyDescent="0.35">
      <c r="C712" s="145"/>
      <c r="D712" s="151"/>
      <c r="E712" s="118"/>
      <c r="F712" s="97">
        <f t="shared" si="34"/>
        <v>0</v>
      </c>
      <c r="G712" s="161"/>
      <c r="H712" s="146"/>
      <c r="I712" s="130" t="e">
        <f>VLOOKUP(H712,Presupuesto!$B$11:$C$565,2,0)</f>
        <v>#N/A</v>
      </c>
      <c r="J712" s="98" t="str">
        <f t="shared" si="35"/>
        <v>Desarrollo del Sistema de Educación Superior</v>
      </c>
      <c r="K712" s="98" t="s">
        <v>410</v>
      </c>
    </row>
    <row r="713" spans="3:11" x14ac:dyDescent="0.35">
      <c r="C713" s="145"/>
      <c r="D713" s="151"/>
      <c r="E713" s="118"/>
      <c r="F713" s="97">
        <f t="shared" si="34"/>
        <v>0</v>
      </c>
      <c r="G713" s="161"/>
      <c r="H713" s="146"/>
      <c r="I713" s="130" t="e">
        <f>VLOOKUP(H713,Presupuesto!$B$11:$C$565,2,0)</f>
        <v>#N/A</v>
      </c>
      <c r="J713" s="98" t="str">
        <f t="shared" si="35"/>
        <v>Desarrollo del Sistema de Educación Superior</v>
      </c>
      <c r="K713" s="98" t="s">
        <v>410</v>
      </c>
    </row>
    <row r="714" spans="3:11" ht="15" thickBot="1" x14ac:dyDescent="0.4">
      <c r="C714" s="147"/>
      <c r="D714" s="159"/>
      <c r="E714" s="103"/>
      <c r="F714" s="105">
        <f t="shared" si="34"/>
        <v>0</v>
      </c>
      <c r="G714" s="162"/>
      <c r="H714" s="148"/>
      <c r="I714" s="132" t="e">
        <f>VLOOKUP(H714,Presupuesto!$B$11:$C$565,2,0)</f>
        <v>#N/A</v>
      </c>
      <c r="J714" s="106" t="str">
        <f t="shared" si="35"/>
        <v>Desarrollo del Sistema de Educación Superior</v>
      </c>
      <c r="K714" s="124" t="s">
        <v>392</v>
      </c>
    </row>
    <row r="716" spans="3:11" ht="15" thickBot="1" x14ac:dyDescent="0.4">
      <c r="F716" s="90"/>
      <c r="G716" s="89"/>
      <c r="H716" s="90"/>
      <c r="I716" s="90"/>
    </row>
    <row r="717" spans="3:11" ht="15" thickBot="1" x14ac:dyDescent="0.4">
      <c r="C717" s="157" t="s">
        <v>53</v>
      </c>
      <c r="D717" s="354">
        <f>SUM(F724:F758)</f>
        <v>0</v>
      </c>
      <c r="F717" s="70"/>
      <c r="G717" s="79"/>
      <c r="H717" s="70"/>
      <c r="I717" s="70"/>
    </row>
    <row r="718" spans="3:11" x14ac:dyDescent="0.35">
      <c r="C718" s="70"/>
      <c r="D718" s="31"/>
      <c r="E718" s="93"/>
      <c r="F718" s="93"/>
      <c r="G718" s="93"/>
      <c r="H718" s="76"/>
      <c r="I718" s="76"/>
      <c r="J718" s="76"/>
      <c r="K718" s="112"/>
    </row>
    <row r="719" spans="3:11" x14ac:dyDescent="0.35">
      <c r="C719" s="70"/>
      <c r="D719" s="31"/>
      <c r="E719" s="93"/>
      <c r="F719" s="93"/>
      <c r="G719" s="93"/>
      <c r="H719" s="76"/>
      <c r="I719" s="76"/>
      <c r="J719" s="76"/>
      <c r="K719" s="112"/>
    </row>
    <row r="720" spans="3:11" ht="15.5" x14ac:dyDescent="0.35">
      <c r="C720" s="202" t="s">
        <v>390</v>
      </c>
      <c r="D720" s="351"/>
      <c r="E720" s="93"/>
      <c r="F720" s="93"/>
      <c r="G720" s="93"/>
      <c r="H720" s="76"/>
      <c r="I720" s="76"/>
      <c r="J720" s="76"/>
      <c r="K720" s="112"/>
    </row>
    <row r="721" spans="3:11" ht="18.5" x14ac:dyDescent="0.35">
      <c r="C721" s="207" t="e">
        <f>IFERROR(VLOOKUP(D720,'1. Desarrollo e Innov. Curricu.'!$F:$G,2,FALSE),IFERROR(VLOOKUP(D720,'2. Investigación Científica'!$F:$G,2,FALSE),IFERROR(VLOOKUP(D720,'3. Vinculación Univ. Sociedad'!$F:$G,2,FALSE),IFERROR(VLOOKUP(D720,'4. Docencia y Profesorado Univ.'!$F:$G,2,FALSE),IFERROR(VLOOKUP(D720,'5. Estudiantes y Graduados'!$F:$G,2,FALSE),IFERROR(VLOOKUP(D720,'11. Gestion Administrativa'!$F:$G,2,FALSE),IFERROR(VLOOKUP(D720,'13. Gestión Académica'!$F:$G,2,FALSE),IFERROR(VLOOKUP(D720,'9. Asegura. de la Calid. y M'!$F:$G,2,FALSE),IFERROR(VLOOKUP(D720,'6. Gestión del Conocimiento'!$F:$G,2,FALSE),IFERROR(VLOOKUP(D720,'15. Gobernabilidad y Proceso...'!$F:$G,2,FALSE),IFERROR(VLOOKUP(D720,'12. Gestión del Talento Humano'!$F:$G,2,FALSE),IFERROR(VLOOKUP(D720,'14. Internacional... de la E.S.'!$F:$G,2,FALSE),IFERROR(VLOOKUP(D720,'10. Posgrado'!$F:$G,2,FALSE),IFERROR(VLOOKUP(D720,'16. Gestión TIC'!$F:$G,2,FALSE),IFERROR(VLOOKUP(D720,'16. Desa. del Sistema Educ.Sup.'!$F:$G,2,FALSE),IFERROR(VLOOKUP(D720,'8. Cultura de Inno. Insti...'!$F:$G,2,FALSE),VLOOKUP(D720,'7. Lo Esencial de la Reforma U.'!$F:$G,2,0)))))))))))))))))</f>
        <v>#N/A</v>
      </c>
      <c r="D721" s="31"/>
      <c r="E721" s="93"/>
      <c r="F721" s="93"/>
      <c r="G721" s="93"/>
      <c r="H721" s="76"/>
      <c r="I721" s="76"/>
      <c r="J721" s="76"/>
      <c r="K721" s="112"/>
    </row>
    <row r="722" spans="3:11" ht="15" thickBot="1" x14ac:dyDescent="0.4">
      <c r="F722" s="93"/>
      <c r="G722" s="76"/>
      <c r="H722" s="76"/>
      <c r="I722" s="76"/>
    </row>
    <row r="723" spans="3:11" ht="29.5" thickBot="1" x14ac:dyDescent="0.4">
      <c r="C723" s="129" t="s">
        <v>44</v>
      </c>
      <c r="D723" s="129" t="s">
        <v>55</v>
      </c>
      <c r="E723" s="136" t="s">
        <v>57</v>
      </c>
      <c r="F723" s="135" t="s">
        <v>27</v>
      </c>
      <c r="G723" s="133" t="s">
        <v>129</v>
      </c>
      <c r="H723" s="136" t="s">
        <v>46</v>
      </c>
      <c r="I723" s="133" t="s">
        <v>130</v>
      </c>
      <c r="J723" s="133" t="s">
        <v>408</v>
      </c>
      <c r="K723" s="133" t="s">
        <v>409</v>
      </c>
    </row>
    <row r="724" spans="3:11" x14ac:dyDescent="0.35">
      <c r="C724" s="217" t="s">
        <v>437</v>
      </c>
      <c r="D724" s="218"/>
      <c r="E724" s="216">
        <f>HLOOKUP(C724,$AH$2:$BU$3,2,0)</f>
        <v>620</v>
      </c>
      <c r="F724" s="97">
        <f t="shared" ref="F724:F758" si="36">D724*E724</f>
        <v>0</v>
      </c>
      <c r="G724" s="161"/>
      <c r="H724" s="142"/>
      <c r="I724" s="130" t="e">
        <f>VLOOKUP(H724,Presupuesto!$B$11:$C$565,2,0)</f>
        <v>#N/A</v>
      </c>
      <c r="J724" s="215" t="s">
        <v>1457</v>
      </c>
      <c r="K724" s="98" t="s">
        <v>392</v>
      </c>
    </row>
    <row r="725" spans="3:11" x14ac:dyDescent="0.35">
      <c r="C725" s="141"/>
      <c r="D725" s="158"/>
      <c r="E725" s="123"/>
      <c r="F725" s="97">
        <f t="shared" si="36"/>
        <v>0</v>
      </c>
      <c r="G725" s="161"/>
      <c r="H725" s="142"/>
      <c r="I725" s="130" t="e">
        <f>VLOOKUP(H725,Presupuesto!$B$11:$C$565,2,0)</f>
        <v>#N/A</v>
      </c>
      <c r="J725" s="98" t="str">
        <f>$J$724</f>
        <v>Desarrollo del Sistema de Educación Superior</v>
      </c>
      <c r="K725" s="98" t="s">
        <v>410</v>
      </c>
    </row>
    <row r="726" spans="3:11" x14ac:dyDescent="0.35">
      <c r="C726" s="141"/>
      <c r="D726" s="158"/>
      <c r="E726" s="123"/>
      <c r="F726" s="97">
        <f t="shared" si="36"/>
        <v>0</v>
      </c>
      <c r="G726" s="161"/>
      <c r="H726" s="142"/>
      <c r="I726" s="130" t="e">
        <f>VLOOKUP(H726,Presupuesto!$B$11:$C$565,2,0)</f>
        <v>#N/A</v>
      </c>
      <c r="J726" s="98" t="str">
        <f t="shared" ref="J726:J758" si="37">$J$724</f>
        <v>Desarrollo del Sistema de Educación Superior</v>
      </c>
      <c r="K726" s="98" t="s">
        <v>410</v>
      </c>
    </row>
    <row r="727" spans="3:11" x14ac:dyDescent="0.35">
      <c r="C727" s="141"/>
      <c r="D727" s="158"/>
      <c r="E727" s="123"/>
      <c r="F727" s="97">
        <f t="shared" si="36"/>
        <v>0</v>
      </c>
      <c r="G727" s="161"/>
      <c r="H727" s="142"/>
      <c r="I727" s="130" t="e">
        <f>VLOOKUP(H727,Presupuesto!$B$11:$C$565,2,0)</f>
        <v>#N/A</v>
      </c>
      <c r="J727" s="98" t="str">
        <f t="shared" si="37"/>
        <v>Desarrollo del Sistema de Educación Superior</v>
      </c>
      <c r="K727" s="98" t="s">
        <v>410</v>
      </c>
    </row>
    <row r="728" spans="3:11" x14ac:dyDescent="0.35">
      <c r="C728" s="141"/>
      <c r="D728" s="158"/>
      <c r="E728" s="123"/>
      <c r="F728" s="97">
        <f t="shared" si="36"/>
        <v>0</v>
      </c>
      <c r="G728" s="161"/>
      <c r="H728" s="142"/>
      <c r="I728" s="130" t="e">
        <f>VLOOKUP(H728,Presupuesto!$B$11:$C$565,2,0)</f>
        <v>#N/A</v>
      </c>
      <c r="J728" s="98" t="str">
        <f t="shared" si="37"/>
        <v>Desarrollo del Sistema de Educación Superior</v>
      </c>
      <c r="K728" s="98" t="s">
        <v>410</v>
      </c>
    </row>
    <row r="729" spans="3:11" x14ac:dyDescent="0.35">
      <c r="C729" s="141"/>
      <c r="D729" s="158"/>
      <c r="E729" s="123"/>
      <c r="F729" s="97">
        <f t="shared" si="36"/>
        <v>0</v>
      </c>
      <c r="G729" s="161"/>
      <c r="H729" s="142"/>
      <c r="I729" s="130" t="e">
        <f>VLOOKUP(H729,Presupuesto!$B$11:$C$565,2,0)</f>
        <v>#N/A</v>
      </c>
      <c r="J729" s="98" t="str">
        <f t="shared" si="37"/>
        <v>Desarrollo del Sistema de Educación Superior</v>
      </c>
      <c r="K729" s="98" t="s">
        <v>399</v>
      </c>
    </row>
    <row r="730" spans="3:11" x14ac:dyDescent="0.35">
      <c r="C730" s="141"/>
      <c r="D730" s="158"/>
      <c r="E730" s="123"/>
      <c r="F730" s="97">
        <f t="shared" si="36"/>
        <v>0</v>
      </c>
      <c r="G730" s="161"/>
      <c r="H730" s="142"/>
      <c r="I730" s="130" t="e">
        <f>VLOOKUP(H730,Presupuesto!$B$11:$C$565,2,0)</f>
        <v>#N/A</v>
      </c>
      <c r="J730" s="98" t="str">
        <f t="shared" si="37"/>
        <v>Desarrollo del Sistema de Educación Superior</v>
      </c>
      <c r="K730" s="98" t="s">
        <v>410</v>
      </c>
    </row>
    <row r="731" spans="3:11" x14ac:dyDescent="0.35">
      <c r="C731" s="141"/>
      <c r="D731" s="158"/>
      <c r="E731" s="123"/>
      <c r="F731" s="97">
        <f t="shared" si="36"/>
        <v>0</v>
      </c>
      <c r="G731" s="161"/>
      <c r="H731" s="142"/>
      <c r="I731" s="130" t="e">
        <f>VLOOKUP(H731,Presupuesto!$B$11:$C$565,2,0)</f>
        <v>#N/A</v>
      </c>
      <c r="J731" s="98" t="str">
        <f t="shared" si="37"/>
        <v>Desarrollo del Sistema de Educación Superior</v>
      </c>
      <c r="K731" s="98" t="s">
        <v>410</v>
      </c>
    </row>
    <row r="732" spans="3:11" x14ac:dyDescent="0.35">
      <c r="C732" s="141"/>
      <c r="D732" s="158"/>
      <c r="E732" s="123"/>
      <c r="F732" s="97">
        <f t="shared" si="36"/>
        <v>0</v>
      </c>
      <c r="G732" s="161"/>
      <c r="H732" s="142"/>
      <c r="I732" s="130" t="e">
        <f>VLOOKUP(H732,Presupuesto!$B$11:$C$565,2,0)</f>
        <v>#N/A</v>
      </c>
      <c r="J732" s="98" t="str">
        <f t="shared" si="37"/>
        <v>Desarrollo del Sistema de Educación Superior</v>
      </c>
      <c r="K732" s="98" t="s">
        <v>410</v>
      </c>
    </row>
    <row r="733" spans="3:11" x14ac:dyDescent="0.35">
      <c r="C733" s="141"/>
      <c r="D733" s="158"/>
      <c r="E733" s="123"/>
      <c r="F733" s="97">
        <f t="shared" si="36"/>
        <v>0</v>
      </c>
      <c r="G733" s="161"/>
      <c r="H733" s="142"/>
      <c r="I733" s="130" t="e">
        <f>VLOOKUP(H733,Presupuesto!$B$11:$C$565,2,0)</f>
        <v>#N/A</v>
      </c>
      <c r="J733" s="98" t="str">
        <f t="shared" si="37"/>
        <v>Desarrollo del Sistema de Educación Superior</v>
      </c>
      <c r="K733" s="98" t="s">
        <v>410</v>
      </c>
    </row>
    <row r="734" spans="3:11" x14ac:dyDescent="0.35">
      <c r="C734" s="141"/>
      <c r="D734" s="158"/>
      <c r="E734" s="123"/>
      <c r="F734" s="97">
        <f t="shared" si="36"/>
        <v>0</v>
      </c>
      <c r="G734" s="161"/>
      <c r="H734" s="142"/>
      <c r="I734" s="130" t="e">
        <f>VLOOKUP(H734,Presupuesto!$B$11:$C$565,2,0)</f>
        <v>#N/A</v>
      </c>
      <c r="J734" s="98" t="str">
        <f t="shared" si="37"/>
        <v>Desarrollo del Sistema de Educación Superior</v>
      </c>
      <c r="K734" s="98" t="s">
        <v>410</v>
      </c>
    </row>
    <row r="735" spans="3:11" x14ac:dyDescent="0.35">
      <c r="C735" s="141"/>
      <c r="D735" s="158"/>
      <c r="E735" s="123"/>
      <c r="F735" s="97">
        <f t="shared" si="36"/>
        <v>0</v>
      </c>
      <c r="G735" s="161"/>
      <c r="H735" s="142"/>
      <c r="I735" s="130" t="e">
        <f>VLOOKUP(H735,Presupuesto!$B$11:$C$565,2,0)</f>
        <v>#N/A</v>
      </c>
      <c r="J735" s="98" t="str">
        <f t="shared" si="37"/>
        <v>Desarrollo del Sistema de Educación Superior</v>
      </c>
      <c r="K735" s="98" t="s">
        <v>410</v>
      </c>
    </row>
    <row r="736" spans="3:11" x14ac:dyDescent="0.35">
      <c r="C736" s="141"/>
      <c r="D736" s="158"/>
      <c r="E736" s="123"/>
      <c r="F736" s="97">
        <f t="shared" si="36"/>
        <v>0</v>
      </c>
      <c r="G736" s="161"/>
      <c r="H736" s="142"/>
      <c r="I736" s="130" t="e">
        <f>VLOOKUP(H736,Presupuesto!$B$11:$C$565,2,0)</f>
        <v>#N/A</v>
      </c>
      <c r="J736" s="98" t="str">
        <f t="shared" si="37"/>
        <v>Desarrollo del Sistema de Educación Superior</v>
      </c>
      <c r="K736" s="98" t="s">
        <v>410</v>
      </c>
    </row>
    <row r="737" spans="3:11" x14ac:dyDescent="0.35">
      <c r="C737" s="141"/>
      <c r="D737" s="158"/>
      <c r="E737" s="123"/>
      <c r="F737" s="97">
        <f t="shared" si="36"/>
        <v>0</v>
      </c>
      <c r="G737" s="161"/>
      <c r="H737" s="142"/>
      <c r="I737" s="130" t="e">
        <f>VLOOKUP(H737,Presupuesto!$B$11:$C$565,2,0)</f>
        <v>#N/A</v>
      </c>
      <c r="J737" s="98" t="str">
        <f t="shared" si="37"/>
        <v>Desarrollo del Sistema de Educación Superior</v>
      </c>
      <c r="K737" s="98" t="s">
        <v>410</v>
      </c>
    </row>
    <row r="738" spans="3:11" x14ac:dyDescent="0.35">
      <c r="C738" s="141"/>
      <c r="D738" s="158"/>
      <c r="E738" s="123"/>
      <c r="F738" s="97">
        <f t="shared" si="36"/>
        <v>0</v>
      </c>
      <c r="G738" s="161"/>
      <c r="H738" s="142"/>
      <c r="I738" s="130" t="e">
        <f>VLOOKUP(H738,Presupuesto!$B$11:$C$565,2,0)</f>
        <v>#N/A</v>
      </c>
      <c r="J738" s="98" t="str">
        <f t="shared" si="37"/>
        <v>Desarrollo del Sistema de Educación Superior</v>
      </c>
      <c r="K738" s="98" t="s">
        <v>410</v>
      </c>
    </row>
    <row r="739" spans="3:11" x14ac:dyDescent="0.35">
      <c r="C739" s="141"/>
      <c r="D739" s="158"/>
      <c r="E739" s="123"/>
      <c r="F739" s="97">
        <f t="shared" si="36"/>
        <v>0</v>
      </c>
      <c r="G739" s="161"/>
      <c r="H739" s="142"/>
      <c r="I739" s="130" t="e">
        <f>VLOOKUP(H739,Presupuesto!$B$11:$C$565,2,0)</f>
        <v>#N/A</v>
      </c>
      <c r="J739" s="98" t="str">
        <f t="shared" si="37"/>
        <v>Desarrollo del Sistema de Educación Superior</v>
      </c>
      <c r="K739" s="98" t="s">
        <v>410</v>
      </c>
    </row>
    <row r="740" spans="3:11" x14ac:dyDescent="0.35">
      <c r="C740" s="141"/>
      <c r="D740" s="158"/>
      <c r="E740" s="123"/>
      <c r="F740" s="97">
        <f t="shared" si="36"/>
        <v>0</v>
      </c>
      <c r="G740" s="161"/>
      <c r="H740" s="142"/>
      <c r="I740" s="130" t="e">
        <f>VLOOKUP(H740,Presupuesto!$B$11:$C$565,2,0)</f>
        <v>#N/A</v>
      </c>
      <c r="J740" s="98" t="str">
        <f t="shared" si="37"/>
        <v>Desarrollo del Sistema de Educación Superior</v>
      </c>
      <c r="K740" s="98" t="s">
        <v>410</v>
      </c>
    </row>
    <row r="741" spans="3:11" x14ac:dyDescent="0.35">
      <c r="C741" s="141"/>
      <c r="D741" s="158"/>
      <c r="E741" s="123"/>
      <c r="F741" s="97">
        <f t="shared" si="36"/>
        <v>0</v>
      </c>
      <c r="G741" s="161"/>
      <c r="H741" s="142"/>
      <c r="I741" s="130" t="e">
        <f>VLOOKUP(H741,Presupuesto!$B$11:$C$565,2,0)</f>
        <v>#N/A</v>
      </c>
      <c r="J741" s="98" t="str">
        <f t="shared" si="37"/>
        <v>Desarrollo del Sistema de Educación Superior</v>
      </c>
      <c r="K741" s="98" t="s">
        <v>410</v>
      </c>
    </row>
    <row r="742" spans="3:11" x14ac:dyDescent="0.35">
      <c r="C742" s="141"/>
      <c r="D742" s="158"/>
      <c r="E742" s="123"/>
      <c r="F742" s="97">
        <f t="shared" si="36"/>
        <v>0</v>
      </c>
      <c r="G742" s="161"/>
      <c r="H742" s="142"/>
      <c r="I742" s="130" t="e">
        <f>VLOOKUP(H742,Presupuesto!$B$11:$C$565,2,0)</f>
        <v>#N/A</v>
      </c>
      <c r="J742" s="98" t="str">
        <f t="shared" si="37"/>
        <v>Desarrollo del Sistema de Educación Superior</v>
      </c>
      <c r="K742" s="98" t="s">
        <v>410</v>
      </c>
    </row>
    <row r="743" spans="3:11" x14ac:dyDescent="0.35">
      <c r="C743" s="141"/>
      <c r="D743" s="158"/>
      <c r="E743" s="123"/>
      <c r="F743" s="97">
        <f t="shared" si="36"/>
        <v>0</v>
      </c>
      <c r="G743" s="161"/>
      <c r="H743" s="142"/>
      <c r="I743" s="130" t="e">
        <f>VLOOKUP(H743,Presupuesto!$B$11:$C$565,2,0)</f>
        <v>#N/A</v>
      </c>
      <c r="J743" s="98" t="str">
        <f t="shared" si="37"/>
        <v>Desarrollo del Sistema de Educación Superior</v>
      </c>
      <c r="K743" s="98" t="s">
        <v>410</v>
      </c>
    </row>
    <row r="744" spans="3:11" x14ac:dyDescent="0.35">
      <c r="C744" s="141"/>
      <c r="D744" s="158"/>
      <c r="E744" s="123"/>
      <c r="F744" s="97">
        <f t="shared" si="36"/>
        <v>0</v>
      </c>
      <c r="G744" s="161"/>
      <c r="H744" s="142"/>
      <c r="I744" s="130" t="e">
        <f>VLOOKUP(H744,Presupuesto!$B$11:$C$565,2,0)</f>
        <v>#N/A</v>
      </c>
      <c r="J744" s="98" t="str">
        <f t="shared" si="37"/>
        <v>Desarrollo del Sistema de Educación Superior</v>
      </c>
      <c r="K744" s="98" t="s">
        <v>410</v>
      </c>
    </row>
    <row r="745" spans="3:11" x14ac:dyDescent="0.35">
      <c r="C745" s="141"/>
      <c r="D745" s="158"/>
      <c r="E745" s="123"/>
      <c r="F745" s="97">
        <f t="shared" si="36"/>
        <v>0</v>
      </c>
      <c r="G745" s="161"/>
      <c r="H745" s="142"/>
      <c r="I745" s="130" t="e">
        <f>VLOOKUP(H745,Presupuesto!$B$11:$C$565,2,0)</f>
        <v>#N/A</v>
      </c>
      <c r="J745" s="98" t="str">
        <f t="shared" si="37"/>
        <v>Desarrollo del Sistema de Educación Superior</v>
      </c>
      <c r="K745" s="98" t="s">
        <v>410</v>
      </c>
    </row>
    <row r="746" spans="3:11" x14ac:dyDescent="0.35">
      <c r="C746" s="143"/>
      <c r="D746" s="151"/>
      <c r="E746" s="118"/>
      <c r="F746" s="97">
        <f t="shared" si="36"/>
        <v>0</v>
      </c>
      <c r="G746" s="161"/>
      <c r="H746" s="144"/>
      <c r="I746" s="130" t="e">
        <f>VLOOKUP(H746,Presupuesto!$B$11:$C$565,2,0)</f>
        <v>#N/A</v>
      </c>
      <c r="J746" s="98" t="str">
        <f t="shared" si="37"/>
        <v>Desarrollo del Sistema de Educación Superior</v>
      </c>
      <c r="K746" s="98" t="s">
        <v>410</v>
      </c>
    </row>
    <row r="747" spans="3:11" x14ac:dyDescent="0.35">
      <c r="C747" s="143"/>
      <c r="D747" s="151"/>
      <c r="E747" s="118"/>
      <c r="F747" s="97">
        <f t="shared" si="36"/>
        <v>0</v>
      </c>
      <c r="G747" s="161"/>
      <c r="H747" s="144"/>
      <c r="I747" s="130" t="e">
        <f>VLOOKUP(H747,Presupuesto!$B$11:$C$565,2,0)</f>
        <v>#N/A</v>
      </c>
      <c r="J747" s="98" t="str">
        <f t="shared" si="37"/>
        <v>Desarrollo del Sistema de Educación Superior</v>
      </c>
      <c r="K747" s="98" t="s">
        <v>410</v>
      </c>
    </row>
    <row r="748" spans="3:11" x14ac:dyDescent="0.35">
      <c r="C748" s="143"/>
      <c r="D748" s="151"/>
      <c r="E748" s="118"/>
      <c r="F748" s="97">
        <f t="shared" si="36"/>
        <v>0</v>
      </c>
      <c r="G748" s="161"/>
      <c r="H748" s="144"/>
      <c r="I748" s="130" t="e">
        <f>VLOOKUP(H748,Presupuesto!$B$11:$C$565,2,0)</f>
        <v>#N/A</v>
      </c>
      <c r="J748" s="98" t="str">
        <f t="shared" si="37"/>
        <v>Desarrollo del Sistema de Educación Superior</v>
      </c>
      <c r="K748" s="98" t="s">
        <v>410</v>
      </c>
    </row>
    <row r="749" spans="3:11" x14ac:dyDescent="0.35">
      <c r="C749" s="143"/>
      <c r="D749" s="151"/>
      <c r="E749" s="118"/>
      <c r="F749" s="97">
        <f t="shared" si="36"/>
        <v>0</v>
      </c>
      <c r="G749" s="161"/>
      <c r="H749" s="144"/>
      <c r="I749" s="130" t="e">
        <f>VLOOKUP(H749,Presupuesto!$B$11:$C$565,2,0)</f>
        <v>#N/A</v>
      </c>
      <c r="J749" s="98" t="str">
        <f t="shared" si="37"/>
        <v>Desarrollo del Sistema de Educación Superior</v>
      </c>
      <c r="K749" s="98" t="s">
        <v>410</v>
      </c>
    </row>
    <row r="750" spans="3:11" x14ac:dyDescent="0.35">
      <c r="C750" s="143"/>
      <c r="D750" s="151"/>
      <c r="E750" s="118"/>
      <c r="F750" s="97">
        <f t="shared" si="36"/>
        <v>0</v>
      </c>
      <c r="G750" s="161"/>
      <c r="H750" s="144"/>
      <c r="I750" s="130" t="e">
        <f>VLOOKUP(H750,Presupuesto!$B$11:$C$565,2,0)</f>
        <v>#N/A</v>
      </c>
      <c r="J750" s="98" t="str">
        <f t="shared" si="37"/>
        <v>Desarrollo del Sistema de Educación Superior</v>
      </c>
      <c r="K750" s="98" t="s">
        <v>410</v>
      </c>
    </row>
    <row r="751" spans="3:11" x14ac:dyDescent="0.35">
      <c r="C751" s="143"/>
      <c r="D751" s="151"/>
      <c r="E751" s="118"/>
      <c r="F751" s="97">
        <f t="shared" si="36"/>
        <v>0</v>
      </c>
      <c r="G751" s="161"/>
      <c r="H751" s="144"/>
      <c r="I751" s="130" t="e">
        <f>VLOOKUP(H751,Presupuesto!$B$11:$C$565,2,0)</f>
        <v>#N/A</v>
      </c>
      <c r="J751" s="98" t="str">
        <f t="shared" si="37"/>
        <v>Desarrollo del Sistema de Educación Superior</v>
      </c>
      <c r="K751" s="98" t="s">
        <v>410</v>
      </c>
    </row>
    <row r="752" spans="3:11" x14ac:dyDescent="0.35">
      <c r="C752" s="143"/>
      <c r="D752" s="151"/>
      <c r="E752" s="118"/>
      <c r="F752" s="97">
        <f t="shared" si="36"/>
        <v>0</v>
      </c>
      <c r="G752" s="161"/>
      <c r="H752" s="144"/>
      <c r="I752" s="130" t="e">
        <f>VLOOKUP(H752,Presupuesto!$B$11:$C$565,2,0)</f>
        <v>#N/A</v>
      </c>
      <c r="J752" s="98" t="str">
        <f t="shared" si="37"/>
        <v>Desarrollo del Sistema de Educación Superior</v>
      </c>
      <c r="K752" s="98" t="s">
        <v>410</v>
      </c>
    </row>
    <row r="753" spans="3:11" x14ac:dyDescent="0.35">
      <c r="C753" s="143"/>
      <c r="D753" s="151"/>
      <c r="E753" s="118"/>
      <c r="F753" s="97">
        <f t="shared" si="36"/>
        <v>0</v>
      </c>
      <c r="G753" s="161"/>
      <c r="H753" s="144"/>
      <c r="I753" s="130" t="e">
        <f>VLOOKUP(H753,Presupuesto!$B$11:$C$565,2,0)</f>
        <v>#N/A</v>
      </c>
      <c r="J753" s="98" t="str">
        <f t="shared" si="37"/>
        <v>Desarrollo del Sistema de Educación Superior</v>
      </c>
      <c r="K753" s="98" t="s">
        <v>410</v>
      </c>
    </row>
    <row r="754" spans="3:11" x14ac:dyDescent="0.35">
      <c r="C754" s="145"/>
      <c r="D754" s="151"/>
      <c r="E754" s="118"/>
      <c r="F754" s="97">
        <f t="shared" si="36"/>
        <v>0</v>
      </c>
      <c r="G754" s="161"/>
      <c r="H754" s="146"/>
      <c r="I754" s="130" t="e">
        <f>VLOOKUP(H754,Presupuesto!$B$11:$C$565,2,0)</f>
        <v>#N/A</v>
      </c>
      <c r="J754" s="98" t="str">
        <f t="shared" si="37"/>
        <v>Desarrollo del Sistema de Educación Superior</v>
      </c>
      <c r="K754" s="98" t="s">
        <v>401</v>
      </c>
    </row>
    <row r="755" spans="3:11" x14ac:dyDescent="0.35">
      <c r="C755" s="145"/>
      <c r="D755" s="151"/>
      <c r="E755" s="118"/>
      <c r="F755" s="97">
        <f t="shared" si="36"/>
        <v>0</v>
      </c>
      <c r="G755" s="161"/>
      <c r="H755" s="146"/>
      <c r="I755" s="130" t="e">
        <f>VLOOKUP(H755,Presupuesto!$B$11:$C$565,2,0)</f>
        <v>#N/A</v>
      </c>
      <c r="J755" s="98" t="str">
        <f t="shared" si="37"/>
        <v>Desarrollo del Sistema de Educación Superior</v>
      </c>
      <c r="K755" s="98" t="s">
        <v>410</v>
      </c>
    </row>
    <row r="756" spans="3:11" x14ac:dyDescent="0.35">
      <c r="C756" s="145"/>
      <c r="D756" s="151"/>
      <c r="E756" s="118"/>
      <c r="F756" s="97">
        <f t="shared" si="36"/>
        <v>0</v>
      </c>
      <c r="G756" s="161"/>
      <c r="H756" s="146"/>
      <c r="I756" s="130" t="e">
        <f>VLOOKUP(H756,Presupuesto!$B$11:$C$565,2,0)</f>
        <v>#N/A</v>
      </c>
      <c r="J756" s="98" t="str">
        <f t="shared" si="37"/>
        <v>Desarrollo del Sistema de Educación Superior</v>
      </c>
      <c r="K756" s="98" t="s">
        <v>410</v>
      </c>
    </row>
    <row r="757" spans="3:11" x14ac:dyDescent="0.35">
      <c r="C757" s="145"/>
      <c r="D757" s="151"/>
      <c r="E757" s="118"/>
      <c r="F757" s="97">
        <f t="shared" si="36"/>
        <v>0</v>
      </c>
      <c r="G757" s="161"/>
      <c r="H757" s="146"/>
      <c r="I757" s="130" t="e">
        <f>VLOOKUP(H757,Presupuesto!$B$11:$C$565,2,0)</f>
        <v>#N/A</v>
      </c>
      <c r="J757" s="98" t="str">
        <f t="shared" si="37"/>
        <v>Desarrollo del Sistema de Educación Superior</v>
      </c>
      <c r="K757" s="98" t="s">
        <v>410</v>
      </c>
    </row>
    <row r="758" spans="3:11" ht="15" thickBot="1" x14ac:dyDescent="0.4">
      <c r="C758" s="147"/>
      <c r="D758" s="159"/>
      <c r="E758" s="103"/>
      <c r="F758" s="105">
        <f t="shared" si="36"/>
        <v>0</v>
      </c>
      <c r="G758" s="162"/>
      <c r="H758" s="148"/>
      <c r="I758" s="132" t="e">
        <f>VLOOKUP(H758,Presupuesto!$B$11:$C$565,2,0)</f>
        <v>#N/A</v>
      </c>
      <c r="J758" s="106" t="str">
        <f t="shared" si="37"/>
        <v>Desarrollo del Sistema de Educación Superior</v>
      </c>
      <c r="K758" s="124" t="s">
        <v>392</v>
      </c>
    </row>
    <row r="760" spans="3:11" ht="15" thickBot="1" x14ac:dyDescent="0.4"/>
    <row r="761" spans="3:11" ht="15" thickBot="1" x14ac:dyDescent="0.4">
      <c r="C761" s="157" t="s">
        <v>53</v>
      </c>
      <c r="D761" s="354">
        <f>SUM(F768:F802)</f>
        <v>0</v>
      </c>
      <c r="F761" s="70"/>
      <c r="G761" s="79"/>
      <c r="H761" s="70"/>
      <c r="I761" s="70"/>
    </row>
    <row r="762" spans="3:11" x14ac:dyDescent="0.35">
      <c r="C762" s="70"/>
      <c r="D762" s="31"/>
      <c r="E762" s="93"/>
      <c r="F762" s="93"/>
      <c r="G762" s="93"/>
      <c r="H762" s="76"/>
      <c r="I762" s="76"/>
      <c r="J762" s="76"/>
      <c r="K762" s="112"/>
    </row>
    <row r="763" spans="3:11" x14ac:dyDescent="0.35">
      <c r="C763" s="70"/>
      <c r="D763" s="31"/>
      <c r="E763" s="93"/>
      <c r="F763" s="93"/>
      <c r="G763" s="93"/>
      <c r="H763" s="76"/>
      <c r="I763" s="76"/>
      <c r="J763" s="76"/>
      <c r="K763" s="112"/>
    </row>
    <row r="764" spans="3:11" ht="15.5" x14ac:dyDescent="0.35">
      <c r="C764" s="202" t="s">
        <v>390</v>
      </c>
      <c r="D764" s="351"/>
      <c r="E764" s="93"/>
      <c r="F764" s="93"/>
      <c r="G764" s="93"/>
      <c r="H764" s="76"/>
      <c r="I764" s="76"/>
      <c r="J764" s="76"/>
      <c r="K764" s="112"/>
    </row>
    <row r="765" spans="3:11" ht="18.5" x14ac:dyDescent="0.35">
      <c r="C765" s="207" t="e">
        <f>IFERROR(VLOOKUP(D764,'1. Desarrollo e Innov. Curricu.'!$F:$G,2,FALSE),IFERROR(VLOOKUP(D764,'2. Investigación Científica'!$F:$G,2,FALSE),IFERROR(VLOOKUP(D764,'3. Vinculación Univ. Sociedad'!$F:$G,2,FALSE),IFERROR(VLOOKUP(D764,'4. Docencia y Profesorado Univ.'!$F:$G,2,FALSE),IFERROR(VLOOKUP(D764,'5. Estudiantes y Graduados'!$F:$G,2,FALSE),IFERROR(VLOOKUP(D764,'11. Gestion Administrativa'!$F:$G,2,FALSE),IFERROR(VLOOKUP(D764,'13. Gestión Académica'!$F:$G,2,FALSE),IFERROR(VLOOKUP(D764,'9. Asegura. de la Calid. y M'!$F:$G,2,FALSE),IFERROR(VLOOKUP(D764,'6. Gestión del Conocimiento'!$F:$G,2,FALSE),IFERROR(VLOOKUP(D764,'15. Gobernabilidad y Proceso...'!$F:$G,2,FALSE),IFERROR(VLOOKUP(D764,'12. Gestión del Talento Humano'!$F:$G,2,FALSE),IFERROR(VLOOKUP(D764,'14. Internacional... de la E.S.'!$F:$G,2,FALSE),IFERROR(VLOOKUP(D764,'10. Posgrado'!$F:$G,2,FALSE),IFERROR(VLOOKUP(D764,'16. Gestión TIC'!$F:$G,2,FALSE),IFERROR(VLOOKUP(D764,'16. Desa. del Sistema Educ.Sup.'!$F:$G,2,FALSE),IFERROR(VLOOKUP(D764,'8. Cultura de Inno. Insti...'!$F:$G,2,FALSE),VLOOKUP(D764,'7. Lo Esencial de la Reforma U.'!$F:$G,2,0)))))))))))))))))</f>
        <v>#N/A</v>
      </c>
      <c r="D765" s="31"/>
      <c r="E765" s="93"/>
      <c r="F765" s="93"/>
      <c r="G765" s="93"/>
      <c r="H765" s="76"/>
      <c r="I765" s="76"/>
      <c r="J765" s="76"/>
      <c r="K765" s="112"/>
    </row>
    <row r="766" spans="3:11" ht="15" thickBot="1" x14ac:dyDescent="0.4">
      <c r="F766" s="93"/>
      <c r="G766" s="76"/>
      <c r="H766" s="76"/>
      <c r="I766" s="76"/>
    </row>
    <row r="767" spans="3:11" ht="29.5" thickBot="1" x14ac:dyDescent="0.4">
      <c r="C767" s="129" t="s">
        <v>44</v>
      </c>
      <c r="D767" s="129" t="s">
        <v>55</v>
      </c>
      <c r="E767" s="136" t="s">
        <v>57</v>
      </c>
      <c r="F767" s="135" t="s">
        <v>27</v>
      </c>
      <c r="G767" s="133" t="s">
        <v>129</v>
      </c>
      <c r="H767" s="136" t="s">
        <v>46</v>
      </c>
      <c r="I767" s="133" t="s">
        <v>130</v>
      </c>
      <c r="J767" s="133" t="s">
        <v>408</v>
      </c>
      <c r="K767" s="133" t="s">
        <v>409</v>
      </c>
    </row>
    <row r="768" spans="3:11" x14ac:dyDescent="0.35">
      <c r="C768" s="217" t="s">
        <v>437</v>
      </c>
      <c r="D768" s="218"/>
      <c r="E768" s="216">
        <f>HLOOKUP(C768,$AH$2:$BU$3,2,0)</f>
        <v>620</v>
      </c>
      <c r="F768" s="97">
        <f t="shared" ref="F768:F802" si="38">D768*E768</f>
        <v>0</v>
      </c>
      <c r="G768" s="161"/>
      <c r="H768" s="142"/>
      <c r="I768" s="130" t="e">
        <f>VLOOKUP(H768,Presupuesto!$B$11:$C$565,2,0)</f>
        <v>#N/A</v>
      </c>
      <c r="J768" s="215" t="s">
        <v>1457</v>
      </c>
      <c r="K768" s="98" t="s">
        <v>392</v>
      </c>
    </row>
    <row r="769" spans="3:11" x14ac:dyDescent="0.35">
      <c r="C769" s="141"/>
      <c r="D769" s="158"/>
      <c r="E769" s="123"/>
      <c r="F769" s="97">
        <f t="shared" si="38"/>
        <v>0</v>
      </c>
      <c r="G769" s="161"/>
      <c r="H769" s="142"/>
      <c r="I769" s="130" t="e">
        <f>VLOOKUP(H769,Presupuesto!$B$11:$C$565,2,0)</f>
        <v>#N/A</v>
      </c>
      <c r="J769" s="98" t="str">
        <f>$J$768</f>
        <v>Desarrollo del Sistema de Educación Superior</v>
      </c>
      <c r="K769" s="98" t="s">
        <v>410</v>
      </c>
    </row>
    <row r="770" spans="3:11" x14ac:dyDescent="0.35">
      <c r="C770" s="141"/>
      <c r="D770" s="158"/>
      <c r="E770" s="123"/>
      <c r="F770" s="97">
        <f t="shared" si="38"/>
        <v>0</v>
      </c>
      <c r="G770" s="161"/>
      <c r="H770" s="142"/>
      <c r="I770" s="130" t="e">
        <f>VLOOKUP(H770,Presupuesto!$B$11:$C$565,2,0)</f>
        <v>#N/A</v>
      </c>
      <c r="J770" s="98" t="str">
        <f t="shared" ref="J770:J802" si="39">$J$768</f>
        <v>Desarrollo del Sistema de Educación Superior</v>
      </c>
      <c r="K770" s="98" t="s">
        <v>410</v>
      </c>
    </row>
    <row r="771" spans="3:11" x14ac:dyDescent="0.35">
      <c r="C771" s="141"/>
      <c r="D771" s="158"/>
      <c r="E771" s="123"/>
      <c r="F771" s="97">
        <f t="shared" si="38"/>
        <v>0</v>
      </c>
      <c r="G771" s="161"/>
      <c r="H771" s="142"/>
      <c r="I771" s="130" t="e">
        <f>VLOOKUP(H771,Presupuesto!$B$11:$C$565,2,0)</f>
        <v>#N/A</v>
      </c>
      <c r="J771" s="98" t="str">
        <f t="shared" si="39"/>
        <v>Desarrollo del Sistema de Educación Superior</v>
      </c>
      <c r="K771" s="98" t="s">
        <v>410</v>
      </c>
    </row>
    <row r="772" spans="3:11" x14ac:dyDescent="0.35">
      <c r="C772" s="141"/>
      <c r="D772" s="158"/>
      <c r="E772" s="123"/>
      <c r="F772" s="97">
        <f t="shared" si="38"/>
        <v>0</v>
      </c>
      <c r="G772" s="161"/>
      <c r="H772" s="142"/>
      <c r="I772" s="130" t="e">
        <f>VLOOKUP(H772,Presupuesto!$B$11:$C$565,2,0)</f>
        <v>#N/A</v>
      </c>
      <c r="J772" s="98" t="str">
        <f t="shared" si="39"/>
        <v>Desarrollo del Sistema de Educación Superior</v>
      </c>
      <c r="K772" s="98" t="s">
        <v>410</v>
      </c>
    </row>
    <row r="773" spans="3:11" x14ac:dyDescent="0.35">
      <c r="C773" s="141"/>
      <c r="D773" s="158"/>
      <c r="E773" s="123"/>
      <c r="F773" s="97">
        <f t="shared" si="38"/>
        <v>0</v>
      </c>
      <c r="G773" s="161"/>
      <c r="H773" s="142"/>
      <c r="I773" s="130" t="e">
        <f>VLOOKUP(H773,Presupuesto!$B$11:$C$565,2,0)</f>
        <v>#N/A</v>
      </c>
      <c r="J773" s="98" t="str">
        <f t="shared" si="39"/>
        <v>Desarrollo del Sistema de Educación Superior</v>
      </c>
      <c r="K773" s="98" t="s">
        <v>399</v>
      </c>
    </row>
    <row r="774" spans="3:11" x14ac:dyDescent="0.35">
      <c r="C774" s="141"/>
      <c r="D774" s="158"/>
      <c r="E774" s="123"/>
      <c r="F774" s="97">
        <f t="shared" si="38"/>
        <v>0</v>
      </c>
      <c r="G774" s="161"/>
      <c r="H774" s="142"/>
      <c r="I774" s="130" t="e">
        <f>VLOOKUP(H774,Presupuesto!$B$11:$C$565,2,0)</f>
        <v>#N/A</v>
      </c>
      <c r="J774" s="98" t="str">
        <f t="shared" si="39"/>
        <v>Desarrollo del Sistema de Educación Superior</v>
      </c>
      <c r="K774" s="98" t="s">
        <v>410</v>
      </c>
    </row>
    <row r="775" spans="3:11" x14ac:dyDescent="0.35">
      <c r="C775" s="141"/>
      <c r="D775" s="158"/>
      <c r="E775" s="123"/>
      <c r="F775" s="97">
        <f t="shared" si="38"/>
        <v>0</v>
      </c>
      <c r="G775" s="161"/>
      <c r="H775" s="142"/>
      <c r="I775" s="130" t="e">
        <f>VLOOKUP(H775,Presupuesto!$B$11:$C$565,2,0)</f>
        <v>#N/A</v>
      </c>
      <c r="J775" s="98" t="str">
        <f t="shared" si="39"/>
        <v>Desarrollo del Sistema de Educación Superior</v>
      </c>
      <c r="K775" s="98" t="s">
        <v>410</v>
      </c>
    </row>
    <row r="776" spans="3:11" x14ac:dyDescent="0.35">
      <c r="C776" s="141"/>
      <c r="D776" s="158"/>
      <c r="E776" s="123"/>
      <c r="F776" s="97">
        <f t="shared" si="38"/>
        <v>0</v>
      </c>
      <c r="G776" s="161"/>
      <c r="H776" s="142"/>
      <c r="I776" s="130" t="e">
        <f>VLOOKUP(H776,Presupuesto!$B$11:$C$565,2,0)</f>
        <v>#N/A</v>
      </c>
      <c r="J776" s="98" t="str">
        <f t="shared" si="39"/>
        <v>Desarrollo del Sistema de Educación Superior</v>
      </c>
      <c r="K776" s="98" t="s">
        <v>410</v>
      </c>
    </row>
    <row r="777" spans="3:11" x14ac:dyDescent="0.35">
      <c r="C777" s="141"/>
      <c r="D777" s="158"/>
      <c r="E777" s="123"/>
      <c r="F777" s="97">
        <f t="shared" si="38"/>
        <v>0</v>
      </c>
      <c r="G777" s="161"/>
      <c r="H777" s="142"/>
      <c r="I777" s="130" t="e">
        <f>VLOOKUP(H777,Presupuesto!$B$11:$C$565,2,0)</f>
        <v>#N/A</v>
      </c>
      <c r="J777" s="98" t="str">
        <f t="shared" si="39"/>
        <v>Desarrollo del Sistema de Educación Superior</v>
      </c>
      <c r="K777" s="98" t="s">
        <v>410</v>
      </c>
    </row>
    <row r="778" spans="3:11" x14ac:dyDescent="0.35">
      <c r="C778" s="141"/>
      <c r="D778" s="158"/>
      <c r="E778" s="123"/>
      <c r="F778" s="97">
        <f t="shared" si="38"/>
        <v>0</v>
      </c>
      <c r="G778" s="161"/>
      <c r="H778" s="142"/>
      <c r="I778" s="130" t="e">
        <f>VLOOKUP(H778,Presupuesto!$B$11:$C$565,2,0)</f>
        <v>#N/A</v>
      </c>
      <c r="J778" s="98" t="str">
        <f t="shared" si="39"/>
        <v>Desarrollo del Sistema de Educación Superior</v>
      </c>
      <c r="K778" s="98" t="s">
        <v>410</v>
      </c>
    </row>
    <row r="779" spans="3:11" x14ac:dyDescent="0.35">
      <c r="C779" s="141"/>
      <c r="D779" s="158"/>
      <c r="E779" s="123"/>
      <c r="F779" s="97">
        <f t="shared" si="38"/>
        <v>0</v>
      </c>
      <c r="G779" s="161"/>
      <c r="H779" s="142"/>
      <c r="I779" s="130" t="e">
        <f>VLOOKUP(H779,Presupuesto!$B$11:$C$565,2,0)</f>
        <v>#N/A</v>
      </c>
      <c r="J779" s="98" t="str">
        <f t="shared" si="39"/>
        <v>Desarrollo del Sistema de Educación Superior</v>
      </c>
      <c r="K779" s="98" t="s">
        <v>410</v>
      </c>
    </row>
    <row r="780" spans="3:11" x14ac:dyDescent="0.35">
      <c r="C780" s="141"/>
      <c r="D780" s="158"/>
      <c r="E780" s="123"/>
      <c r="F780" s="97">
        <f t="shared" si="38"/>
        <v>0</v>
      </c>
      <c r="G780" s="161"/>
      <c r="H780" s="142"/>
      <c r="I780" s="130" t="e">
        <f>VLOOKUP(H780,Presupuesto!$B$11:$C$565,2,0)</f>
        <v>#N/A</v>
      </c>
      <c r="J780" s="98" t="str">
        <f t="shared" si="39"/>
        <v>Desarrollo del Sistema de Educación Superior</v>
      </c>
      <c r="K780" s="98" t="s">
        <v>410</v>
      </c>
    </row>
    <row r="781" spans="3:11" x14ac:dyDescent="0.35">
      <c r="C781" s="141"/>
      <c r="D781" s="158"/>
      <c r="E781" s="123"/>
      <c r="F781" s="97">
        <f t="shared" si="38"/>
        <v>0</v>
      </c>
      <c r="G781" s="161"/>
      <c r="H781" s="142"/>
      <c r="I781" s="130" t="e">
        <f>VLOOKUP(H781,Presupuesto!$B$11:$C$565,2,0)</f>
        <v>#N/A</v>
      </c>
      <c r="J781" s="98" t="str">
        <f t="shared" si="39"/>
        <v>Desarrollo del Sistema de Educación Superior</v>
      </c>
      <c r="K781" s="98" t="s">
        <v>410</v>
      </c>
    </row>
    <row r="782" spans="3:11" x14ac:dyDescent="0.35">
      <c r="C782" s="141"/>
      <c r="D782" s="158"/>
      <c r="E782" s="123"/>
      <c r="F782" s="97">
        <f t="shared" si="38"/>
        <v>0</v>
      </c>
      <c r="G782" s="161"/>
      <c r="H782" s="142"/>
      <c r="I782" s="130" t="e">
        <f>VLOOKUP(H782,Presupuesto!$B$11:$C$565,2,0)</f>
        <v>#N/A</v>
      </c>
      <c r="J782" s="98" t="str">
        <f t="shared" si="39"/>
        <v>Desarrollo del Sistema de Educación Superior</v>
      </c>
      <c r="K782" s="98" t="s">
        <v>410</v>
      </c>
    </row>
    <row r="783" spans="3:11" x14ac:dyDescent="0.35">
      <c r="C783" s="141"/>
      <c r="D783" s="158"/>
      <c r="E783" s="123"/>
      <c r="F783" s="97">
        <f t="shared" si="38"/>
        <v>0</v>
      </c>
      <c r="G783" s="161"/>
      <c r="H783" s="142"/>
      <c r="I783" s="130" t="e">
        <f>VLOOKUP(H783,Presupuesto!$B$11:$C$565,2,0)</f>
        <v>#N/A</v>
      </c>
      <c r="J783" s="98" t="str">
        <f t="shared" si="39"/>
        <v>Desarrollo del Sistema de Educación Superior</v>
      </c>
      <c r="K783" s="98" t="s">
        <v>410</v>
      </c>
    </row>
    <row r="784" spans="3:11" x14ac:dyDescent="0.35">
      <c r="C784" s="141"/>
      <c r="D784" s="158"/>
      <c r="E784" s="123"/>
      <c r="F784" s="97">
        <f t="shared" si="38"/>
        <v>0</v>
      </c>
      <c r="G784" s="161"/>
      <c r="H784" s="142"/>
      <c r="I784" s="130" t="e">
        <f>VLOOKUP(H784,Presupuesto!$B$11:$C$565,2,0)</f>
        <v>#N/A</v>
      </c>
      <c r="J784" s="98" t="str">
        <f t="shared" si="39"/>
        <v>Desarrollo del Sistema de Educación Superior</v>
      </c>
      <c r="K784" s="98" t="s">
        <v>410</v>
      </c>
    </row>
    <row r="785" spans="3:11" x14ac:dyDescent="0.35">
      <c r="C785" s="141"/>
      <c r="D785" s="158"/>
      <c r="E785" s="123"/>
      <c r="F785" s="97">
        <f t="shared" si="38"/>
        <v>0</v>
      </c>
      <c r="G785" s="161"/>
      <c r="H785" s="142"/>
      <c r="I785" s="130" t="e">
        <f>VLOOKUP(H785,Presupuesto!$B$11:$C$565,2,0)</f>
        <v>#N/A</v>
      </c>
      <c r="J785" s="98" t="str">
        <f t="shared" si="39"/>
        <v>Desarrollo del Sistema de Educación Superior</v>
      </c>
      <c r="K785" s="98" t="s">
        <v>410</v>
      </c>
    </row>
    <row r="786" spans="3:11" x14ac:dyDescent="0.35">
      <c r="C786" s="141"/>
      <c r="D786" s="158"/>
      <c r="E786" s="123"/>
      <c r="F786" s="97">
        <f t="shared" si="38"/>
        <v>0</v>
      </c>
      <c r="G786" s="161"/>
      <c r="H786" s="142"/>
      <c r="I786" s="130" t="e">
        <f>VLOOKUP(H786,Presupuesto!$B$11:$C$565,2,0)</f>
        <v>#N/A</v>
      </c>
      <c r="J786" s="98" t="str">
        <f t="shared" si="39"/>
        <v>Desarrollo del Sistema de Educación Superior</v>
      </c>
      <c r="K786" s="98" t="s">
        <v>410</v>
      </c>
    </row>
    <row r="787" spans="3:11" x14ac:dyDescent="0.35">
      <c r="C787" s="141"/>
      <c r="D787" s="158"/>
      <c r="E787" s="123"/>
      <c r="F787" s="97">
        <f t="shared" si="38"/>
        <v>0</v>
      </c>
      <c r="G787" s="161"/>
      <c r="H787" s="142"/>
      <c r="I787" s="130" t="e">
        <f>VLOOKUP(H787,Presupuesto!$B$11:$C$565,2,0)</f>
        <v>#N/A</v>
      </c>
      <c r="J787" s="98" t="str">
        <f t="shared" si="39"/>
        <v>Desarrollo del Sistema de Educación Superior</v>
      </c>
      <c r="K787" s="98" t="s">
        <v>410</v>
      </c>
    </row>
    <row r="788" spans="3:11" x14ac:dyDescent="0.35">
      <c r="C788" s="141"/>
      <c r="D788" s="158"/>
      <c r="E788" s="123"/>
      <c r="F788" s="97">
        <f t="shared" si="38"/>
        <v>0</v>
      </c>
      <c r="G788" s="161"/>
      <c r="H788" s="142"/>
      <c r="I788" s="130" t="e">
        <f>VLOOKUP(H788,Presupuesto!$B$11:$C$565,2,0)</f>
        <v>#N/A</v>
      </c>
      <c r="J788" s="98" t="str">
        <f t="shared" si="39"/>
        <v>Desarrollo del Sistema de Educación Superior</v>
      </c>
      <c r="K788" s="98" t="s">
        <v>410</v>
      </c>
    </row>
    <row r="789" spans="3:11" x14ac:dyDescent="0.35">
      <c r="C789" s="141"/>
      <c r="D789" s="158"/>
      <c r="E789" s="123"/>
      <c r="F789" s="97">
        <f t="shared" si="38"/>
        <v>0</v>
      </c>
      <c r="G789" s="161"/>
      <c r="H789" s="142"/>
      <c r="I789" s="130" t="e">
        <f>VLOOKUP(H789,Presupuesto!$B$11:$C$565,2,0)</f>
        <v>#N/A</v>
      </c>
      <c r="J789" s="98" t="str">
        <f t="shared" si="39"/>
        <v>Desarrollo del Sistema de Educación Superior</v>
      </c>
      <c r="K789" s="98" t="s">
        <v>410</v>
      </c>
    </row>
    <row r="790" spans="3:11" x14ac:dyDescent="0.35">
      <c r="C790" s="143"/>
      <c r="D790" s="151"/>
      <c r="E790" s="118"/>
      <c r="F790" s="97">
        <f t="shared" si="38"/>
        <v>0</v>
      </c>
      <c r="G790" s="161"/>
      <c r="H790" s="144"/>
      <c r="I790" s="130" t="e">
        <f>VLOOKUP(H790,Presupuesto!$B$11:$C$565,2,0)</f>
        <v>#N/A</v>
      </c>
      <c r="J790" s="98" t="str">
        <f t="shared" si="39"/>
        <v>Desarrollo del Sistema de Educación Superior</v>
      </c>
      <c r="K790" s="98" t="s">
        <v>410</v>
      </c>
    </row>
    <row r="791" spans="3:11" x14ac:dyDescent="0.35">
      <c r="C791" s="143"/>
      <c r="D791" s="151"/>
      <c r="E791" s="118"/>
      <c r="F791" s="97">
        <f t="shared" si="38"/>
        <v>0</v>
      </c>
      <c r="G791" s="161"/>
      <c r="H791" s="144"/>
      <c r="I791" s="130" t="e">
        <f>VLOOKUP(H791,Presupuesto!$B$11:$C$565,2,0)</f>
        <v>#N/A</v>
      </c>
      <c r="J791" s="98" t="str">
        <f t="shared" si="39"/>
        <v>Desarrollo del Sistema de Educación Superior</v>
      </c>
      <c r="K791" s="98" t="s">
        <v>410</v>
      </c>
    </row>
    <row r="792" spans="3:11" x14ac:dyDescent="0.35">
      <c r="C792" s="143"/>
      <c r="D792" s="151"/>
      <c r="E792" s="118"/>
      <c r="F792" s="97">
        <f t="shared" si="38"/>
        <v>0</v>
      </c>
      <c r="G792" s="161"/>
      <c r="H792" s="144"/>
      <c r="I792" s="130" t="e">
        <f>VLOOKUP(H792,Presupuesto!$B$11:$C$565,2,0)</f>
        <v>#N/A</v>
      </c>
      <c r="J792" s="98" t="str">
        <f t="shared" si="39"/>
        <v>Desarrollo del Sistema de Educación Superior</v>
      </c>
      <c r="K792" s="98" t="s">
        <v>410</v>
      </c>
    </row>
    <row r="793" spans="3:11" x14ac:dyDescent="0.35">
      <c r="C793" s="143"/>
      <c r="D793" s="151"/>
      <c r="E793" s="118"/>
      <c r="F793" s="97">
        <f t="shared" si="38"/>
        <v>0</v>
      </c>
      <c r="G793" s="161"/>
      <c r="H793" s="144"/>
      <c r="I793" s="130" t="e">
        <f>VLOOKUP(H793,Presupuesto!$B$11:$C$565,2,0)</f>
        <v>#N/A</v>
      </c>
      <c r="J793" s="98" t="str">
        <f t="shared" si="39"/>
        <v>Desarrollo del Sistema de Educación Superior</v>
      </c>
      <c r="K793" s="98" t="s">
        <v>410</v>
      </c>
    </row>
    <row r="794" spans="3:11" x14ac:dyDescent="0.35">
      <c r="C794" s="143"/>
      <c r="D794" s="151"/>
      <c r="E794" s="118"/>
      <c r="F794" s="97">
        <f t="shared" si="38"/>
        <v>0</v>
      </c>
      <c r="G794" s="161"/>
      <c r="H794" s="144"/>
      <c r="I794" s="130" t="e">
        <f>VLOOKUP(H794,Presupuesto!$B$11:$C$565,2,0)</f>
        <v>#N/A</v>
      </c>
      <c r="J794" s="98" t="str">
        <f t="shared" si="39"/>
        <v>Desarrollo del Sistema de Educación Superior</v>
      </c>
      <c r="K794" s="98" t="s">
        <v>410</v>
      </c>
    </row>
    <row r="795" spans="3:11" x14ac:dyDescent="0.35">
      <c r="C795" s="143"/>
      <c r="D795" s="151"/>
      <c r="E795" s="118"/>
      <c r="F795" s="97">
        <f t="shared" si="38"/>
        <v>0</v>
      </c>
      <c r="G795" s="161"/>
      <c r="H795" s="144"/>
      <c r="I795" s="130" t="e">
        <f>VLOOKUP(H795,Presupuesto!$B$11:$C$565,2,0)</f>
        <v>#N/A</v>
      </c>
      <c r="J795" s="98" t="str">
        <f t="shared" si="39"/>
        <v>Desarrollo del Sistema de Educación Superior</v>
      </c>
      <c r="K795" s="98" t="s">
        <v>410</v>
      </c>
    </row>
    <row r="796" spans="3:11" x14ac:dyDescent="0.35">
      <c r="C796" s="143"/>
      <c r="D796" s="151"/>
      <c r="E796" s="118"/>
      <c r="F796" s="97">
        <f t="shared" si="38"/>
        <v>0</v>
      </c>
      <c r="G796" s="161"/>
      <c r="H796" s="144"/>
      <c r="I796" s="130" t="e">
        <f>VLOOKUP(H796,Presupuesto!$B$11:$C$565,2,0)</f>
        <v>#N/A</v>
      </c>
      <c r="J796" s="98" t="str">
        <f t="shared" si="39"/>
        <v>Desarrollo del Sistema de Educación Superior</v>
      </c>
      <c r="K796" s="98" t="s">
        <v>410</v>
      </c>
    </row>
    <row r="797" spans="3:11" x14ac:dyDescent="0.35">
      <c r="C797" s="143"/>
      <c r="D797" s="151"/>
      <c r="E797" s="118"/>
      <c r="F797" s="97">
        <f t="shared" si="38"/>
        <v>0</v>
      </c>
      <c r="G797" s="161"/>
      <c r="H797" s="144"/>
      <c r="I797" s="130" t="e">
        <f>VLOOKUP(H797,Presupuesto!$B$11:$C$565,2,0)</f>
        <v>#N/A</v>
      </c>
      <c r="J797" s="98" t="str">
        <f t="shared" si="39"/>
        <v>Desarrollo del Sistema de Educación Superior</v>
      </c>
      <c r="K797" s="98" t="s">
        <v>410</v>
      </c>
    </row>
    <row r="798" spans="3:11" x14ac:dyDescent="0.35">
      <c r="C798" s="145"/>
      <c r="D798" s="151"/>
      <c r="E798" s="118"/>
      <c r="F798" s="97">
        <f t="shared" si="38"/>
        <v>0</v>
      </c>
      <c r="G798" s="161"/>
      <c r="H798" s="146"/>
      <c r="I798" s="130" t="e">
        <f>VLOOKUP(H798,Presupuesto!$B$11:$C$565,2,0)</f>
        <v>#N/A</v>
      </c>
      <c r="J798" s="98" t="str">
        <f t="shared" si="39"/>
        <v>Desarrollo del Sistema de Educación Superior</v>
      </c>
      <c r="K798" s="98" t="s">
        <v>401</v>
      </c>
    </row>
    <row r="799" spans="3:11" x14ac:dyDescent="0.35">
      <c r="C799" s="145"/>
      <c r="D799" s="151"/>
      <c r="E799" s="118"/>
      <c r="F799" s="97">
        <f t="shared" si="38"/>
        <v>0</v>
      </c>
      <c r="G799" s="161"/>
      <c r="H799" s="146"/>
      <c r="I799" s="130" t="e">
        <f>VLOOKUP(H799,Presupuesto!$B$11:$C$565,2,0)</f>
        <v>#N/A</v>
      </c>
      <c r="J799" s="98" t="str">
        <f t="shared" si="39"/>
        <v>Desarrollo del Sistema de Educación Superior</v>
      </c>
      <c r="K799" s="98" t="s">
        <v>410</v>
      </c>
    </row>
    <row r="800" spans="3:11" x14ac:dyDescent="0.35">
      <c r="C800" s="145"/>
      <c r="D800" s="151"/>
      <c r="E800" s="118"/>
      <c r="F800" s="97">
        <f t="shared" si="38"/>
        <v>0</v>
      </c>
      <c r="G800" s="161"/>
      <c r="H800" s="146"/>
      <c r="I800" s="130" t="e">
        <f>VLOOKUP(H800,Presupuesto!$B$11:$C$565,2,0)</f>
        <v>#N/A</v>
      </c>
      <c r="J800" s="98" t="str">
        <f t="shared" si="39"/>
        <v>Desarrollo del Sistema de Educación Superior</v>
      </c>
      <c r="K800" s="98" t="s">
        <v>410</v>
      </c>
    </row>
    <row r="801" spans="3:11" x14ac:dyDescent="0.35">
      <c r="C801" s="145"/>
      <c r="D801" s="151"/>
      <c r="E801" s="118"/>
      <c r="F801" s="97">
        <f t="shared" si="38"/>
        <v>0</v>
      </c>
      <c r="G801" s="161"/>
      <c r="H801" s="146"/>
      <c r="I801" s="130" t="e">
        <f>VLOOKUP(H801,Presupuesto!$B$11:$C$565,2,0)</f>
        <v>#N/A</v>
      </c>
      <c r="J801" s="98" t="str">
        <f t="shared" si="39"/>
        <v>Desarrollo del Sistema de Educación Superior</v>
      </c>
      <c r="K801" s="98" t="s">
        <v>410</v>
      </c>
    </row>
    <row r="802" spans="3:11" ht="15" thickBot="1" x14ac:dyDescent="0.4">
      <c r="C802" s="147"/>
      <c r="D802" s="159"/>
      <c r="E802" s="103"/>
      <c r="F802" s="105">
        <f t="shared" si="38"/>
        <v>0</v>
      </c>
      <c r="G802" s="162"/>
      <c r="H802" s="148"/>
      <c r="I802" s="132" t="e">
        <f>VLOOKUP(H802,Presupuesto!$B$11:$C$565,2,0)</f>
        <v>#N/A</v>
      </c>
      <c r="J802" s="106" t="str">
        <f t="shared" si="39"/>
        <v>Desarrollo del Sistema de Educación Superior</v>
      </c>
      <c r="K802" s="124" t="s">
        <v>392</v>
      </c>
    </row>
    <row r="804" spans="3:11" ht="15" thickBot="1" x14ac:dyDescent="0.4">
      <c r="F804" s="90"/>
      <c r="G804" s="89"/>
      <c r="H804" s="90"/>
      <c r="I804" s="90"/>
    </row>
    <row r="805" spans="3:11" ht="15" thickBot="1" x14ac:dyDescent="0.4">
      <c r="C805" s="157" t="s">
        <v>53</v>
      </c>
      <c r="D805" s="354">
        <f>SUM(F812:F846)</f>
        <v>0</v>
      </c>
      <c r="F805" s="70"/>
      <c r="G805" s="79"/>
      <c r="H805" s="70"/>
      <c r="I805" s="70"/>
    </row>
    <row r="806" spans="3:11" x14ac:dyDescent="0.35">
      <c r="C806" s="70"/>
      <c r="D806" s="31"/>
      <c r="E806" s="93"/>
      <c r="F806" s="93"/>
      <c r="G806" s="93"/>
      <c r="H806" s="76"/>
      <c r="I806" s="76"/>
      <c r="J806" s="76"/>
      <c r="K806" s="112"/>
    </row>
    <row r="807" spans="3:11" x14ac:dyDescent="0.35">
      <c r="C807" s="70"/>
      <c r="D807" s="31"/>
      <c r="E807" s="93"/>
      <c r="F807" s="93"/>
      <c r="G807" s="93"/>
      <c r="H807" s="76"/>
      <c r="I807" s="76"/>
      <c r="J807" s="76"/>
      <c r="K807" s="112"/>
    </row>
    <row r="808" spans="3:11" ht="15.5" x14ac:dyDescent="0.35">
      <c r="C808" s="202" t="s">
        <v>390</v>
      </c>
      <c r="D808" s="351"/>
      <c r="E808" s="93"/>
      <c r="F808" s="93"/>
      <c r="G808" s="93"/>
      <c r="H808" s="76"/>
      <c r="I808" s="76"/>
      <c r="J808" s="76"/>
      <c r="K808" s="112"/>
    </row>
    <row r="809" spans="3:11" ht="18.5" x14ac:dyDescent="0.35">
      <c r="C809" s="207" t="e">
        <f>IFERROR(VLOOKUP(D808,'1. Desarrollo e Innov. Curricu.'!$F:$G,2,FALSE),IFERROR(VLOOKUP(D808,'2. Investigación Científica'!$F:$G,2,FALSE),IFERROR(VLOOKUP(D808,'3. Vinculación Univ. Sociedad'!$F:$G,2,FALSE),IFERROR(VLOOKUP(D808,'4. Docencia y Profesorado Univ.'!$F:$G,2,FALSE),IFERROR(VLOOKUP(D808,'5. Estudiantes y Graduados'!$F:$G,2,FALSE),IFERROR(VLOOKUP(D808,'11. Gestion Administrativa'!$F:$G,2,FALSE),IFERROR(VLOOKUP(D808,'13. Gestión Académica'!$F:$G,2,FALSE),IFERROR(VLOOKUP(D808,'9. Asegura. de la Calid. y M'!$F:$G,2,FALSE),IFERROR(VLOOKUP(D808,'6. Gestión del Conocimiento'!$F:$G,2,FALSE),IFERROR(VLOOKUP(D808,'15. Gobernabilidad y Proceso...'!$F:$G,2,FALSE),IFERROR(VLOOKUP(D808,'12. Gestión del Talento Humano'!$F:$G,2,FALSE),IFERROR(VLOOKUP(D808,'14. Internacional... de la E.S.'!$F:$G,2,FALSE),IFERROR(VLOOKUP(D808,'10. Posgrado'!$F:$G,2,FALSE),IFERROR(VLOOKUP(D808,'16. Gestión TIC'!$F:$G,2,FALSE),IFERROR(VLOOKUP(D808,'16. Desa. del Sistema Educ.Sup.'!$F:$G,2,FALSE),IFERROR(VLOOKUP(D808,'8. Cultura de Inno. Insti...'!$F:$G,2,FALSE),VLOOKUP(D808,'7. Lo Esencial de la Reforma U.'!$F:$G,2,0)))))))))))))))))</f>
        <v>#N/A</v>
      </c>
      <c r="D809" s="31"/>
      <c r="E809" s="93"/>
      <c r="F809" s="93"/>
      <c r="G809" s="93"/>
      <c r="H809" s="76"/>
      <c r="I809" s="76"/>
      <c r="J809" s="76"/>
      <c r="K809" s="112"/>
    </row>
    <row r="810" spans="3:11" ht="15" thickBot="1" x14ac:dyDescent="0.4">
      <c r="F810" s="93"/>
      <c r="G810" s="76"/>
      <c r="H810" s="76"/>
      <c r="I810" s="76"/>
    </row>
    <row r="811" spans="3:11" ht="29.5" thickBot="1" x14ac:dyDescent="0.4">
      <c r="C811" s="129" t="s">
        <v>44</v>
      </c>
      <c r="D811" s="129" t="s">
        <v>55</v>
      </c>
      <c r="E811" s="136" t="s">
        <v>57</v>
      </c>
      <c r="F811" s="135" t="s">
        <v>27</v>
      </c>
      <c r="G811" s="133" t="s">
        <v>129</v>
      </c>
      <c r="H811" s="136" t="s">
        <v>46</v>
      </c>
      <c r="I811" s="133" t="s">
        <v>130</v>
      </c>
      <c r="J811" s="133" t="s">
        <v>408</v>
      </c>
      <c r="K811" s="133" t="s">
        <v>409</v>
      </c>
    </row>
    <row r="812" spans="3:11" x14ac:dyDescent="0.35">
      <c r="C812" s="217" t="s">
        <v>437</v>
      </c>
      <c r="D812" s="218"/>
      <c r="E812" s="216">
        <f>HLOOKUP(C812,$AH$2:$BU$3,2,0)</f>
        <v>620</v>
      </c>
      <c r="F812" s="97">
        <f t="shared" ref="F812:F846" si="40">D812*E812</f>
        <v>0</v>
      </c>
      <c r="G812" s="161"/>
      <c r="H812" s="142"/>
      <c r="I812" s="130" t="e">
        <f>VLOOKUP(H812,Presupuesto!$B$11:$C$565,2,0)</f>
        <v>#N/A</v>
      </c>
      <c r="J812" s="215" t="s">
        <v>1457</v>
      </c>
      <c r="K812" s="98" t="s">
        <v>392</v>
      </c>
    </row>
    <row r="813" spans="3:11" x14ac:dyDescent="0.35">
      <c r="C813" s="141"/>
      <c r="D813" s="158"/>
      <c r="E813" s="123"/>
      <c r="F813" s="97">
        <f t="shared" si="40"/>
        <v>0</v>
      </c>
      <c r="G813" s="161"/>
      <c r="H813" s="142"/>
      <c r="I813" s="130" t="e">
        <f>VLOOKUP(H813,Presupuesto!$B$11:$C$565,2,0)</f>
        <v>#N/A</v>
      </c>
      <c r="J813" s="98" t="str">
        <f>$J$812</f>
        <v>Desarrollo del Sistema de Educación Superior</v>
      </c>
      <c r="K813" s="98" t="s">
        <v>410</v>
      </c>
    </row>
    <row r="814" spans="3:11" x14ac:dyDescent="0.35">
      <c r="C814" s="141"/>
      <c r="D814" s="158"/>
      <c r="E814" s="123"/>
      <c r="F814" s="97">
        <f t="shared" si="40"/>
        <v>0</v>
      </c>
      <c r="G814" s="161"/>
      <c r="H814" s="142"/>
      <c r="I814" s="130" t="e">
        <f>VLOOKUP(H814,Presupuesto!$B$11:$C$565,2,0)</f>
        <v>#N/A</v>
      </c>
      <c r="J814" s="98" t="str">
        <f t="shared" ref="J814:J846" si="41">$J$812</f>
        <v>Desarrollo del Sistema de Educación Superior</v>
      </c>
      <c r="K814" s="98" t="s">
        <v>410</v>
      </c>
    </row>
    <row r="815" spans="3:11" x14ac:dyDescent="0.35">
      <c r="C815" s="141"/>
      <c r="D815" s="158"/>
      <c r="E815" s="123"/>
      <c r="F815" s="97">
        <f t="shared" si="40"/>
        <v>0</v>
      </c>
      <c r="G815" s="161"/>
      <c r="H815" s="142"/>
      <c r="I815" s="130" t="e">
        <f>VLOOKUP(H815,Presupuesto!$B$11:$C$565,2,0)</f>
        <v>#N/A</v>
      </c>
      <c r="J815" s="98" t="str">
        <f t="shared" si="41"/>
        <v>Desarrollo del Sistema de Educación Superior</v>
      </c>
      <c r="K815" s="98" t="s">
        <v>410</v>
      </c>
    </row>
    <row r="816" spans="3:11" x14ac:dyDescent="0.35">
      <c r="C816" s="141"/>
      <c r="D816" s="158"/>
      <c r="E816" s="123"/>
      <c r="F816" s="97">
        <f t="shared" si="40"/>
        <v>0</v>
      </c>
      <c r="G816" s="161"/>
      <c r="H816" s="142"/>
      <c r="I816" s="130" t="e">
        <f>VLOOKUP(H816,Presupuesto!$B$11:$C$565,2,0)</f>
        <v>#N/A</v>
      </c>
      <c r="J816" s="98" t="str">
        <f t="shared" si="41"/>
        <v>Desarrollo del Sistema de Educación Superior</v>
      </c>
      <c r="K816" s="98" t="s">
        <v>410</v>
      </c>
    </row>
    <row r="817" spans="3:11" x14ac:dyDescent="0.35">
      <c r="C817" s="141"/>
      <c r="D817" s="158"/>
      <c r="E817" s="123"/>
      <c r="F817" s="97">
        <f t="shared" si="40"/>
        <v>0</v>
      </c>
      <c r="G817" s="161"/>
      <c r="H817" s="142"/>
      <c r="I817" s="130" t="e">
        <f>VLOOKUP(H817,Presupuesto!$B$11:$C$565,2,0)</f>
        <v>#N/A</v>
      </c>
      <c r="J817" s="98" t="str">
        <f t="shared" si="41"/>
        <v>Desarrollo del Sistema de Educación Superior</v>
      </c>
      <c r="K817" s="98" t="s">
        <v>399</v>
      </c>
    </row>
    <row r="818" spans="3:11" x14ac:dyDescent="0.35">
      <c r="C818" s="141"/>
      <c r="D818" s="158"/>
      <c r="E818" s="123"/>
      <c r="F818" s="97">
        <f t="shared" si="40"/>
        <v>0</v>
      </c>
      <c r="G818" s="161"/>
      <c r="H818" s="142"/>
      <c r="I818" s="130" t="e">
        <f>VLOOKUP(H818,Presupuesto!$B$11:$C$565,2,0)</f>
        <v>#N/A</v>
      </c>
      <c r="J818" s="98" t="str">
        <f t="shared" si="41"/>
        <v>Desarrollo del Sistema de Educación Superior</v>
      </c>
      <c r="K818" s="98" t="s">
        <v>410</v>
      </c>
    </row>
    <row r="819" spans="3:11" x14ac:dyDescent="0.35">
      <c r="C819" s="141"/>
      <c r="D819" s="158"/>
      <c r="E819" s="123"/>
      <c r="F819" s="97">
        <f t="shared" si="40"/>
        <v>0</v>
      </c>
      <c r="G819" s="161"/>
      <c r="H819" s="142"/>
      <c r="I819" s="130" t="e">
        <f>VLOOKUP(H819,Presupuesto!$B$11:$C$565,2,0)</f>
        <v>#N/A</v>
      </c>
      <c r="J819" s="98" t="str">
        <f t="shared" si="41"/>
        <v>Desarrollo del Sistema de Educación Superior</v>
      </c>
      <c r="K819" s="98" t="s">
        <v>410</v>
      </c>
    </row>
    <row r="820" spans="3:11" x14ac:dyDescent="0.35">
      <c r="C820" s="141"/>
      <c r="D820" s="158"/>
      <c r="E820" s="123"/>
      <c r="F820" s="97">
        <f t="shared" si="40"/>
        <v>0</v>
      </c>
      <c r="G820" s="161"/>
      <c r="H820" s="142"/>
      <c r="I820" s="130" t="e">
        <f>VLOOKUP(H820,Presupuesto!$B$11:$C$565,2,0)</f>
        <v>#N/A</v>
      </c>
      <c r="J820" s="98" t="str">
        <f t="shared" si="41"/>
        <v>Desarrollo del Sistema de Educación Superior</v>
      </c>
      <c r="K820" s="98" t="s">
        <v>410</v>
      </c>
    </row>
    <row r="821" spans="3:11" x14ac:dyDescent="0.35">
      <c r="C821" s="141"/>
      <c r="D821" s="158"/>
      <c r="E821" s="123"/>
      <c r="F821" s="97">
        <f t="shared" si="40"/>
        <v>0</v>
      </c>
      <c r="G821" s="161"/>
      <c r="H821" s="142"/>
      <c r="I821" s="130" t="e">
        <f>VLOOKUP(H821,Presupuesto!$B$11:$C$565,2,0)</f>
        <v>#N/A</v>
      </c>
      <c r="J821" s="98" t="str">
        <f t="shared" si="41"/>
        <v>Desarrollo del Sistema de Educación Superior</v>
      </c>
      <c r="K821" s="98" t="s">
        <v>410</v>
      </c>
    </row>
    <row r="822" spans="3:11" x14ac:dyDescent="0.35">
      <c r="C822" s="141"/>
      <c r="D822" s="158"/>
      <c r="E822" s="123"/>
      <c r="F822" s="97">
        <f t="shared" si="40"/>
        <v>0</v>
      </c>
      <c r="G822" s="161"/>
      <c r="H822" s="142"/>
      <c r="I822" s="130" t="e">
        <f>VLOOKUP(H822,Presupuesto!$B$11:$C$565,2,0)</f>
        <v>#N/A</v>
      </c>
      <c r="J822" s="98" t="str">
        <f t="shared" si="41"/>
        <v>Desarrollo del Sistema de Educación Superior</v>
      </c>
      <c r="K822" s="98" t="s">
        <v>410</v>
      </c>
    </row>
    <row r="823" spans="3:11" x14ac:dyDescent="0.35">
      <c r="C823" s="141"/>
      <c r="D823" s="158"/>
      <c r="E823" s="123"/>
      <c r="F823" s="97">
        <f t="shared" si="40"/>
        <v>0</v>
      </c>
      <c r="G823" s="161"/>
      <c r="H823" s="142"/>
      <c r="I823" s="130" t="e">
        <f>VLOOKUP(H823,Presupuesto!$B$11:$C$565,2,0)</f>
        <v>#N/A</v>
      </c>
      <c r="J823" s="98" t="str">
        <f t="shared" si="41"/>
        <v>Desarrollo del Sistema de Educación Superior</v>
      </c>
      <c r="K823" s="98" t="s">
        <v>410</v>
      </c>
    </row>
    <row r="824" spans="3:11" x14ac:dyDescent="0.35">
      <c r="C824" s="141"/>
      <c r="D824" s="158"/>
      <c r="E824" s="123"/>
      <c r="F824" s="97">
        <f t="shared" si="40"/>
        <v>0</v>
      </c>
      <c r="G824" s="161"/>
      <c r="H824" s="142"/>
      <c r="I824" s="130" t="e">
        <f>VLOOKUP(H824,Presupuesto!$B$11:$C$565,2,0)</f>
        <v>#N/A</v>
      </c>
      <c r="J824" s="98" t="str">
        <f t="shared" si="41"/>
        <v>Desarrollo del Sistema de Educación Superior</v>
      </c>
      <c r="K824" s="98" t="s">
        <v>410</v>
      </c>
    </row>
    <row r="825" spans="3:11" x14ac:dyDescent="0.35">
      <c r="C825" s="141"/>
      <c r="D825" s="158"/>
      <c r="E825" s="123"/>
      <c r="F825" s="97">
        <f t="shared" si="40"/>
        <v>0</v>
      </c>
      <c r="G825" s="161"/>
      <c r="H825" s="142"/>
      <c r="I825" s="130" t="e">
        <f>VLOOKUP(H825,Presupuesto!$B$11:$C$565,2,0)</f>
        <v>#N/A</v>
      </c>
      <c r="J825" s="98" t="str">
        <f t="shared" si="41"/>
        <v>Desarrollo del Sistema de Educación Superior</v>
      </c>
      <c r="K825" s="98" t="s">
        <v>410</v>
      </c>
    </row>
    <row r="826" spans="3:11" x14ac:dyDescent="0.35">
      <c r="C826" s="141"/>
      <c r="D826" s="158"/>
      <c r="E826" s="123"/>
      <c r="F826" s="97">
        <f t="shared" si="40"/>
        <v>0</v>
      </c>
      <c r="G826" s="161"/>
      <c r="H826" s="142"/>
      <c r="I826" s="130" t="e">
        <f>VLOOKUP(H826,Presupuesto!$B$11:$C$565,2,0)</f>
        <v>#N/A</v>
      </c>
      <c r="J826" s="98" t="str">
        <f t="shared" si="41"/>
        <v>Desarrollo del Sistema de Educación Superior</v>
      </c>
      <c r="K826" s="98" t="s">
        <v>410</v>
      </c>
    </row>
    <row r="827" spans="3:11" x14ac:dyDescent="0.35">
      <c r="C827" s="141"/>
      <c r="D827" s="158"/>
      <c r="E827" s="123"/>
      <c r="F827" s="97">
        <f t="shared" si="40"/>
        <v>0</v>
      </c>
      <c r="G827" s="161"/>
      <c r="H827" s="142"/>
      <c r="I827" s="130" t="e">
        <f>VLOOKUP(H827,Presupuesto!$B$11:$C$565,2,0)</f>
        <v>#N/A</v>
      </c>
      <c r="J827" s="98" t="str">
        <f t="shared" si="41"/>
        <v>Desarrollo del Sistema de Educación Superior</v>
      </c>
      <c r="K827" s="98" t="s">
        <v>410</v>
      </c>
    </row>
    <row r="828" spans="3:11" x14ac:dyDescent="0.35">
      <c r="C828" s="141"/>
      <c r="D828" s="158"/>
      <c r="E828" s="123"/>
      <c r="F828" s="97">
        <f t="shared" si="40"/>
        <v>0</v>
      </c>
      <c r="G828" s="161"/>
      <c r="H828" s="142"/>
      <c r="I828" s="130" t="e">
        <f>VLOOKUP(H828,Presupuesto!$B$11:$C$565,2,0)</f>
        <v>#N/A</v>
      </c>
      <c r="J828" s="98" t="str">
        <f t="shared" si="41"/>
        <v>Desarrollo del Sistema de Educación Superior</v>
      </c>
      <c r="K828" s="98" t="s">
        <v>410</v>
      </c>
    </row>
    <row r="829" spans="3:11" x14ac:dyDescent="0.35">
      <c r="C829" s="141"/>
      <c r="D829" s="158"/>
      <c r="E829" s="123"/>
      <c r="F829" s="97">
        <f t="shared" si="40"/>
        <v>0</v>
      </c>
      <c r="G829" s="161"/>
      <c r="H829" s="142"/>
      <c r="I829" s="130" t="e">
        <f>VLOOKUP(H829,Presupuesto!$B$11:$C$565,2,0)</f>
        <v>#N/A</v>
      </c>
      <c r="J829" s="98" t="str">
        <f t="shared" si="41"/>
        <v>Desarrollo del Sistema de Educación Superior</v>
      </c>
      <c r="K829" s="98" t="s">
        <v>410</v>
      </c>
    </row>
    <row r="830" spans="3:11" x14ac:dyDescent="0.35">
      <c r="C830" s="141"/>
      <c r="D830" s="158"/>
      <c r="E830" s="123"/>
      <c r="F830" s="97">
        <f t="shared" si="40"/>
        <v>0</v>
      </c>
      <c r="G830" s="161"/>
      <c r="H830" s="142"/>
      <c r="I830" s="130" t="e">
        <f>VLOOKUP(H830,Presupuesto!$B$11:$C$565,2,0)</f>
        <v>#N/A</v>
      </c>
      <c r="J830" s="98" t="str">
        <f t="shared" si="41"/>
        <v>Desarrollo del Sistema de Educación Superior</v>
      </c>
      <c r="K830" s="98" t="s">
        <v>410</v>
      </c>
    </row>
    <row r="831" spans="3:11" x14ac:dyDescent="0.35">
      <c r="C831" s="141"/>
      <c r="D831" s="158"/>
      <c r="E831" s="123"/>
      <c r="F831" s="97">
        <f t="shared" si="40"/>
        <v>0</v>
      </c>
      <c r="G831" s="161"/>
      <c r="H831" s="142"/>
      <c r="I831" s="130" t="e">
        <f>VLOOKUP(H831,Presupuesto!$B$11:$C$565,2,0)</f>
        <v>#N/A</v>
      </c>
      <c r="J831" s="98" t="str">
        <f t="shared" si="41"/>
        <v>Desarrollo del Sistema de Educación Superior</v>
      </c>
      <c r="K831" s="98" t="s">
        <v>410</v>
      </c>
    </row>
    <row r="832" spans="3:11" x14ac:dyDescent="0.35">
      <c r="C832" s="141"/>
      <c r="D832" s="158"/>
      <c r="E832" s="123"/>
      <c r="F832" s="97">
        <f t="shared" si="40"/>
        <v>0</v>
      </c>
      <c r="G832" s="161"/>
      <c r="H832" s="142"/>
      <c r="I832" s="130" t="e">
        <f>VLOOKUP(H832,Presupuesto!$B$11:$C$565,2,0)</f>
        <v>#N/A</v>
      </c>
      <c r="J832" s="98" t="str">
        <f t="shared" si="41"/>
        <v>Desarrollo del Sistema de Educación Superior</v>
      </c>
      <c r="K832" s="98" t="s">
        <v>410</v>
      </c>
    </row>
    <row r="833" spans="3:11" x14ac:dyDescent="0.35">
      <c r="C833" s="141"/>
      <c r="D833" s="158"/>
      <c r="E833" s="123"/>
      <c r="F833" s="97">
        <f t="shared" si="40"/>
        <v>0</v>
      </c>
      <c r="G833" s="161"/>
      <c r="H833" s="142"/>
      <c r="I833" s="130" t="e">
        <f>VLOOKUP(H833,Presupuesto!$B$11:$C$565,2,0)</f>
        <v>#N/A</v>
      </c>
      <c r="J833" s="98" t="str">
        <f t="shared" si="41"/>
        <v>Desarrollo del Sistema de Educación Superior</v>
      </c>
      <c r="K833" s="98" t="s">
        <v>410</v>
      </c>
    </row>
    <row r="834" spans="3:11" x14ac:dyDescent="0.35">
      <c r="C834" s="143"/>
      <c r="D834" s="151"/>
      <c r="E834" s="118"/>
      <c r="F834" s="97">
        <f t="shared" si="40"/>
        <v>0</v>
      </c>
      <c r="G834" s="161"/>
      <c r="H834" s="144"/>
      <c r="I834" s="130" t="e">
        <f>VLOOKUP(H834,Presupuesto!$B$11:$C$565,2,0)</f>
        <v>#N/A</v>
      </c>
      <c r="J834" s="98" t="str">
        <f t="shared" si="41"/>
        <v>Desarrollo del Sistema de Educación Superior</v>
      </c>
      <c r="K834" s="98" t="s">
        <v>410</v>
      </c>
    </row>
    <row r="835" spans="3:11" x14ac:dyDescent="0.35">
      <c r="C835" s="143"/>
      <c r="D835" s="151"/>
      <c r="E835" s="118"/>
      <c r="F835" s="97">
        <f t="shared" si="40"/>
        <v>0</v>
      </c>
      <c r="G835" s="161"/>
      <c r="H835" s="144"/>
      <c r="I835" s="130" t="e">
        <f>VLOOKUP(H835,Presupuesto!$B$11:$C$565,2,0)</f>
        <v>#N/A</v>
      </c>
      <c r="J835" s="98" t="str">
        <f t="shared" si="41"/>
        <v>Desarrollo del Sistema de Educación Superior</v>
      </c>
      <c r="K835" s="98" t="s">
        <v>410</v>
      </c>
    </row>
    <row r="836" spans="3:11" x14ac:dyDescent="0.35">
      <c r="C836" s="143"/>
      <c r="D836" s="151"/>
      <c r="E836" s="118"/>
      <c r="F836" s="97">
        <f t="shared" si="40"/>
        <v>0</v>
      </c>
      <c r="G836" s="161"/>
      <c r="H836" s="144"/>
      <c r="I836" s="130" t="e">
        <f>VLOOKUP(H836,Presupuesto!$B$11:$C$565,2,0)</f>
        <v>#N/A</v>
      </c>
      <c r="J836" s="98" t="str">
        <f t="shared" si="41"/>
        <v>Desarrollo del Sistema de Educación Superior</v>
      </c>
      <c r="K836" s="98" t="s">
        <v>410</v>
      </c>
    </row>
    <row r="837" spans="3:11" x14ac:dyDescent="0.35">
      <c r="C837" s="143"/>
      <c r="D837" s="151"/>
      <c r="E837" s="118"/>
      <c r="F837" s="97">
        <f t="shared" si="40"/>
        <v>0</v>
      </c>
      <c r="G837" s="161"/>
      <c r="H837" s="144"/>
      <c r="I837" s="130" t="e">
        <f>VLOOKUP(H837,Presupuesto!$B$11:$C$565,2,0)</f>
        <v>#N/A</v>
      </c>
      <c r="J837" s="98" t="str">
        <f t="shared" si="41"/>
        <v>Desarrollo del Sistema de Educación Superior</v>
      </c>
      <c r="K837" s="98" t="s">
        <v>410</v>
      </c>
    </row>
    <row r="838" spans="3:11" x14ac:dyDescent="0.35">
      <c r="C838" s="143"/>
      <c r="D838" s="151"/>
      <c r="E838" s="118"/>
      <c r="F838" s="97">
        <f t="shared" si="40"/>
        <v>0</v>
      </c>
      <c r="G838" s="161"/>
      <c r="H838" s="144"/>
      <c r="I838" s="130" t="e">
        <f>VLOOKUP(H838,Presupuesto!$B$11:$C$565,2,0)</f>
        <v>#N/A</v>
      </c>
      <c r="J838" s="98" t="str">
        <f t="shared" si="41"/>
        <v>Desarrollo del Sistema de Educación Superior</v>
      </c>
      <c r="K838" s="98" t="s">
        <v>410</v>
      </c>
    </row>
    <row r="839" spans="3:11" x14ac:dyDescent="0.35">
      <c r="C839" s="143"/>
      <c r="D839" s="151"/>
      <c r="E839" s="118"/>
      <c r="F839" s="97">
        <f t="shared" si="40"/>
        <v>0</v>
      </c>
      <c r="G839" s="161"/>
      <c r="H839" s="144"/>
      <c r="I839" s="130" t="e">
        <f>VLOOKUP(H839,Presupuesto!$B$11:$C$565,2,0)</f>
        <v>#N/A</v>
      </c>
      <c r="J839" s="98" t="str">
        <f t="shared" si="41"/>
        <v>Desarrollo del Sistema de Educación Superior</v>
      </c>
      <c r="K839" s="98" t="s">
        <v>410</v>
      </c>
    </row>
    <row r="840" spans="3:11" x14ac:dyDescent="0.35">
      <c r="C840" s="143"/>
      <c r="D840" s="151"/>
      <c r="E840" s="118"/>
      <c r="F840" s="97">
        <f t="shared" si="40"/>
        <v>0</v>
      </c>
      <c r="G840" s="161"/>
      <c r="H840" s="144"/>
      <c r="I840" s="130" t="e">
        <f>VLOOKUP(H840,Presupuesto!$B$11:$C$565,2,0)</f>
        <v>#N/A</v>
      </c>
      <c r="J840" s="98" t="str">
        <f t="shared" si="41"/>
        <v>Desarrollo del Sistema de Educación Superior</v>
      </c>
      <c r="K840" s="98" t="s">
        <v>410</v>
      </c>
    </row>
    <row r="841" spans="3:11" x14ac:dyDescent="0.35">
      <c r="C841" s="143"/>
      <c r="D841" s="151"/>
      <c r="E841" s="118"/>
      <c r="F841" s="97">
        <f t="shared" si="40"/>
        <v>0</v>
      </c>
      <c r="G841" s="161"/>
      <c r="H841" s="144"/>
      <c r="I841" s="130" t="e">
        <f>VLOOKUP(H841,Presupuesto!$B$11:$C$565,2,0)</f>
        <v>#N/A</v>
      </c>
      <c r="J841" s="98" t="str">
        <f t="shared" si="41"/>
        <v>Desarrollo del Sistema de Educación Superior</v>
      </c>
      <c r="K841" s="98" t="s">
        <v>410</v>
      </c>
    </row>
    <row r="842" spans="3:11" x14ac:dyDescent="0.35">
      <c r="C842" s="145"/>
      <c r="D842" s="151"/>
      <c r="E842" s="118"/>
      <c r="F842" s="97">
        <f t="shared" si="40"/>
        <v>0</v>
      </c>
      <c r="G842" s="161"/>
      <c r="H842" s="146"/>
      <c r="I842" s="130" t="e">
        <f>VLOOKUP(H842,Presupuesto!$B$11:$C$565,2,0)</f>
        <v>#N/A</v>
      </c>
      <c r="J842" s="98" t="str">
        <f t="shared" si="41"/>
        <v>Desarrollo del Sistema de Educación Superior</v>
      </c>
      <c r="K842" s="98" t="s">
        <v>401</v>
      </c>
    </row>
    <row r="843" spans="3:11" x14ac:dyDescent="0.35">
      <c r="C843" s="145"/>
      <c r="D843" s="151"/>
      <c r="E843" s="118"/>
      <c r="F843" s="97">
        <f t="shared" si="40"/>
        <v>0</v>
      </c>
      <c r="G843" s="161"/>
      <c r="H843" s="146"/>
      <c r="I843" s="130" t="e">
        <f>VLOOKUP(H843,Presupuesto!$B$11:$C$565,2,0)</f>
        <v>#N/A</v>
      </c>
      <c r="J843" s="98" t="str">
        <f t="shared" si="41"/>
        <v>Desarrollo del Sistema de Educación Superior</v>
      </c>
      <c r="K843" s="98" t="s">
        <v>410</v>
      </c>
    </row>
    <row r="844" spans="3:11" x14ac:dyDescent="0.35">
      <c r="C844" s="145"/>
      <c r="D844" s="151"/>
      <c r="E844" s="118"/>
      <c r="F844" s="97">
        <f t="shared" si="40"/>
        <v>0</v>
      </c>
      <c r="G844" s="161"/>
      <c r="H844" s="146"/>
      <c r="I844" s="130" t="e">
        <f>VLOOKUP(H844,Presupuesto!$B$11:$C$565,2,0)</f>
        <v>#N/A</v>
      </c>
      <c r="J844" s="98" t="str">
        <f t="shared" si="41"/>
        <v>Desarrollo del Sistema de Educación Superior</v>
      </c>
      <c r="K844" s="98" t="s">
        <v>410</v>
      </c>
    </row>
    <row r="845" spans="3:11" x14ac:dyDescent="0.35">
      <c r="C845" s="145"/>
      <c r="D845" s="151"/>
      <c r="E845" s="118"/>
      <c r="F845" s="97">
        <f t="shared" si="40"/>
        <v>0</v>
      </c>
      <c r="G845" s="161"/>
      <c r="H845" s="146"/>
      <c r="I845" s="130" t="e">
        <f>VLOOKUP(H845,Presupuesto!$B$11:$C$565,2,0)</f>
        <v>#N/A</v>
      </c>
      <c r="J845" s="98" t="str">
        <f t="shared" si="41"/>
        <v>Desarrollo del Sistema de Educación Superior</v>
      </c>
      <c r="K845" s="98" t="s">
        <v>410</v>
      </c>
    </row>
    <row r="846" spans="3:11" ht="15" thickBot="1" x14ac:dyDescent="0.4">
      <c r="C846" s="147"/>
      <c r="D846" s="159"/>
      <c r="E846" s="103"/>
      <c r="F846" s="105">
        <f t="shared" si="40"/>
        <v>0</v>
      </c>
      <c r="G846" s="162"/>
      <c r="H846" s="148"/>
      <c r="I846" s="132" t="e">
        <f>VLOOKUP(H846,Presupuesto!$B$11:$C$565,2,0)</f>
        <v>#N/A</v>
      </c>
      <c r="J846" s="106" t="str">
        <f t="shared" si="41"/>
        <v>Desarrollo del Sistema de Educación Superior</v>
      </c>
      <c r="K846" s="124" t="s">
        <v>392</v>
      </c>
    </row>
  </sheetData>
  <dataConsolidate/>
  <dataValidations count="6">
    <dataValidation type="list" allowBlank="1" showInputMessage="1" showErrorMessage="1" errorTitle="¡Ingreso Inválido!" error="Seleccione una opción de la lista." promptTitle="Tipo de Presupuesto" prompt="Seleccione una opción de la lista." sqref="G63:G97 G107:G141 G151:G185 G195:G229 G239:G273 G283:G317 G328:G362 G372:G406 G416:G450 G460:G494 G504:G538 G548:G582 G592:G626 G636:G670 G680:G714 G724:G758 G768:G802 G812:G846 G17:G29 G39:G53">
      <formula1>$R$2:$S$2</formula1>
    </dataValidation>
    <dataValidation type="list" allowBlank="1" showInputMessage="1" showErrorMessage="1" errorTitle="¡Ingreso Inválido!" error="Seleccione una opción de la lista" promptTitle="Mes Requerido" prompt="Seleccione el mes en el que requiere el recurso." sqref="K63:K97 K107:K141 K151:K185 K195:K229 K239:K273 K283:K317 K328:K362 K372:K406 K416:K450 K460:K494 K504:K538 K548:K582 K592:K626 K636:K670 K680:K714 K724:K758 K768:K802 K812:K846 K17:K29 K39:K53">
      <formula1>$U$2:$AF$2</formula1>
    </dataValidation>
    <dataValidation type="list" allowBlank="1" showInputMessage="1" showErrorMessage="1" errorTitle="¡Ingreso Invalido!" error="Seleccione una opción de la lista." promptTitle="Categoria/Zona de Viáticos" prompt="Seleccione una opción de la lista" sqref="C17 C39 C63 C107 C151 C195 C239 C283 C328 C372 C416 C460 C504 C548 C592 C636 C680 C724 C768 C812">
      <formula1>$AH$2:$BU$2</formula1>
    </dataValidation>
    <dataValidation type="list" allowBlank="1" showInputMessage="1" showErrorMessage="1" errorTitle="¡Ingreso Inválido!" error="Verifique el valor ingresado." promptTitle="Ingrese el Objeto de Gasto" prompt="Ingrese el Objeto de Gasto" sqref="H63:H97 H107:H141 H151:H185 H195:H229 H239:H273 H283:H317 H328:H362 H372:H406 H416:H450 H460:H494 H504:H538 H548:H582 H592:H626 H636:H670 H680:H714 H724:H758 H768:H802 H812:H846 H17:H29 H39:H53">
      <formula1>$A$1:$UI$1</formula1>
    </dataValidation>
    <dataValidation type="list" allowBlank="1" showInputMessage="1" showErrorMessage="1" errorTitle="¡Ingreso Inválido!" error="Seleccione una opción de la lista." promptTitle="Dimensión Estratégica" prompt="Seleccione una opción de la lista." sqref="J64:J97 J108:J141 J152:J185 J196:J229 J240:J273 J284:J317 J329:J362 J373:J406 J417:J450 J461:J494 J505:J538 J549:J582 J593:J626 J637:J670 J681:J714 J725:J758 J769:J802 J813:J846 J18:J29 J40:J53">
      <formula1>$A$2:$P$2</formula1>
    </dataValidation>
    <dataValidation type="list" allowBlank="1" showInputMessage="1" showErrorMessage="1" errorTitle="¡Ingreso Inválido!" error="Seleccione una opción de la lista." promptTitle="Dimensión Estratégica" prompt="Seleccione una opción de la lista." sqref="J17 J39 J63 J107 J151 J195 J239 J283 J328 J372 J416 J460 J504 J548 J592 J636 J680 J724 J768 J812">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4296875" defaultRowHeight="14.5" x14ac:dyDescent="0.35"/>
  <cols>
    <col min="1" max="1" width="1.81640625" style="86" customWidth="1"/>
    <col min="2" max="2" width="7.81640625" style="86" customWidth="1"/>
    <col min="3" max="3" width="46.7265625" style="86" bestFit="1" customWidth="1"/>
    <col min="4" max="4" width="26.81640625" style="86" bestFit="1" customWidth="1"/>
    <col min="5" max="5" width="13.81640625" style="86" customWidth="1"/>
    <col min="6" max="6" width="21.81640625" style="86" customWidth="1"/>
    <col min="7" max="7" width="16.54296875" style="77" customWidth="1"/>
    <col min="8" max="8" width="18.26953125" style="86" customWidth="1"/>
    <col min="9" max="9" width="43.26953125" style="86" customWidth="1"/>
    <col min="10" max="10" width="28.1796875" style="86" bestFit="1" customWidth="1"/>
    <col min="11" max="11" width="19.81640625" style="86" bestFit="1" customWidth="1"/>
    <col min="12" max="12" width="12.7265625" style="86" bestFit="1" customWidth="1"/>
    <col min="13" max="16384" width="11.54296875" style="86"/>
  </cols>
  <sheetData>
    <row r="1" spans="1:555" ht="26" hidden="1" x14ac:dyDescent="0.35">
      <c r="A1" s="187" t="s">
        <v>249</v>
      </c>
      <c r="B1" s="190" t="s">
        <v>250</v>
      </c>
      <c r="C1" s="181" t="s">
        <v>251</v>
      </c>
      <c r="D1" s="181" t="s">
        <v>494</v>
      </c>
      <c r="E1" s="181" t="s">
        <v>496</v>
      </c>
      <c r="F1" s="181" t="s">
        <v>498</v>
      </c>
      <c r="G1" s="181" t="s">
        <v>500</v>
      </c>
      <c r="H1" s="181" t="s">
        <v>502</v>
      </c>
      <c r="I1" s="181" t="s">
        <v>504</v>
      </c>
      <c r="J1" s="181" t="s">
        <v>252</v>
      </c>
      <c r="K1" s="181" t="s">
        <v>507</v>
      </c>
      <c r="L1" s="181" t="s">
        <v>253</v>
      </c>
      <c r="M1" s="181" t="s">
        <v>509</v>
      </c>
      <c r="N1" s="181" t="s">
        <v>511</v>
      </c>
      <c r="O1" s="181" t="s">
        <v>513</v>
      </c>
      <c r="P1" s="181" t="s">
        <v>254</v>
      </c>
      <c r="Q1" s="181" t="s">
        <v>514</v>
      </c>
      <c r="R1" s="181" t="s">
        <v>517</v>
      </c>
      <c r="S1" s="181" t="s">
        <v>255</v>
      </c>
      <c r="T1" s="181" t="s">
        <v>519</v>
      </c>
      <c r="U1" s="181" t="s">
        <v>256</v>
      </c>
      <c r="V1" s="181" t="s">
        <v>520</v>
      </c>
      <c r="W1" s="181" t="s">
        <v>521</v>
      </c>
      <c r="X1" s="181" t="s">
        <v>525</v>
      </c>
      <c r="Y1" s="181" t="s">
        <v>272</v>
      </c>
      <c r="Z1" s="181" t="s">
        <v>526</v>
      </c>
      <c r="AA1" s="181" t="s">
        <v>528</v>
      </c>
      <c r="AB1" s="181" t="s">
        <v>530</v>
      </c>
      <c r="AC1" s="181" t="s">
        <v>273</v>
      </c>
      <c r="AD1" s="181" t="s">
        <v>532</v>
      </c>
      <c r="AE1" s="181" t="s">
        <v>534</v>
      </c>
      <c r="AF1" s="181" t="s">
        <v>536</v>
      </c>
      <c r="AG1" s="181" t="s">
        <v>538</v>
      </c>
      <c r="AH1" s="181" t="s">
        <v>248</v>
      </c>
      <c r="AI1" s="181" t="s">
        <v>540</v>
      </c>
      <c r="AJ1" s="190" t="s">
        <v>257</v>
      </c>
      <c r="AK1" s="181" t="s">
        <v>542</v>
      </c>
      <c r="AL1" s="181" t="s">
        <v>258</v>
      </c>
      <c r="AM1" s="181" t="s">
        <v>544</v>
      </c>
      <c r="AN1" s="181" t="s">
        <v>546</v>
      </c>
      <c r="AO1" s="181" t="s">
        <v>259</v>
      </c>
      <c r="AP1" s="181" t="s">
        <v>548</v>
      </c>
      <c r="AQ1" s="181" t="s">
        <v>550</v>
      </c>
      <c r="AR1" s="181" t="s">
        <v>260</v>
      </c>
      <c r="AS1" s="181" t="s">
        <v>551</v>
      </c>
      <c r="AT1" s="181" t="s">
        <v>553</v>
      </c>
      <c r="AU1" s="181" t="s">
        <v>554</v>
      </c>
      <c r="AV1" s="181" t="s">
        <v>555</v>
      </c>
      <c r="AW1" s="181" t="s">
        <v>557</v>
      </c>
      <c r="AX1" s="181" t="s">
        <v>559</v>
      </c>
      <c r="AY1" s="181" t="s">
        <v>560</v>
      </c>
      <c r="AZ1" s="181" t="s">
        <v>261</v>
      </c>
      <c r="BA1" s="181" t="s">
        <v>562</v>
      </c>
      <c r="BB1" s="181" t="s">
        <v>564</v>
      </c>
      <c r="BC1" s="181" t="s">
        <v>566</v>
      </c>
      <c r="BD1" s="181" t="s">
        <v>568</v>
      </c>
      <c r="BE1" s="181" t="s">
        <v>570</v>
      </c>
      <c r="BF1" s="181" t="s">
        <v>572</v>
      </c>
      <c r="BG1" s="181" t="s">
        <v>574</v>
      </c>
      <c r="BH1" s="181" t="s">
        <v>576</v>
      </c>
      <c r="BI1" s="181" t="s">
        <v>274</v>
      </c>
      <c r="BJ1" s="181" t="s">
        <v>578</v>
      </c>
      <c r="BK1" s="181" t="s">
        <v>580</v>
      </c>
      <c r="BL1" s="181" t="s">
        <v>582</v>
      </c>
      <c r="BM1" s="181" t="s">
        <v>584</v>
      </c>
      <c r="BN1" s="181" t="s">
        <v>586</v>
      </c>
      <c r="BO1" s="181" t="s">
        <v>588</v>
      </c>
      <c r="BP1" s="181" t="s">
        <v>590</v>
      </c>
      <c r="BQ1" s="181" t="s">
        <v>592</v>
      </c>
      <c r="BR1" s="181" t="s">
        <v>594</v>
      </c>
      <c r="BS1" s="181" t="s">
        <v>596</v>
      </c>
      <c r="BT1" s="190" t="s">
        <v>262</v>
      </c>
      <c r="BU1" s="181" t="s">
        <v>263</v>
      </c>
      <c r="BV1" s="181" t="s">
        <v>598</v>
      </c>
      <c r="BW1" s="181" t="s">
        <v>264</v>
      </c>
      <c r="BX1" s="181" t="s">
        <v>600</v>
      </c>
      <c r="BY1" s="181" t="s">
        <v>602</v>
      </c>
      <c r="BZ1" s="190" t="s">
        <v>265</v>
      </c>
      <c r="CA1" s="181" t="s">
        <v>266</v>
      </c>
      <c r="CB1" s="181" t="s">
        <v>604</v>
      </c>
      <c r="CC1" s="181" t="s">
        <v>267</v>
      </c>
      <c r="CD1" s="181" t="s">
        <v>606</v>
      </c>
      <c r="CE1" s="181" t="s">
        <v>608</v>
      </c>
      <c r="CF1" s="181" t="s">
        <v>610</v>
      </c>
      <c r="CG1" s="190" t="s">
        <v>268</v>
      </c>
      <c r="CH1" s="181" t="s">
        <v>616</v>
      </c>
      <c r="CI1" s="181" t="s">
        <v>618</v>
      </c>
      <c r="CJ1" s="181" t="s">
        <v>269</v>
      </c>
      <c r="CK1" s="181" t="s">
        <v>612</v>
      </c>
      <c r="CL1" s="181" t="s">
        <v>614</v>
      </c>
      <c r="CM1" s="181" t="s">
        <v>270</v>
      </c>
      <c r="CN1" s="181" t="s">
        <v>620</v>
      </c>
      <c r="CO1" s="181" t="s">
        <v>271</v>
      </c>
      <c r="CP1" s="181" t="s">
        <v>621</v>
      </c>
      <c r="CQ1" s="178" t="s">
        <v>275</v>
      </c>
      <c r="CR1" s="190" t="s">
        <v>276</v>
      </c>
      <c r="CS1" s="181" t="s">
        <v>622</v>
      </c>
      <c r="CT1" s="181" t="s">
        <v>623</v>
      </c>
      <c r="CU1" s="181" t="s">
        <v>625</v>
      </c>
      <c r="CV1" s="181" t="s">
        <v>277</v>
      </c>
      <c r="CW1" s="181" t="s">
        <v>627</v>
      </c>
      <c r="CX1" s="181" t="s">
        <v>629</v>
      </c>
      <c r="CY1" s="181" t="s">
        <v>631</v>
      </c>
      <c r="CZ1" s="181" t="s">
        <v>633</v>
      </c>
      <c r="DA1" s="181" t="s">
        <v>635</v>
      </c>
      <c r="DB1" s="181" t="s">
        <v>637</v>
      </c>
      <c r="DC1" s="190" t="s">
        <v>278</v>
      </c>
      <c r="DD1" s="181" t="s">
        <v>279</v>
      </c>
      <c r="DE1" s="181" t="s">
        <v>639</v>
      </c>
      <c r="DF1" s="181" t="s">
        <v>280</v>
      </c>
      <c r="DG1" s="181" t="s">
        <v>641</v>
      </c>
      <c r="DH1" s="181" t="s">
        <v>643</v>
      </c>
      <c r="DI1" s="181" t="s">
        <v>645</v>
      </c>
      <c r="DJ1" s="181" t="s">
        <v>647</v>
      </c>
      <c r="DK1" s="181" t="s">
        <v>649</v>
      </c>
      <c r="DL1" s="181" t="s">
        <v>651</v>
      </c>
      <c r="DM1" s="181" t="s">
        <v>653</v>
      </c>
      <c r="DN1" s="181" t="s">
        <v>281</v>
      </c>
      <c r="DO1" s="181" t="s">
        <v>655</v>
      </c>
      <c r="DP1" s="181" t="s">
        <v>657</v>
      </c>
      <c r="DQ1" s="181" t="s">
        <v>659</v>
      </c>
      <c r="DR1" s="190" t="s">
        <v>282</v>
      </c>
      <c r="DS1" s="181" t="s">
        <v>661</v>
      </c>
      <c r="DT1" s="181" t="s">
        <v>283</v>
      </c>
      <c r="DU1" s="181" t="s">
        <v>663</v>
      </c>
      <c r="DV1" s="181" t="s">
        <v>284</v>
      </c>
      <c r="DW1" s="181" t="s">
        <v>665</v>
      </c>
      <c r="DX1" s="181" t="s">
        <v>667</v>
      </c>
      <c r="DY1" s="181" t="s">
        <v>669</v>
      </c>
      <c r="DZ1" s="181" t="s">
        <v>671</v>
      </c>
      <c r="EA1" s="181" t="s">
        <v>673</v>
      </c>
      <c r="EB1" s="181" t="s">
        <v>675</v>
      </c>
      <c r="EC1" s="181" t="s">
        <v>677</v>
      </c>
      <c r="ED1" s="181" t="s">
        <v>679</v>
      </c>
      <c r="EE1" s="181" t="s">
        <v>681</v>
      </c>
      <c r="EF1" s="181" t="s">
        <v>683</v>
      </c>
      <c r="EG1" s="181" t="s">
        <v>685</v>
      </c>
      <c r="EH1" s="190" t="s">
        <v>285</v>
      </c>
      <c r="EI1" s="181" t="s">
        <v>687</v>
      </c>
      <c r="EJ1" s="181" t="s">
        <v>286</v>
      </c>
      <c r="EK1" s="181" t="s">
        <v>689</v>
      </c>
      <c r="EL1" s="181" t="s">
        <v>691</v>
      </c>
      <c r="EM1" s="181" t="s">
        <v>287</v>
      </c>
      <c r="EN1" s="181" t="s">
        <v>693</v>
      </c>
      <c r="EO1" s="181" t="s">
        <v>695</v>
      </c>
      <c r="EP1" s="181" t="s">
        <v>288</v>
      </c>
      <c r="EQ1" s="181" t="s">
        <v>697</v>
      </c>
      <c r="ER1" s="181" t="s">
        <v>699</v>
      </c>
      <c r="ES1" s="181" t="s">
        <v>701</v>
      </c>
      <c r="ET1" s="181" t="s">
        <v>289</v>
      </c>
      <c r="EU1" s="181" t="s">
        <v>703</v>
      </c>
      <c r="EV1" s="181" t="s">
        <v>705</v>
      </c>
      <c r="EW1" s="190" t="s">
        <v>290</v>
      </c>
      <c r="EX1" s="181" t="s">
        <v>291</v>
      </c>
      <c r="EY1" s="181" t="s">
        <v>707</v>
      </c>
      <c r="EZ1" s="181" t="s">
        <v>709</v>
      </c>
      <c r="FA1" s="181" t="s">
        <v>711</v>
      </c>
      <c r="FB1" s="181" t="s">
        <v>713</v>
      </c>
      <c r="FC1" s="181" t="s">
        <v>292</v>
      </c>
      <c r="FD1" s="181" t="s">
        <v>715</v>
      </c>
      <c r="FE1" s="181" t="s">
        <v>717</v>
      </c>
      <c r="FF1" s="181" t="s">
        <v>719</v>
      </c>
      <c r="FG1" s="181" t="s">
        <v>721</v>
      </c>
      <c r="FH1" s="181" t="s">
        <v>723</v>
      </c>
      <c r="FI1" s="181" t="s">
        <v>293</v>
      </c>
      <c r="FJ1" s="181" t="s">
        <v>726</v>
      </c>
      <c r="FK1" s="181" t="s">
        <v>294</v>
      </c>
      <c r="FL1" s="181" t="s">
        <v>729</v>
      </c>
      <c r="FM1" s="181" t="s">
        <v>730</v>
      </c>
      <c r="FN1" s="181" t="s">
        <v>732</v>
      </c>
      <c r="FO1" s="181" t="s">
        <v>295</v>
      </c>
      <c r="FP1" s="181" t="s">
        <v>735</v>
      </c>
      <c r="FQ1" s="181" t="s">
        <v>736</v>
      </c>
      <c r="FR1" s="181" t="s">
        <v>738</v>
      </c>
      <c r="FS1" s="181" t="s">
        <v>296</v>
      </c>
      <c r="FT1" s="181" t="s">
        <v>741</v>
      </c>
      <c r="FU1" s="181" t="s">
        <v>743</v>
      </c>
      <c r="FV1" s="181" t="s">
        <v>745</v>
      </c>
      <c r="FW1" s="190" t="s">
        <v>297</v>
      </c>
      <c r="FX1" s="190" t="s">
        <v>298</v>
      </c>
      <c r="FY1" s="181" t="s">
        <v>304</v>
      </c>
      <c r="FZ1" s="181" t="s">
        <v>747</v>
      </c>
      <c r="GA1" s="181" t="s">
        <v>749</v>
      </c>
      <c r="GB1" s="181" t="s">
        <v>751</v>
      </c>
      <c r="GC1" s="181" t="s">
        <v>753</v>
      </c>
      <c r="GD1" s="181" t="s">
        <v>755</v>
      </c>
      <c r="GE1" s="181" t="s">
        <v>757</v>
      </c>
      <c r="GF1" s="190" t="s">
        <v>299</v>
      </c>
      <c r="GG1" s="181" t="s">
        <v>305</v>
      </c>
      <c r="GH1" s="181" t="s">
        <v>759</v>
      </c>
      <c r="GI1" s="181" t="s">
        <v>761</v>
      </c>
      <c r="GJ1" s="181" t="s">
        <v>762</v>
      </c>
      <c r="GK1" s="181" t="s">
        <v>306</v>
      </c>
      <c r="GL1" s="181" t="s">
        <v>765</v>
      </c>
      <c r="GM1" s="181" t="s">
        <v>766</v>
      </c>
      <c r="GN1" s="190" t="s">
        <v>300</v>
      </c>
      <c r="GO1" s="181" t="s">
        <v>301</v>
      </c>
      <c r="GP1" s="181" t="s">
        <v>768</v>
      </c>
      <c r="GQ1" s="181" t="s">
        <v>770</v>
      </c>
      <c r="GR1" s="181" t="s">
        <v>772</v>
      </c>
      <c r="GS1" s="181" t="s">
        <v>774</v>
      </c>
      <c r="GT1" s="181" t="s">
        <v>776</v>
      </c>
      <c r="GU1" s="190" t="s">
        <v>302</v>
      </c>
      <c r="GV1" s="181" t="s">
        <v>303</v>
      </c>
      <c r="GW1" s="181" t="s">
        <v>778</v>
      </c>
      <c r="GX1" s="181" t="s">
        <v>780</v>
      </c>
      <c r="GY1" s="181" t="s">
        <v>782</v>
      </c>
      <c r="GZ1" s="181" t="s">
        <v>784</v>
      </c>
      <c r="HA1" s="181" t="s">
        <v>786</v>
      </c>
      <c r="HB1" s="181" t="s">
        <v>788</v>
      </c>
      <c r="HC1" s="178" t="s">
        <v>307</v>
      </c>
      <c r="HD1" s="190" t="s">
        <v>308</v>
      </c>
      <c r="HE1" s="181" t="s">
        <v>309</v>
      </c>
      <c r="HF1" s="181" t="s">
        <v>790</v>
      </c>
      <c r="HG1" s="181" t="s">
        <v>792</v>
      </c>
      <c r="HH1" s="181" t="s">
        <v>794</v>
      </c>
      <c r="HI1" s="181" t="s">
        <v>796</v>
      </c>
      <c r="HJ1" s="181" t="s">
        <v>310</v>
      </c>
      <c r="HK1" s="181" t="s">
        <v>799</v>
      </c>
      <c r="HL1" s="181" t="s">
        <v>327</v>
      </c>
      <c r="HM1" s="181" t="s">
        <v>837</v>
      </c>
      <c r="HN1" s="181" t="s">
        <v>839</v>
      </c>
      <c r="HO1" s="181" t="s">
        <v>841</v>
      </c>
      <c r="HP1" s="190" t="s">
        <v>311</v>
      </c>
      <c r="HQ1" s="181" t="s">
        <v>801</v>
      </c>
      <c r="HR1" s="181" t="s">
        <v>803</v>
      </c>
      <c r="HS1" s="181" t="s">
        <v>312</v>
      </c>
      <c r="HT1" s="181" t="s">
        <v>806</v>
      </c>
      <c r="HU1" s="181" t="s">
        <v>808</v>
      </c>
      <c r="HV1" s="181" t="s">
        <v>809</v>
      </c>
      <c r="HW1" s="181" t="s">
        <v>811</v>
      </c>
      <c r="HX1" s="190" t="s">
        <v>313</v>
      </c>
      <c r="HY1" s="181" t="s">
        <v>813</v>
      </c>
      <c r="HZ1" s="181" t="s">
        <v>815</v>
      </c>
      <c r="IA1" s="181" t="s">
        <v>817</v>
      </c>
      <c r="IB1" s="181" t="s">
        <v>314</v>
      </c>
      <c r="IC1" s="181" t="s">
        <v>819</v>
      </c>
      <c r="ID1" s="181" t="s">
        <v>821</v>
      </c>
      <c r="IE1" s="181" t="s">
        <v>315</v>
      </c>
      <c r="IF1" s="181" t="s">
        <v>823</v>
      </c>
      <c r="IG1" s="181" t="s">
        <v>825</v>
      </c>
      <c r="IH1" s="181" t="s">
        <v>316</v>
      </c>
      <c r="II1" s="181" t="s">
        <v>827</v>
      </c>
      <c r="IJ1" s="181" t="s">
        <v>829</v>
      </c>
      <c r="IK1" s="181" t="s">
        <v>831</v>
      </c>
      <c r="IL1" s="181" t="s">
        <v>833</v>
      </c>
      <c r="IM1" s="181" t="s">
        <v>317</v>
      </c>
      <c r="IN1" s="181" t="s">
        <v>835</v>
      </c>
      <c r="IO1" s="190" t="s">
        <v>318</v>
      </c>
      <c r="IP1" s="181" t="s">
        <v>843</v>
      </c>
      <c r="IQ1" s="181" t="s">
        <v>845</v>
      </c>
      <c r="IR1" s="181" t="s">
        <v>319</v>
      </c>
      <c r="IS1" s="181" t="s">
        <v>847</v>
      </c>
      <c r="IT1" s="181" t="s">
        <v>849</v>
      </c>
      <c r="IU1" s="181" t="s">
        <v>851</v>
      </c>
      <c r="IV1" s="190" t="s">
        <v>320</v>
      </c>
      <c r="IW1" s="181" t="s">
        <v>853</v>
      </c>
      <c r="IX1" s="181" t="s">
        <v>321</v>
      </c>
      <c r="IY1" s="181" t="s">
        <v>856</v>
      </c>
      <c r="IZ1" s="181" t="s">
        <v>858</v>
      </c>
      <c r="JA1" s="181" t="s">
        <v>860</v>
      </c>
      <c r="JB1" s="181" t="s">
        <v>862</v>
      </c>
      <c r="JC1" s="181" t="s">
        <v>864</v>
      </c>
      <c r="JD1" s="181" t="s">
        <v>866</v>
      </c>
      <c r="JE1" s="181" t="s">
        <v>322</v>
      </c>
      <c r="JF1" s="181" t="s">
        <v>869</v>
      </c>
      <c r="JG1" s="181" t="s">
        <v>871</v>
      </c>
      <c r="JH1" s="181" t="s">
        <v>873</v>
      </c>
      <c r="JI1" s="181" t="s">
        <v>875</v>
      </c>
      <c r="JJ1" s="181" t="s">
        <v>877</v>
      </c>
      <c r="JK1" s="181" t="s">
        <v>879</v>
      </c>
      <c r="JL1" s="181" t="s">
        <v>881</v>
      </c>
      <c r="JM1" s="181" t="s">
        <v>883</v>
      </c>
      <c r="JN1" s="181" t="s">
        <v>323</v>
      </c>
      <c r="JO1" s="181" t="s">
        <v>886</v>
      </c>
      <c r="JP1" s="181" t="s">
        <v>888</v>
      </c>
      <c r="JQ1" s="181" t="s">
        <v>890</v>
      </c>
      <c r="JR1" s="181" t="s">
        <v>892</v>
      </c>
      <c r="JS1" s="181" t="s">
        <v>893</v>
      </c>
      <c r="JT1" s="181" t="s">
        <v>895</v>
      </c>
      <c r="JU1" s="181" t="s">
        <v>897</v>
      </c>
      <c r="JV1" s="181" t="s">
        <v>899</v>
      </c>
      <c r="JW1" s="181" t="s">
        <v>901</v>
      </c>
      <c r="JX1" s="181" t="s">
        <v>903</v>
      </c>
      <c r="JY1" s="181" t="s">
        <v>905</v>
      </c>
      <c r="JZ1" s="181" t="s">
        <v>907</v>
      </c>
      <c r="KA1" s="181" t="s">
        <v>909</v>
      </c>
      <c r="KB1" s="181" t="s">
        <v>911</v>
      </c>
      <c r="KC1" s="181" t="s">
        <v>913</v>
      </c>
      <c r="KD1" s="181" t="s">
        <v>915</v>
      </c>
      <c r="KE1" s="181" t="s">
        <v>917</v>
      </c>
      <c r="KF1" s="181" t="s">
        <v>919</v>
      </c>
      <c r="KG1" s="181" t="s">
        <v>921</v>
      </c>
      <c r="KH1" s="181" t="s">
        <v>923</v>
      </c>
      <c r="KI1" s="181" t="s">
        <v>925</v>
      </c>
      <c r="KJ1" s="181" t="s">
        <v>927</v>
      </c>
      <c r="KK1" s="181" t="s">
        <v>929</v>
      </c>
      <c r="KL1" s="181" t="s">
        <v>931</v>
      </c>
      <c r="KM1" s="181" t="s">
        <v>933</v>
      </c>
      <c r="KN1" s="181" t="s">
        <v>935</v>
      </c>
      <c r="KO1" s="190" t="s">
        <v>324</v>
      </c>
      <c r="KP1" s="181" t="s">
        <v>937</v>
      </c>
      <c r="KQ1" s="181" t="s">
        <v>325</v>
      </c>
      <c r="KR1" s="181" t="s">
        <v>940</v>
      </c>
      <c r="KS1" s="181" t="s">
        <v>942</v>
      </c>
      <c r="KT1" s="181" t="s">
        <v>944</v>
      </c>
      <c r="KU1" s="181" t="s">
        <v>946</v>
      </c>
      <c r="KV1" s="181" t="s">
        <v>326</v>
      </c>
      <c r="KW1" s="181" t="s">
        <v>949</v>
      </c>
      <c r="KX1" s="181" t="s">
        <v>951</v>
      </c>
      <c r="KY1" s="181" t="s">
        <v>953</v>
      </c>
      <c r="KZ1" s="181" t="s">
        <v>955</v>
      </c>
      <c r="LA1" s="181" t="s">
        <v>957</v>
      </c>
      <c r="LB1" s="181" t="s">
        <v>959</v>
      </c>
      <c r="LC1" s="181" t="s">
        <v>961</v>
      </c>
      <c r="LD1" s="178" t="s">
        <v>328</v>
      </c>
      <c r="LE1" s="190" t="s">
        <v>329</v>
      </c>
      <c r="LF1" s="181" t="s">
        <v>330</v>
      </c>
      <c r="LG1" s="181" t="s">
        <v>344</v>
      </c>
      <c r="LH1" s="181" t="s">
        <v>963</v>
      </c>
      <c r="LI1" s="181" t="s">
        <v>965</v>
      </c>
      <c r="LJ1" s="181" t="s">
        <v>967</v>
      </c>
      <c r="LK1" s="181" t="s">
        <v>969</v>
      </c>
      <c r="LL1" s="181" t="s">
        <v>345</v>
      </c>
      <c r="LM1" s="181" t="s">
        <v>971</v>
      </c>
      <c r="LN1" s="181" t="s">
        <v>346</v>
      </c>
      <c r="LO1" s="181" t="s">
        <v>973</v>
      </c>
      <c r="LP1" s="181" t="s">
        <v>331</v>
      </c>
      <c r="LQ1" s="181" t="s">
        <v>975</v>
      </c>
      <c r="LR1" s="181" t="s">
        <v>347</v>
      </c>
      <c r="LS1" s="181" t="s">
        <v>977</v>
      </c>
      <c r="LT1" s="181" t="s">
        <v>979</v>
      </c>
      <c r="LU1" s="181" t="s">
        <v>348</v>
      </c>
      <c r="LV1" s="190" t="s">
        <v>332</v>
      </c>
      <c r="LW1" s="181" t="s">
        <v>333</v>
      </c>
      <c r="LX1" s="181" t="s">
        <v>981</v>
      </c>
      <c r="LY1" s="181" t="s">
        <v>983</v>
      </c>
      <c r="LZ1" s="181" t="s">
        <v>984</v>
      </c>
      <c r="MA1" s="181" t="s">
        <v>986</v>
      </c>
      <c r="MB1" s="181" t="s">
        <v>987</v>
      </c>
      <c r="MC1" s="181" t="s">
        <v>989</v>
      </c>
      <c r="MD1" s="181" t="s">
        <v>991</v>
      </c>
      <c r="ME1" s="181" t="s">
        <v>993</v>
      </c>
      <c r="MF1" s="181" t="s">
        <v>995</v>
      </c>
      <c r="MG1" s="181" t="s">
        <v>334</v>
      </c>
      <c r="MH1" s="181" t="s">
        <v>998</v>
      </c>
      <c r="MI1" s="181" t="s">
        <v>999</v>
      </c>
      <c r="MJ1" s="181" t="s">
        <v>1001</v>
      </c>
      <c r="MK1" s="181" t="s">
        <v>335</v>
      </c>
      <c r="ML1" s="181" t="s">
        <v>1004</v>
      </c>
      <c r="MM1" s="181" t="s">
        <v>1005</v>
      </c>
      <c r="MN1" s="181" t="s">
        <v>1007</v>
      </c>
      <c r="MO1" s="181" t="s">
        <v>1009</v>
      </c>
      <c r="MP1" s="181" t="s">
        <v>336</v>
      </c>
      <c r="MQ1" s="181" t="s">
        <v>1012</v>
      </c>
      <c r="MR1" s="181" t="s">
        <v>1014</v>
      </c>
      <c r="MS1" s="181" t="s">
        <v>1016</v>
      </c>
      <c r="MT1" s="181" t="s">
        <v>1018</v>
      </c>
      <c r="MU1" s="181" t="s">
        <v>337</v>
      </c>
      <c r="MV1" s="181" t="s">
        <v>1021</v>
      </c>
      <c r="MW1" s="181" t="s">
        <v>1023</v>
      </c>
      <c r="MX1" s="181" t="s">
        <v>1025</v>
      </c>
      <c r="MY1" s="181" t="s">
        <v>1027</v>
      </c>
      <c r="MZ1" s="181" t="s">
        <v>1029</v>
      </c>
      <c r="NA1" s="181" t="s">
        <v>1031</v>
      </c>
      <c r="NB1" s="181" t="s">
        <v>1033</v>
      </c>
      <c r="NC1" s="181" t="s">
        <v>1035</v>
      </c>
      <c r="ND1" s="181" t="s">
        <v>1037</v>
      </c>
      <c r="NE1" s="181" t="s">
        <v>1039</v>
      </c>
      <c r="NF1" s="181" t="s">
        <v>1041</v>
      </c>
      <c r="NG1" s="181" t="s">
        <v>1042</v>
      </c>
      <c r="NH1" s="190" t="s">
        <v>338</v>
      </c>
      <c r="NI1" s="181" t="s">
        <v>339</v>
      </c>
      <c r="NJ1" s="181" t="s">
        <v>1044</v>
      </c>
      <c r="NK1" s="181" t="s">
        <v>1046</v>
      </c>
      <c r="NL1" s="181" t="s">
        <v>1048</v>
      </c>
      <c r="NM1" s="181" t="s">
        <v>1050</v>
      </c>
      <c r="NN1" s="190" t="s">
        <v>340</v>
      </c>
      <c r="NO1" s="181" t="s">
        <v>341</v>
      </c>
      <c r="NP1" s="181" t="s">
        <v>1051</v>
      </c>
      <c r="NQ1" s="181" t="s">
        <v>342</v>
      </c>
      <c r="NR1" s="181" t="s">
        <v>1053</v>
      </c>
      <c r="NS1" s="181" t="s">
        <v>1055</v>
      </c>
      <c r="NT1" s="181" t="s">
        <v>343</v>
      </c>
      <c r="NU1" s="181" t="s">
        <v>1057</v>
      </c>
      <c r="NV1" s="178" t="s">
        <v>349</v>
      </c>
      <c r="NW1" s="190" t="s">
        <v>350</v>
      </c>
      <c r="NX1" s="181" t="s">
        <v>351</v>
      </c>
      <c r="NY1" s="181" t="s">
        <v>1060</v>
      </c>
      <c r="NZ1" s="181" t="s">
        <v>1062</v>
      </c>
      <c r="OA1" s="181" t="s">
        <v>352</v>
      </c>
      <c r="OB1" s="181" t="s">
        <v>362</v>
      </c>
      <c r="OC1" s="181" t="s">
        <v>1064</v>
      </c>
      <c r="OD1" s="181" t="s">
        <v>1066</v>
      </c>
      <c r="OE1" s="181" t="s">
        <v>1068</v>
      </c>
      <c r="OF1" s="181" t="s">
        <v>1070</v>
      </c>
      <c r="OG1" s="181" t="s">
        <v>1072</v>
      </c>
      <c r="OH1" s="181" t="s">
        <v>1074</v>
      </c>
      <c r="OI1" s="181" t="s">
        <v>1076</v>
      </c>
      <c r="OJ1" s="181" t="s">
        <v>1078</v>
      </c>
      <c r="OK1" s="181" t="s">
        <v>1080</v>
      </c>
      <c r="OL1" s="181" t="s">
        <v>1082</v>
      </c>
      <c r="OM1" s="181" t="s">
        <v>1084</v>
      </c>
      <c r="ON1" s="181" t="s">
        <v>1086</v>
      </c>
      <c r="OO1" s="181" t="s">
        <v>1088</v>
      </c>
      <c r="OP1" s="181" t="s">
        <v>1090</v>
      </c>
      <c r="OQ1" s="181" t="s">
        <v>1092</v>
      </c>
      <c r="OR1" s="181" t="s">
        <v>1094</v>
      </c>
      <c r="OS1" s="181" t="s">
        <v>1096</v>
      </c>
      <c r="OT1" s="181" t="s">
        <v>1098</v>
      </c>
      <c r="OU1" s="181" t="s">
        <v>1100</v>
      </c>
      <c r="OV1" s="181" t="s">
        <v>1102</v>
      </c>
      <c r="OW1" s="181" t="s">
        <v>1104</v>
      </c>
      <c r="OX1" s="181" t="s">
        <v>1106</v>
      </c>
      <c r="OY1" s="181" t="s">
        <v>363</v>
      </c>
      <c r="OZ1" s="181" t="s">
        <v>1109</v>
      </c>
      <c r="PA1" s="181" t="s">
        <v>1111</v>
      </c>
      <c r="PB1" s="181" t="s">
        <v>1112</v>
      </c>
      <c r="PC1" s="181" t="s">
        <v>1114</v>
      </c>
      <c r="PD1" s="181" t="s">
        <v>1116</v>
      </c>
      <c r="PE1" s="181" t="s">
        <v>1118</v>
      </c>
      <c r="PF1" s="181" t="s">
        <v>1120</v>
      </c>
      <c r="PG1" s="181" t="s">
        <v>1122</v>
      </c>
      <c r="PH1" s="181" t="s">
        <v>1124</v>
      </c>
      <c r="PI1" s="181" t="s">
        <v>1126</v>
      </c>
      <c r="PJ1" s="181" t="s">
        <v>1128</v>
      </c>
      <c r="PK1" s="181" t="s">
        <v>1130</v>
      </c>
      <c r="PL1" s="181" t="s">
        <v>1132</v>
      </c>
      <c r="PM1" s="181" t="s">
        <v>1134</v>
      </c>
      <c r="PN1" s="181" t="s">
        <v>1136</v>
      </c>
      <c r="PO1" s="181" t="s">
        <v>1138</v>
      </c>
      <c r="PP1" s="181" t="s">
        <v>1140</v>
      </c>
      <c r="PQ1" s="181" t="s">
        <v>1142</v>
      </c>
      <c r="PR1" s="181" t="s">
        <v>1144</v>
      </c>
      <c r="PS1" s="181" t="s">
        <v>1146</v>
      </c>
      <c r="PT1" s="181" t="s">
        <v>1148</v>
      </c>
      <c r="PU1" s="181" t="s">
        <v>1150</v>
      </c>
      <c r="PV1" s="181" t="s">
        <v>1152</v>
      </c>
      <c r="PW1" s="181" t="s">
        <v>1154</v>
      </c>
      <c r="PX1" s="181" t="s">
        <v>1156</v>
      </c>
      <c r="PY1" s="181" t="s">
        <v>1158</v>
      </c>
      <c r="PZ1" s="181" t="s">
        <v>353</v>
      </c>
      <c r="QA1" s="181" t="s">
        <v>1160</v>
      </c>
      <c r="QB1" s="181" t="s">
        <v>1162</v>
      </c>
      <c r="QC1" s="181" t="s">
        <v>1164</v>
      </c>
      <c r="QD1" s="181" t="s">
        <v>1166</v>
      </c>
      <c r="QE1" s="181" t="s">
        <v>1168</v>
      </c>
      <c r="QF1" s="190" t="s">
        <v>354</v>
      </c>
      <c r="QG1" s="181" t="s">
        <v>355</v>
      </c>
      <c r="QH1" s="181" t="s">
        <v>1170</v>
      </c>
      <c r="QI1" s="181" t="s">
        <v>1172</v>
      </c>
      <c r="QJ1" s="181" t="s">
        <v>1174</v>
      </c>
      <c r="QK1" s="181" t="s">
        <v>1176</v>
      </c>
      <c r="QL1" s="181" t="s">
        <v>1178</v>
      </c>
      <c r="QM1" s="181" t="s">
        <v>1180</v>
      </c>
      <c r="QN1" s="190" t="s">
        <v>356</v>
      </c>
      <c r="QO1" s="181" t="s">
        <v>1182</v>
      </c>
      <c r="QP1" s="181" t="s">
        <v>357</v>
      </c>
      <c r="QQ1" s="181" t="s">
        <v>364</v>
      </c>
      <c r="QR1" s="181" t="s">
        <v>1184</v>
      </c>
      <c r="QS1" s="181" t="s">
        <v>1186</v>
      </c>
      <c r="QT1" s="181" t="s">
        <v>1188</v>
      </c>
      <c r="QU1" s="181" t="s">
        <v>1190</v>
      </c>
      <c r="QV1" s="181" t="s">
        <v>1192</v>
      </c>
      <c r="QW1" s="181" t="s">
        <v>1194</v>
      </c>
      <c r="QX1" s="181" t="s">
        <v>1196</v>
      </c>
      <c r="QY1" s="181" t="s">
        <v>1198</v>
      </c>
      <c r="QZ1" s="181" t="s">
        <v>1200</v>
      </c>
      <c r="RA1" s="181" t="s">
        <v>1202</v>
      </c>
      <c r="RB1" s="181" t="s">
        <v>1204</v>
      </c>
      <c r="RC1" s="181" t="s">
        <v>1206</v>
      </c>
      <c r="RD1" s="181" t="s">
        <v>1208</v>
      </c>
      <c r="RE1" s="181" t="s">
        <v>1210</v>
      </c>
      <c r="RF1" s="190" t="s">
        <v>358</v>
      </c>
      <c r="RG1" s="181" t="s">
        <v>359</v>
      </c>
      <c r="RH1" s="181" t="s">
        <v>1212</v>
      </c>
      <c r="RI1" s="181" t="s">
        <v>1214</v>
      </c>
      <c r="RJ1" s="190" t="s">
        <v>360</v>
      </c>
      <c r="RK1" s="181" t="s">
        <v>361</v>
      </c>
      <c r="RL1" s="181" t="s">
        <v>1216</v>
      </c>
      <c r="RM1" s="181" t="s">
        <v>1217</v>
      </c>
      <c r="RN1" s="181" t="s">
        <v>1218</v>
      </c>
      <c r="RO1" s="181" t="s">
        <v>1219</v>
      </c>
      <c r="RP1" s="181" t="s">
        <v>1221</v>
      </c>
      <c r="RQ1" s="181" t="s">
        <v>1222</v>
      </c>
      <c r="RR1" s="181" t="s">
        <v>1224</v>
      </c>
      <c r="RS1" s="181" t="s">
        <v>1225</v>
      </c>
      <c r="RT1" s="178" t="s">
        <v>365</v>
      </c>
      <c r="RU1" s="190" t="s">
        <v>366</v>
      </c>
      <c r="RV1" s="181" t="s">
        <v>367</v>
      </c>
      <c r="RW1" s="181" t="s">
        <v>1227</v>
      </c>
      <c r="RX1" s="181" t="s">
        <v>1229</v>
      </c>
      <c r="RY1" s="181" t="s">
        <v>368</v>
      </c>
      <c r="RZ1" s="181" t="s">
        <v>1231</v>
      </c>
      <c r="SA1" s="181" t="s">
        <v>1233</v>
      </c>
      <c r="SB1" s="181" t="s">
        <v>1235</v>
      </c>
      <c r="SC1" s="181" t="s">
        <v>1237</v>
      </c>
      <c r="SD1" s="190" t="s">
        <v>369</v>
      </c>
      <c r="SE1" s="181" t="s">
        <v>370</v>
      </c>
      <c r="SF1" s="181" t="s">
        <v>1239</v>
      </c>
      <c r="SG1" s="181" t="s">
        <v>1241</v>
      </c>
      <c r="SH1" s="181" t="s">
        <v>1243</v>
      </c>
      <c r="SI1" s="181" t="s">
        <v>1245</v>
      </c>
      <c r="SJ1" s="181" t="s">
        <v>1247</v>
      </c>
      <c r="SK1" s="181" t="s">
        <v>1249</v>
      </c>
      <c r="SL1" s="181" t="s">
        <v>1251</v>
      </c>
      <c r="SM1" s="181" t="s">
        <v>1253</v>
      </c>
      <c r="SN1" s="181" t="s">
        <v>1255</v>
      </c>
      <c r="SO1" s="181" t="s">
        <v>1257</v>
      </c>
      <c r="SP1" s="181" t="s">
        <v>1259</v>
      </c>
      <c r="SQ1" s="181" t="s">
        <v>1261</v>
      </c>
      <c r="SR1" s="181" t="s">
        <v>1263</v>
      </c>
      <c r="SS1" s="181" t="s">
        <v>1265</v>
      </c>
      <c r="ST1" s="181" t="s">
        <v>1267</v>
      </c>
      <c r="SU1" s="178" t="s">
        <v>371</v>
      </c>
      <c r="SV1" s="190" t="s">
        <v>372</v>
      </c>
      <c r="SW1" s="181" t="s">
        <v>373</v>
      </c>
      <c r="SX1" s="181" t="s">
        <v>1269</v>
      </c>
      <c r="SY1" s="181" t="s">
        <v>1271</v>
      </c>
      <c r="SZ1" s="181" t="s">
        <v>1273</v>
      </c>
      <c r="TA1" s="181" t="s">
        <v>1275</v>
      </c>
      <c r="TB1" s="181" t="s">
        <v>1277</v>
      </c>
      <c r="TC1" s="181" t="s">
        <v>374</v>
      </c>
      <c r="TD1" s="181" t="s">
        <v>1279</v>
      </c>
      <c r="TE1" s="181" t="s">
        <v>1281</v>
      </c>
      <c r="TF1" s="181" t="s">
        <v>1283</v>
      </c>
      <c r="TG1" s="181" t="s">
        <v>1285</v>
      </c>
      <c r="TH1" s="181" t="s">
        <v>1287</v>
      </c>
      <c r="TI1" s="181" t="s">
        <v>1289</v>
      </c>
      <c r="TJ1" s="190" t="s">
        <v>375</v>
      </c>
      <c r="TK1" s="181" t="s">
        <v>376</v>
      </c>
      <c r="TL1" s="181" t="s">
        <v>377</v>
      </c>
      <c r="TM1" s="181" t="s">
        <v>1291</v>
      </c>
      <c r="TN1" s="181" t="s">
        <v>1293</v>
      </c>
      <c r="TO1" s="181" t="s">
        <v>1294</v>
      </c>
      <c r="TP1" s="181" t="s">
        <v>1296</v>
      </c>
      <c r="TQ1" s="181" t="s">
        <v>1298</v>
      </c>
      <c r="TR1" s="181" t="s">
        <v>1300</v>
      </c>
      <c r="TS1" s="181" t="s">
        <v>1302</v>
      </c>
      <c r="TT1" s="181" t="s">
        <v>1304</v>
      </c>
      <c r="TU1" s="181" t="s">
        <v>1306</v>
      </c>
      <c r="TV1" s="181" t="s">
        <v>1308</v>
      </c>
      <c r="TW1" s="181" t="s">
        <v>1310</v>
      </c>
      <c r="TX1" s="181" t="s">
        <v>1312</v>
      </c>
      <c r="TY1" s="181" t="s">
        <v>1314</v>
      </c>
      <c r="TZ1" s="181" t="s">
        <v>1316</v>
      </c>
      <c r="UA1" s="181" t="s">
        <v>1318</v>
      </c>
      <c r="UB1" s="181" t="s">
        <v>1320</v>
      </c>
      <c r="UC1" s="178" t="s">
        <v>1322</v>
      </c>
      <c r="UD1" s="181" t="s">
        <v>1324</v>
      </c>
      <c r="UE1" s="181" t="s">
        <v>1326</v>
      </c>
      <c r="UF1" s="181" t="s">
        <v>1328</v>
      </c>
      <c r="UG1" s="181" t="s">
        <v>1330</v>
      </c>
      <c r="UH1" s="181" t="s">
        <v>1332</v>
      </c>
      <c r="UI1" s="184"/>
    </row>
    <row r="2" spans="1:555" s="122" customFormat="1" hidden="1" x14ac:dyDescent="0.35">
      <c r="A2" s="122" t="s">
        <v>1355</v>
      </c>
      <c r="B2" s="122" t="s">
        <v>1357</v>
      </c>
      <c r="C2" s="122" t="s">
        <v>469</v>
      </c>
      <c r="D2" s="122" t="s">
        <v>1356</v>
      </c>
      <c r="E2" s="122" t="s">
        <v>1358</v>
      </c>
      <c r="F2" s="122" t="s">
        <v>470</v>
      </c>
      <c r="G2" s="160" t="s">
        <v>1359</v>
      </c>
      <c r="H2" s="122" t="s">
        <v>1360</v>
      </c>
      <c r="I2" s="122" t="s">
        <v>1361</v>
      </c>
      <c r="J2" s="122" t="s">
        <v>1437</v>
      </c>
      <c r="K2" s="122" t="s">
        <v>1362</v>
      </c>
      <c r="L2" s="122" t="s">
        <v>1363</v>
      </c>
      <c r="M2" s="122" t="s">
        <v>1364</v>
      </c>
      <c r="N2" s="122" t="s">
        <v>1365</v>
      </c>
      <c r="O2" s="122" t="s">
        <v>1366</v>
      </c>
      <c r="P2" s="122" t="s">
        <v>1457</v>
      </c>
      <c r="Q2" s="122" t="s">
        <v>1492</v>
      </c>
      <c r="R2" s="433" t="str">
        <f>+Presupuesto!D11</f>
        <v>Recurrente</v>
      </c>
      <c r="S2" s="433" t="str">
        <f>+Presupuesto!E11</f>
        <v>Programa / Proyecto 2017</v>
      </c>
      <c r="U2" s="122" t="s">
        <v>392</v>
      </c>
      <c r="V2" s="122" t="s">
        <v>410</v>
      </c>
      <c r="W2" s="122" t="s">
        <v>393</v>
      </c>
      <c r="X2" s="122" t="s">
        <v>394</v>
      </c>
      <c r="Y2" s="122" t="s">
        <v>395</v>
      </c>
      <c r="Z2" s="122" t="s">
        <v>396</v>
      </c>
      <c r="AA2" s="122" t="s">
        <v>397</v>
      </c>
      <c r="AB2" s="122" t="s">
        <v>398</v>
      </c>
      <c r="AC2" s="122" t="s">
        <v>399</v>
      </c>
      <c r="AD2" s="122" t="s">
        <v>400</v>
      </c>
      <c r="AE2" s="122" t="s">
        <v>401</v>
      </c>
      <c r="AF2" s="122" t="s">
        <v>402</v>
      </c>
      <c r="AH2" s="428" t="s">
        <v>418</v>
      </c>
      <c r="AI2" s="428" t="s">
        <v>419</v>
      </c>
      <c r="AJ2" s="428" t="s">
        <v>420</v>
      </c>
      <c r="AK2" s="428" t="s">
        <v>421</v>
      </c>
      <c r="AL2" s="428" t="s">
        <v>422</v>
      </c>
      <c r="AM2" s="428" t="s">
        <v>425</v>
      </c>
      <c r="AN2" s="428" t="s">
        <v>423</v>
      </c>
      <c r="AO2" s="428" t="s">
        <v>424</v>
      </c>
      <c r="AP2" s="428" t="s">
        <v>426</v>
      </c>
      <c r="AQ2" s="428" t="s">
        <v>427</v>
      </c>
      <c r="AR2" s="428" t="s">
        <v>428</v>
      </c>
      <c r="AS2" s="428" t="s">
        <v>429</v>
      </c>
      <c r="AT2" s="428" t="s">
        <v>430</v>
      </c>
      <c r="AU2" s="428" t="s">
        <v>431</v>
      </c>
      <c r="AV2" s="428" t="s">
        <v>432</v>
      </c>
      <c r="AW2" s="428" t="s">
        <v>433</v>
      </c>
      <c r="AX2" s="428" t="s">
        <v>434</v>
      </c>
      <c r="AY2" s="428" t="s">
        <v>435</v>
      </c>
      <c r="AZ2" s="428" t="s">
        <v>436</v>
      </c>
      <c r="BA2" s="428" t="s">
        <v>437</v>
      </c>
      <c r="BB2" s="428" t="s">
        <v>438</v>
      </c>
      <c r="BC2" s="428" t="s">
        <v>439</v>
      </c>
      <c r="BD2" s="428" t="s">
        <v>440</v>
      </c>
      <c r="BE2" s="428" t="s">
        <v>441</v>
      </c>
      <c r="BF2" s="428" t="s">
        <v>442</v>
      </c>
      <c r="BG2" s="428" t="s">
        <v>443</v>
      </c>
      <c r="BH2" s="428" t="s">
        <v>444</v>
      </c>
      <c r="BI2" s="428" t="s">
        <v>445</v>
      </c>
      <c r="BJ2" s="428" t="s">
        <v>446</v>
      </c>
      <c r="BK2" s="428" t="s">
        <v>447</v>
      </c>
      <c r="BL2" s="428" t="s">
        <v>448</v>
      </c>
      <c r="BM2" s="428" t="s">
        <v>449</v>
      </c>
      <c r="BN2" s="428" t="s">
        <v>450</v>
      </c>
      <c r="BO2" s="428" t="s">
        <v>451</v>
      </c>
      <c r="BP2" s="428" t="s">
        <v>452</v>
      </c>
      <c r="BQ2" s="428" t="s">
        <v>453</v>
      </c>
      <c r="BR2" s="428" t="s">
        <v>454</v>
      </c>
      <c r="BS2" s="428" t="s">
        <v>455</v>
      </c>
      <c r="BT2" s="428" t="s">
        <v>456</v>
      </c>
      <c r="BU2" s="428" t="s">
        <v>457</v>
      </c>
    </row>
    <row r="3" spans="1:555" hidden="1" x14ac:dyDescent="0.35">
      <c r="AH3" s="429">
        <v>2500</v>
      </c>
      <c r="AI3" s="429">
        <v>1900</v>
      </c>
      <c r="AJ3" s="429">
        <v>1650</v>
      </c>
      <c r="AK3" s="429">
        <v>1580</v>
      </c>
      <c r="AL3" s="429">
        <v>2250</v>
      </c>
      <c r="AM3" s="429">
        <v>1650</v>
      </c>
      <c r="AN3" s="429">
        <v>1400</v>
      </c>
      <c r="AO3" s="430">
        <v>1340</v>
      </c>
      <c r="AP3" s="430">
        <v>2000</v>
      </c>
      <c r="AQ3" s="430">
        <v>1400</v>
      </c>
      <c r="AR3" s="430">
        <v>1150</v>
      </c>
      <c r="AS3" s="430">
        <v>1100</v>
      </c>
      <c r="AT3" s="430">
        <v>1750</v>
      </c>
      <c r="AU3" s="430">
        <v>1150</v>
      </c>
      <c r="AV3" s="430">
        <v>900</v>
      </c>
      <c r="AW3" s="430">
        <v>860</v>
      </c>
      <c r="AX3" s="430">
        <v>1200</v>
      </c>
      <c r="AY3" s="431">
        <v>900</v>
      </c>
      <c r="AZ3" s="431">
        <v>650</v>
      </c>
      <c r="BA3" s="431">
        <v>620</v>
      </c>
      <c r="BB3" s="429">
        <f>+'Cuadro Resumen'!C213</f>
        <v>5759.1495000000004</v>
      </c>
      <c r="BC3" s="429">
        <f>+'Cuadro Resumen'!D213</f>
        <v>5307.4515000000001</v>
      </c>
      <c r="BD3" s="429">
        <f>+'Cuadro Resumen'!E213</f>
        <v>6775.47</v>
      </c>
      <c r="BE3" s="429">
        <f>+'Cuadro Resumen'!F213</f>
        <v>6323.7719999999999</v>
      </c>
      <c r="BF3" s="429">
        <f>+'Cuadro Resumen'!C214</f>
        <v>5081.6025</v>
      </c>
      <c r="BG3" s="429">
        <f>+'Cuadro Resumen'!D214</f>
        <v>4629.9045000000006</v>
      </c>
      <c r="BH3" s="429">
        <f>+'Cuadro Resumen'!E214</f>
        <v>6097.9230000000007</v>
      </c>
      <c r="BI3" s="429">
        <f>+'Cuadro Resumen'!F214</f>
        <v>5646.2250000000004</v>
      </c>
      <c r="BJ3" s="430">
        <f>+'Cuadro Resumen'!C215</f>
        <v>4404.0555000000004</v>
      </c>
      <c r="BK3" s="430">
        <f>+'Cuadro Resumen'!D215</f>
        <v>4065.2820000000002</v>
      </c>
      <c r="BL3" s="430">
        <f>+'Cuadro Resumen'!E215</f>
        <v>5420.3760000000002</v>
      </c>
      <c r="BM3" s="430">
        <f>+'Cuadro Resumen'!F215</f>
        <v>4968.6779999999999</v>
      </c>
      <c r="BN3" s="430">
        <f>+'Cuadro Resumen'!C216</f>
        <v>3726.5085000000004</v>
      </c>
      <c r="BO3" s="430">
        <f>+'Cuadro Resumen'!D216</f>
        <v>3387.7350000000001</v>
      </c>
      <c r="BP3" s="430">
        <f>+'Cuadro Resumen'!E216</f>
        <v>4742.8290000000006</v>
      </c>
      <c r="BQ3" s="430">
        <f>+'Cuadro Resumen'!F216</f>
        <v>4404.0555000000004</v>
      </c>
      <c r="BR3" s="430">
        <f>+'Cuadro Resumen'!C217</f>
        <v>3274.8105</v>
      </c>
      <c r="BS3" s="430">
        <f>+'Cuadro Resumen'!D217</f>
        <v>3048.9615000000003</v>
      </c>
      <c r="BT3" s="430">
        <f>+'Cuadro Resumen'!E217</f>
        <v>4178.2065000000002</v>
      </c>
      <c r="BU3" s="430">
        <f>+'Cuadro Resumen'!F217</f>
        <v>3839.433</v>
      </c>
    </row>
    <row r="4" spans="1:555" ht="15" thickBot="1" x14ac:dyDescent="0.4"/>
    <row r="5" spans="1:555" ht="26.5" thickBot="1" x14ac:dyDescent="0.4">
      <c r="C5" s="87" t="s">
        <v>386</v>
      </c>
      <c r="D5" s="198">
        <f>SUMIF(C:C,$C$10,D:D)</f>
        <v>0</v>
      </c>
    </row>
    <row r="6" spans="1:555" x14ac:dyDescent="0.35">
      <c r="C6" s="107"/>
      <c r="D6" s="107"/>
      <c r="E6" s="107"/>
      <c r="F6" s="107"/>
      <c r="G6" s="78"/>
      <c r="H6" s="107"/>
      <c r="I6" s="107"/>
    </row>
    <row r="7" spans="1:555" x14ac:dyDescent="0.35">
      <c r="C7" s="107"/>
      <c r="D7" s="107"/>
      <c r="E7" s="107"/>
      <c r="F7" s="107"/>
      <c r="G7" s="78"/>
      <c r="H7" s="107"/>
      <c r="I7" s="107"/>
    </row>
    <row r="8" spans="1:555" x14ac:dyDescent="0.35">
      <c r="C8" s="107"/>
      <c r="D8" s="107"/>
      <c r="E8" s="107"/>
      <c r="F8" s="107"/>
      <c r="G8" s="78"/>
      <c r="H8" s="107"/>
      <c r="I8" s="107"/>
    </row>
    <row r="9" spans="1:555" ht="15" thickBot="1" x14ac:dyDescent="0.4">
      <c r="C9" s="107"/>
      <c r="D9" s="107"/>
      <c r="E9" s="107"/>
      <c r="F9" s="107"/>
      <c r="G9" s="78"/>
      <c r="H9" s="107"/>
      <c r="I9" s="107"/>
      <c r="K9" s="176"/>
    </row>
    <row r="10" spans="1:555" ht="15" thickBot="1" x14ac:dyDescent="0.4">
      <c r="C10" s="157" t="s">
        <v>53</v>
      </c>
      <c r="D10" s="354">
        <f>SUM(F17:F38)</f>
        <v>0</v>
      </c>
      <c r="F10" s="70"/>
      <c r="G10" s="79"/>
      <c r="H10" s="70"/>
      <c r="I10" s="70"/>
    </row>
    <row r="11" spans="1:555" x14ac:dyDescent="0.35">
      <c r="B11" s="93"/>
      <c r="C11" s="70"/>
      <c r="D11" s="31"/>
      <c r="E11" s="93"/>
      <c r="F11" s="93"/>
      <c r="G11" s="93"/>
      <c r="H11" s="76"/>
      <c r="I11" s="76"/>
      <c r="J11" s="76"/>
      <c r="K11" s="112"/>
    </row>
    <row r="12" spans="1:555" x14ac:dyDescent="0.35">
      <c r="B12" s="93"/>
      <c r="C12" s="70"/>
      <c r="D12" s="31"/>
      <c r="E12" s="93"/>
      <c r="F12" s="93"/>
      <c r="G12" s="93"/>
      <c r="H12" s="76"/>
      <c r="I12" s="76"/>
      <c r="J12" s="76"/>
      <c r="K12" s="112"/>
    </row>
    <row r="13" spans="1:555" ht="15.5" x14ac:dyDescent="0.35">
      <c r="B13" s="93"/>
      <c r="C13" s="202" t="s">
        <v>390</v>
      </c>
      <c r="D13" s="351"/>
      <c r="E13" s="93"/>
      <c r="F13" s="93"/>
      <c r="G13" s="93"/>
      <c r="H13" s="76"/>
      <c r="I13" s="76"/>
      <c r="J13" s="76"/>
      <c r="K13" s="112"/>
    </row>
    <row r="14" spans="1:555" ht="18.5" x14ac:dyDescent="0.35">
      <c r="B14" s="93"/>
      <c r="C14" s="207"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Posgrado'!$F:$G,2,FALSE),IFERROR(VLOOKUP(D13,'16.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 thickBot="1" x14ac:dyDescent="0.4">
      <c r="F15" s="93"/>
      <c r="G15" s="76"/>
      <c r="H15" s="76"/>
      <c r="I15" s="76"/>
    </row>
    <row r="16" spans="1:555" ht="29.5" thickBot="1" x14ac:dyDescent="0.4">
      <c r="C16" s="129" t="s">
        <v>44</v>
      </c>
      <c r="D16" s="134" t="s">
        <v>55</v>
      </c>
      <c r="E16" s="136" t="s">
        <v>57</v>
      </c>
      <c r="F16" s="135" t="s">
        <v>27</v>
      </c>
      <c r="G16" s="133" t="s">
        <v>129</v>
      </c>
      <c r="H16" s="136" t="s">
        <v>46</v>
      </c>
      <c r="I16" s="133" t="s">
        <v>130</v>
      </c>
      <c r="J16" s="133" t="s">
        <v>408</v>
      </c>
      <c r="K16" s="133" t="s">
        <v>409</v>
      </c>
      <c r="L16" s="133" t="s">
        <v>463</v>
      </c>
    </row>
    <row r="17" spans="3:12" x14ac:dyDescent="0.35">
      <c r="C17" s="141"/>
      <c r="D17" s="158"/>
      <c r="E17" s="115"/>
      <c r="F17" s="97">
        <f t="shared" ref="F17:F38" si="0">D17*E17</f>
        <v>0</v>
      </c>
      <c r="G17" s="161"/>
      <c r="H17" s="142" t="s">
        <v>1064</v>
      </c>
      <c r="I17" s="130" t="str">
        <f>VLOOKUP(H17,Presupuesto!$B$11:$C$565,2,0)</f>
        <v>BECAS</v>
      </c>
      <c r="J17" s="215" t="s">
        <v>1437</v>
      </c>
      <c r="K17" s="98" t="s">
        <v>392</v>
      </c>
      <c r="L17" s="98"/>
    </row>
    <row r="18" spans="3:12" x14ac:dyDescent="0.35">
      <c r="C18" s="141"/>
      <c r="D18" s="158"/>
      <c r="E18" s="123"/>
      <c r="F18" s="97">
        <f t="shared" si="0"/>
        <v>0</v>
      </c>
      <c r="G18" s="161"/>
      <c r="H18" s="142" t="s">
        <v>1066</v>
      </c>
      <c r="I18" s="130" t="str">
        <f>VLOOKUP(H18,Presupuesto!$B$11:$C$565,2,0)</f>
        <v>BECAS ESTUDIANTES DE PREGRADO (PLAN REFORMA)</v>
      </c>
      <c r="J18" s="98" t="str">
        <f>$J$17</f>
        <v>Posgrado</v>
      </c>
      <c r="K18" s="98" t="s">
        <v>410</v>
      </c>
      <c r="L18" s="98"/>
    </row>
    <row r="19" spans="3:12" x14ac:dyDescent="0.35">
      <c r="C19" s="141"/>
      <c r="D19" s="158"/>
      <c r="E19" s="123"/>
      <c r="F19" s="97">
        <f t="shared" si="0"/>
        <v>0</v>
      </c>
      <c r="G19" s="161"/>
      <c r="H19" s="142" t="s">
        <v>1068</v>
      </c>
      <c r="I19" s="130" t="str">
        <f>VLOOKUP(H19,Presupuesto!$B$11:$C$565,2,0)</f>
        <v>BECAS CONVENIO MINISTERIO SALUD -IHSS-UNAH</v>
      </c>
      <c r="J19" s="98" t="str">
        <f t="shared" ref="J19:J37" si="1">$J$17</f>
        <v>Posgrado</v>
      </c>
      <c r="K19" s="98" t="s">
        <v>410</v>
      </c>
      <c r="L19" s="98"/>
    </row>
    <row r="20" spans="3:12" x14ac:dyDescent="0.35">
      <c r="C20" s="141"/>
      <c r="D20" s="158"/>
      <c r="E20" s="123"/>
      <c r="F20" s="97">
        <f t="shared" si="0"/>
        <v>0</v>
      </c>
      <c r="G20" s="161"/>
      <c r="H20" s="142" t="s">
        <v>1070</v>
      </c>
      <c r="I20" s="130" t="str">
        <f>VLOOKUP(H20,Presupuesto!$B$11:$C$565,2,0)</f>
        <v>BECAS DE ACTUALIZACION Y CAPACITACION DOCENTE</v>
      </c>
      <c r="J20" s="98" t="str">
        <f t="shared" si="1"/>
        <v>Posgrado</v>
      </c>
      <c r="K20" s="98" t="s">
        <v>410</v>
      </c>
      <c r="L20" s="98"/>
    </row>
    <row r="21" spans="3:12" x14ac:dyDescent="0.35">
      <c r="C21" s="141"/>
      <c r="D21" s="158"/>
      <c r="E21" s="123"/>
      <c r="F21" s="97">
        <f t="shared" si="0"/>
        <v>0</v>
      </c>
      <c r="G21" s="161"/>
      <c r="H21" s="142" t="s">
        <v>1072</v>
      </c>
      <c r="I21" s="130" t="str">
        <f>VLOOKUP(H21,Presupuesto!$B$11:$C$565,2,0)</f>
        <v>BECAS EXCELENCIA ACADEMICA</v>
      </c>
      <c r="J21" s="98" t="str">
        <f t="shared" si="1"/>
        <v>Posgrado</v>
      </c>
      <c r="K21" s="98" t="s">
        <v>410</v>
      </c>
      <c r="L21" s="98"/>
    </row>
    <row r="22" spans="3:12" x14ac:dyDescent="0.35">
      <c r="C22" s="141"/>
      <c r="D22" s="158"/>
      <c r="E22" s="123"/>
      <c r="F22" s="97">
        <f t="shared" si="0"/>
        <v>0</v>
      </c>
      <c r="G22" s="161"/>
      <c r="H22" s="142" t="s">
        <v>1074</v>
      </c>
      <c r="I22" s="130" t="str">
        <f>VLOOKUP(H22,Presupuesto!$B$11:$C$565,2,0)</f>
        <v>BECAS PARA HIJOS DE LOS TRABAJADORES</v>
      </c>
      <c r="J22" s="98" t="str">
        <f t="shared" si="1"/>
        <v>Posgrado</v>
      </c>
      <c r="K22" s="98" t="s">
        <v>399</v>
      </c>
      <c r="L22" s="98"/>
    </row>
    <row r="23" spans="3:12" x14ac:dyDescent="0.35">
      <c r="C23" s="141"/>
      <c r="D23" s="158"/>
      <c r="E23" s="123"/>
      <c r="F23" s="97">
        <f t="shared" si="0"/>
        <v>0</v>
      </c>
      <c r="G23" s="161"/>
      <c r="H23" s="142" t="s">
        <v>1076</v>
      </c>
      <c r="I23" s="130" t="str">
        <f>VLOOKUP(H23,Presupuesto!$B$11:$C$565,2,0)</f>
        <v>BECAS POST GRADO ECONOMIA</v>
      </c>
      <c r="J23" s="98" t="str">
        <f t="shared" si="1"/>
        <v>Posgrado</v>
      </c>
      <c r="K23" s="98" t="s">
        <v>410</v>
      </c>
      <c r="L23" s="98"/>
    </row>
    <row r="24" spans="3:12" x14ac:dyDescent="0.35">
      <c r="C24" s="141"/>
      <c r="D24" s="158"/>
      <c r="E24" s="123"/>
      <c r="F24" s="97">
        <f t="shared" si="0"/>
        <v>0</v>
      </c>
      <c r="G24" s="161"/>
      <c r="H24" s="142" t="s">
        <v>1078</v>
      </c>
      <c r="I24" s="130" t="str">
        <f>VLOOKUP(H24,Presupuesto!$B$11:$C$565,2,0)</f>
        <v>BECAS POST-GRADO DE TRABAJO SOCIAL</v>
      </c>
      <c r="J24" s="98" t="str">
        <f t="shared" si="1"/>
        <v>Posgrado</v>
      </c>
      <c r="K24" s="98" t="s">
        <v>410</v>
      </c>
      <c r="L24" s="98"/>
    </row>
    <row r="25" spans="3:12" x14ac:dyDescent="0.35">
      <c r="C25" s="141"/>
      <c r="D25" s="158"/>
      <c r="E25" s="123"/>
      <c r="F25" s="97">
        <f t="shared" si="0"/>
        <v>0</v>
      </c>
      <c r="G25" s="161"/>
      <c r="H25" s="142" t="s">
        <v>1080</v>
      </c>
      <c r="I25" s="130" t="str">
        <f>VLOOKUP(H25,Presupuesto!$B$11:$C$565,2,0)</f>
        <v>BECAS PROFESIONALIZANTES DOCENTE (PLAN DE REFORMA)</v>
      </c>
      <c r="J25" s="98" t="str">
        <f t="shared" si="1"/>
        <v>Posgrado</v>
      </c>
      <c r="K25" s="98" t="s">
        <v>410</v>
      </c>
      <c r="L25" s="98"/>
    </row>
    <row r="26" spans="3:12" x14ac:dyDescent="0.35">
      <c r="C26" s="141"/>
      <c r="D26" s="158"/>
      <c r="E26" s="123"/>
      <c r="F26" s="97">
        <f t="shared" si="0"/>
        <v>0</v>
      </c>
      <c r="G26" s="161"/>
      <c r="H26" s="142" t="s">
        <v>1082</v>
      </c>
      <c r="I26" s="130" t="str">
        <f>VLOOKUP(H26,Presupuesto!$B$11:$C$565,2,0)</f>
        <v>PRESTAMOS A ESTUDIANTES</v>
      </c>
      <c r="J26" s="98" t="str">
        <f t="shared" si="1"/>
        <v>Posgrado</v>
      </c>
      <c r="K26" s="98" t="s">
        <v>410</v>
      </c>
      <c r="L26" s="98"/>
    </row>
    <row r="27" spans="3:12" x14ac:dyDescent="0.35">
      <c r="C27" s="141"/>
      <c r="D27" s="158"/>
      <c r="E27" s="123"/>
      <c r="F27" s="97">
        <f t="shared" si="0"/>
        <v>0</v>
      </c>
      <c r="G27" s="161"/>
      <c r="H27" s="142" t="s">
        <v>1084</v>
      </c>
      <c r="I27" s="130" t="str">
        <f>VLOOKUP(H27,Presupuesto!$B$11:$C$565,2,0)</f>
        <v>BECAS TALLERES EMPLEADOS A ESTUDIANTES</v>
      </c>
      <c r="J27" s="98" t="str">
        <f t="shared" si="1"/>
        <v>Posgrado</v>
      </c>
      <c r="K27" s="98" t="s">
        <v>410</v>
      </c>
      <c r="L27" s="98"/>
    </row>
    <row r="28" spans="3:12" x14ac:dyDescent="0.35">
      <c r="C28" s="141"/>
      <c r="D28" s="158"/>
      <c r="E28" s="123"/>
      <c r="F28" s="97">
        <f t="shared" si="0"/>
        <v>0</v>
      </c>
      <c r="G28" s="161"/>
      <c r="H28" s="142" t="s">
        <v>1086</v>
      </c>
      <c r="I28" s="130" t="str">
        <f>VLOOKUP(H28,Presupuesto!$B$11:$C$565,2,0)</f>
        <v>BECAS EXTERNAS DE INVESTIGACION</v>
      </c>
      <c r="J28" s="98" t="str">
        <f t="shared" si="1"/>
        <v>Posgrado</v>
      </c>
      <c r="K28" s="98" t="s">
        <v>410</v>
      </c>
      <c r="L28" s="98"/>
    </row>
    <row r="29" spans="3:12" x14ac:dyDescent="0.35">
      <c r="C29" s="141"/>
      <c r="D29" s="158"/>
      <c r="E29" s="123"/>
      <c r="F29" s="97">
        <f t="shared" si="0"/>
        <v>0</v>
      </c>
      <c r="G29" s="161"/>
      <c r="H29" s="142" t="s">
        <v>1088</v>
      </c>
      <c r="I29" s="130" t="str">
        <f>VLOOKUP(H29,Presupuesto!$B$11:$C$565,2,0)</f>
        <v>BECAS SUSTANTIVAS DE INVESTIGACIÓN</v>
      </c>
      <c r="J29" s="98" t="str">
        <f t="shared" si="1"/>
        <v>Posgrado</v>
      </c>
      <c r="K29" s="98" t="s">
        <v>410</v>
      </c>
      <c r="L29" s="98"/>
    </row>
    <row r="30" spans="3:12" x14ac:dyDescent="0.35">
      <c r="C30" s="141"/>
      <c r="D30" s="158"/>
      <c r="E30" s="123"/>
      <c r="F30" s="97">
        <f t="shared" si="0"/>
        <v>0</v>
      </c>
      <c r="G30" s="161"/>
      <c r="H30" s="142" t="s">
        <v>1090</v>
      </c>
      <c r="I30" s="130" t="str">
        <f>VLOOKUP(H30,Presupuesto!$B$11:$C$565,2,0)</f>
        <v>BECAS DE INVEST, PARA ESTUD. DE PREGRADO</v>
      </c>
      <c r="J30" s="98" t="str">
        <f t="shared" si="1"/>
        <v>Posgrado</v>
      </c>
      <c r="K30" s="98" t="s">
        <v>410</v>
      </c>
      <c r="L30" s="98"/>
    </row>
    <row r="31" spans="3:12" x14ac:dyDescent="0.35">
      <c r="C31" s="141"/>
      <c r="D31" s="158"/>
      <c r="E31" s="123"/>
      <c r="F31" s="97">
        <f t="shared" si="0"/>
        <v>0</v>
      </c>
      <c r="G31" s="161"/>
      <c r="H31" s="142" t="s">
        <v>1092</v>
      </c>
      <c r="I31" s="130" t="str">
        <f>VLOOKUP(H31,Presupuesto!$B$11:$C$565,2,0)</f>
        <v>BECAS DE INVEST. PARA DOC.DE POST-GRADO</v>
      </c>
      <c r="J31" s="98" t="str">
        <f t="shared" si="1"/>
        <v>Posgrado</v>
      </c>
      <c r="K31" s="98" t="s">
        <v>410</v>
      </c>
      <c r="L31" s="98"/>
    </row>
    <row r="32" spans="3:12" x14ac:dyDescent="0.35">
      <c r="C32" s="141"/>
      <c r="D32" s="158"/>
      <c r="E32" s="123"/>
      <c r="F32" s="97">
        <f t="shared" si="0"/>
        <v>0</v>
      </c>
      <c r="G32" s="161"/>
      <c r="H32" s="142" t="s">
        <v>1094</v>
      </c>
      <c r="I32" s="130" t="str">
        <f>VLOOKUP(H32,Presupuesto!$B$11:$C$565,2,0)</f>
        <v>BECAS BÁSICAS DE INVESTIGACIÓN</v>
      </c>
      <c r="J32" s="98" t="str">
        <f t="shared" si="1"/>
        <v>Posgrado</v>
      </c>
      <c r="K32" s="98" t="s">
        <v>410</v>
      </c>
      <c r="L32" s="98"/>
    </row>
    <row r="33" spans="3:12" x14ac:dyDescent="0.35">
      <c r="C33" s="141"/>
      <c r="D33" s="158"/>
      <c r="E33" s="123"/>
      <c r="F33" s="97">
        <f t="shared" si="0"/>
        <v>0</v>
      </c>
      <c r="G33" s="161"/>
      <c r="H33" s="142" t="s">
        <v>1096</v>
      </c>
      <c r="I33" s="130" t="str">
        <f>VLOOKUP(H33,Presupuesto!$B$11:$C$565,2,0)</f>
        <v>BECAS RELEVO GENERACIONAL</v>
      </c>
      <c r="J33" s="98" t="str">
        <f t="shared" si="1"/>
        <v>Posgrado</v>
      </c>
      <c r="K33" s="98" t="s">
        <v>410</v>
      </c>
      <c r="L33" s="98"/>
    </row>
    <row r="34" spans="3:12" x14ac:dyDescent="0.35">
      <c r="C34" s="141"/>
      <c r="D34" s="158"/>
      <c r="E34" s="123"/>
      <c r="F34" s="97">
        <f t="shared" si="0"/>
        <v>0</v>
      </c>
      <c r="G34" s="161"/>
      <c r="H34" s="142" t="s">
        <v>1098</v>
      </c>
      <c r="I34" s="130" t="str">
        <f>VLOOKUP(H34,Presupuesto!$B$11:$C$565,2,0)</f>
        <v>BECAS DE EQUIDAD</v>
      </c>
      <c r="J34" s="98" t="str">
        <f t="shared" si="1"/>
        <v>Posgrado</v>
      </c>
      <c r="K34" s="98" t="s">
        <v>410</v>
      </c>
      <c r="L34" s="98"/>
    </row>
    <row r="35" spans="3:12" x14ac:dyDescent="0.35">
      <c r="C35" s="141"/>
      <c r="D35" s="158"/>
      <c r="E35" s="123"/>
      <c r="F35" s="97">
        <f t="shared" si="0"/>
        <v>0</v>
      </c>
      <c r="G35" s="161"/>
      <c r="H35" s="142" t="s">
        <v>1100</v>
      </c>
      <c r="I35" s="130" t="str">
        <f>VLOOKUP(H35,Presupuesto!$B$11:$C$565,2,0)</f>
        <v>PREMIOS AL INVESTIGADOR</v>
      </c>
      <c r="J35" s="98" t="str">
        <f t="shared" si="1"/>
        <v>Posgrado</v>
      </c>
      <c r="K35" s="98" t="s">
        <v>410</v>
      </c>
      <c r="L35" s="98"/>
    </row>
    <row r="36" spans="3:12" x14ac:dyDescent="0.35">
      <c r="C36" s="141"/>
      <c r="D36" s="158"/>
      <c r="E36" s="123"/>
      <c r="F36" s="97">
        <f t="shared" si="0"/>
        <v>0</v>
      </c>
      <c r="G36" s="161"/>
      <c r="H36" s="142" t="s">
        <v>1102</v>
      </c>
      <c r="I36" s="130" t="str">
        <f>VLOOKUP(H36,Presupuesto!$B$11:$C$565,2,0)</f>
        <v>BECAS DE INV. PARA ESTUDIANTES DE POSTGRADO</v>
      </c>
      <c r="J36" s="98" t="str">
        <f t="shared" si="1"/>
        <v>Posgrado</v>
      </c>
      <c r="K36" s="98" t="s">
        <v>410</v>
      </c>
      <c r="L36" s="98"/>
    </row>
    <row r="37" spans="3:12" x14ac:dyDescent="0.35">
      <c r="C37" s="141"/>
      <c r="D37" s="158"/>
      <c r="E37" s="123"/>
      <c r="F37" s="97">
        <f t="shared" si="0"/>
        <v>0</v>
      </c>
      <c r="G37" s="161"/>
      <c r="H37" s="142" t="s">
        <v>1104</v>
      </c>
      <c r="I37" s="130" t="str">
        <f>VLOOKUP(H37,Presupuesto!$B$11:$C$565,2,0)</f>
        <v>Becas Especiales de Investigación</v>
      </c>
      <c r="J37" s="98" t="str">
        <f t="shared" si="1"/>
        <v>Posgrado</v>
      </c>
      <c r="K37" s="98" t="s">
        <v>410</v>
      </c>
      <c r="L37" s="98"/>
    </row>
    <row r="38" spans="3:12" ht="15" thickBot="1" x14ac:dyDescent="0.4">
      <c r="C38" s="147"/>
      <c r="D38" s="219"/>
      <c r="E38" s="103"/>
      <c r="F38" s="105">
        <f t="shared" si="0"/>
        <v>0</v>
      </c>
      <c r="G38" s="162"/>
      <c r="H38" s="148"/>
      <c r="I38" s="132" t="e">
        <f>VLOOKUP(H38,Presupuesto!$B$11:$C$565,2,0)</f>
        <v>#N/A</v>
      </c>
      <c r="J38" s="106" t="str">
        <f t="shared" ref="J38" si="2">$J$17</f>
        <v>Posgrado</v>
      </c>
      <c r="K38" s="124" t="s">
        <v>392</v>
      </c>
      <c r="L38" s="124"/>
    </row>
    <row r="39" spans="3:12" x14ac:dyDescent="0.35">
      <c r="F39" s="90"/>
      <c r="G39" s="89"/>
      <c r="H39" s="90"/>
      <c r="I39" s="90"/>
    </row>
    <row r="40" spans="3:12" ht="15" thickBot="1" x14ac:dyDescent="0.4"/>
    <row r="41" spans="3:12" ht="15" thickBot="1" x14ac:dyDescent="0.4">
      <c r="C41" s="157" t="s">
        <v>53</v>
      </c>
      <c r="D41" s="354">
        <f>SUM(F48:F69)</f>
        <v>0</v>
      </c>
      <c r="F41" s="70"/>
      <c r="G41" s="79"/>
      <c r="H41" s="70"/>
      <c r="I41" s="70"/>
    </row>
    <row r="42" spans="3:12" x14ac:dyDescent="0.35">
      <c r="C42" s="70"/>
      <c r="D42" s="31"/>
      <c r="E42" s="93"/>
      <c r="F42" s="93"/>
      <c r="G42" s="93"/>
      <c r="H42" s="76"/>
      <c r="I42" s="76"/>
      <c r="J42" s="76"/>
      <c r="K42" s="112"/>
    </row>
    <row r="43" spans="3:12" x14ac:dyDescent="0.35">
      <c r="C43" s="70"/>
      <c r="D43" s="31"/>
      <c r="E43" s="93"/>
      <c r="F43" s="93"/>
      <c r="G43" s="93"/>
      <c r="H43" s="76"/>
      <c r="I43" s="76"/>
      <c r="J43" s="76"/>
      <c r="K43" s="112"/>
    </row>
    <row r="44" spans="3:12" ht="15.5" x14ac:dyDescent="0.35">
      <c r="C44" s="202" t="s">
        <v>390</v>
      </c>
      <c r="D44" s="351"/>
      <c r="E44" s="93"/>
      <c r="F44" s="93"/>
      <c r="G44" s="93"/>
      <c r="H44" s="76"/>
      <c r="I44" s="76"/>
      <c r="J44" s="76"/>
      <c r="K44" s="112"/>
    </row>
    <row r="45" spans="3:12" ht="18.5" x14ac:dyDescent="0.35">
      <c r="C45" s="207"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Posgrado'!$F:$G,2,FALSE),IFERROR(VLOOKUP(D44,'16.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 thickBot="1" x14ac:dyDescent="0.4">
      <c r="F46" s="93"/>
      <c r="G46" s="76"/>
      <c r="H46" s="76"/>
      <c r="I46" s="76"/>
    </row>
    <row r="47" spans="3:12" ht="29.5" thickBot="1" x14ac:dyDescent="0.4">
      <c r="C47" s="129" t="s">
        <v>44</v>
      </c>
      <c r="D47" s="134" t="s">
        <v>55</v>
      </c>
      <c r="E47" s="136" t="s">
        <v>57</v>
      </c>
      <c r="F47" s="135" t="s">
        <v>27</v>
      </c>
      <c r="G47" s="133" t="s">
        <v>129</v>
      </c>
      <c r="H47" s="136" t="s">
        <v>46</v>
      </c>
      <c r="I47" s="133" t="s">
        <v>130</v>
      </c>
      <c r="J47" s="133" t="s">
        <v>408</v>
      </c>
      <c r="K47" s="133" t="s">
        <v>409</v>
      </c>
      <c r="L47" s="133" t="s">
        <v>463</v>
      </c>
    </row>
    <row r="48" spans="3:12" x14ac:dyDescent="0.35">
      <c r="C48" s="141"/>
      <c r="D48" s="158"/>
      <c r="E48" s="115"/>
      <c r="F48" s="97">
        <f t="shared" ref="F48:F69" si="3">D48*E48</f>
        <v>0</v>
      </c>
      <c r="G48" s="161"/>
      <c r="H48" s="142" t="s">
        <v>1064</v>
      </c>
      <c r="I48" s="130" t="str">
        <f>VLOOKUP(H48,Presupuesto!$B$11:$C$565,2,0)</f>
        <v>BECAS</v>
      </c>
      <c r="J48" s="215" t="s">
        <v>1437</v>
      </c>
      <c r="K48" s="98" t="s">
        <v>392</v>
      </c>
      <c r="L48" s="98"/>
    </row>
    <row r="49" spans="3:12" x14ac:dyDescent="0.35">
      <c r="C49" s="141"/>
      <c r="D49" s="158"/>
      <c r="E49" s="123"/>
      <c r="F49" s="97">
        <f t="shared" si="3"/>
        <v>0</v>
      </c>
      <c r="G49" s="161"/>
      <c r="H49" s="142" t="s">
        <v>1066</v>
      </c>
      <c r="I49" s="130" t="str">
        <f>VLOOKUP(H49,Presupuesto!$B$11:$C$565,2,0)</f>
        <v>BECAS ESTUDIANTES DE PREGRADO (PLAN REFORMA)</v>
      </c>
      <c r="J49" s="98" t="str">
        <f>$J$48</f>
        <v>Posgrado</v>
      </c>
      <c r="K49" s="98" t="s">
        <v>410</v>
      </c>
      <c r="L49" s="98"/>
    </row>
    <row r="50" spans="3:12" x14ac:dyDescent="0.35">
      <c r="C50" s="141"/>
      <c r="D50" s="158"/>
      <c r="E50" s="123"/>
      <c r="F50" s="97">
        <f t="shared" si="3"/>
        <v>0</v>
      </c>
      <c r="G50" s="161"/>
      <c r="H50" s="142" t="s">
        <v>1068</v>
      </c>
      <c r="I50" s="130" t="str">
        <f>VLOOKUP(H50,Presupuesto!$B$11:$C$565,2,0)</f>
        <v>BECAS CONVENIO MINISTERIO SALUD -IHSS-UNAH</v>
      </c>
      <c r="J50" s="98" t="str">
        <f t="shared" ref="J50:J69" si="4">$J$48</f>
        <v>Posgrado</v>
      </c>
      <c r="K50" s="98" t="s">
        <v>410</v>
      </c>
      <c r="L50" s="98"/>
    </row>
    <row r="51" spans="3:12" x14ac:dyDescent="0.35">
      <c r="C51" s="141"/>
      <c r="D51" s="158"/>
      <c r="E51" s="123"/>
      <c r="F51" s="97">
        <f t="shared" si="3"/>
        <v>0</v>
      </c>
      <c r="G51" s="161"/>
      <c r="H51" s="142" t="s">
        <v>1070</v>
      </c>
      <c r="I51" s="130" t="str">
        <f>VLOOKUP(H51,Presupuesto!$B$11:$C$565,2,0)</f>
        <v>BECAS DE ACTUALIZACION Y CAPACITACION DOCENTE</v>
      </c>
      <c r="J51" s="98" t="str">
        <f t="shared" si="4"/>
        <v>Posgrado</v>
      </c>
      <c r="K51" s="98" t="s">
        <v>410</v>
      </c>
      <c r="L51" s="98"/>
    </row>
    <row r="52" spans="3:12" x14ac:dyDescent="0.35">
      <c r="C52" s="141"/>
      <c r="D52" s="158"/>
      <c r="E52" s="123"/>
      <c r="F52" s="97">
        <f t="shared" si="3"/>
        <v>0</v>
      </c>
      <c r="G52" s="161"/>
      <c r="H52" s="142" t="s">
        <v>1072</v>
      </c>
      <c r="I52" s="130" t="str">
        <f>VLOOKUP(H52,Presupuesto!$B$11:$C$565,2,0)</f>
        <v>BECAS EXCELENCIA ACADEMICA</v>
      </c>
      <c r="J52" s="98" t="str">
        <f t="shared" si="4"/>
        <v>Posgrado</v>
      </c>
      <c r="K52" s="98" t="s">
        <v>410</v>
      </c>
      <c r="L52" s="98"/>
    </row>
    <row r="53" spans="3:12" x14ac:dyDescent="0.35">
      <c r="C53" s="141"/>
      <c r="D53" s="158"/>
      <c r="E53" s="123"/>
      <c r="F53" s="97">
        <f t="shared" si="3"/>
        <v>0</v>
      </c>
      <c r="G53" s="161"/>
      <c r="H53" s="142" t="s">
        <v>1074</v>
      </c>
      <c r="I53" s="130" t="str">
        <f>VLOOKUP(H53,Presupuesto!$B$11:$C$565,2,0)</f>
        <v>BECAS PARA HIJOS DE LOS TRABAJADORES</v>
      </c>
      <c r="J53" s="98" t="str">
        <f t="shared" si="4"/>
        <v>Posgrado</v>
      </c>
      <c r="K53" s="98" t="s">
        <v>399</v>
      </c>
      <c r="L53" s="98"/>
    </row>
    <row r="54" spans="3:12" x14ac:dyDescent="0.35">
      <c r="C54" s="141"/>
      <c r="D54" s="158"/>
      <c r="E54" s="123"/>
      <c r="F54" s="97">
        <f t="shared" si="3"/>
        <v>0</v>
      </c>
      <c r="G54" s="161"/>
      <c r="H54" s="142" t="s">
        <v>1076</v>
      </c>
      <c r="I54" s="130" t="str">
        <f>VLOOKUP(H54,Presupuesto!$B$11:$C$565,2,0)</f>
        <v>BECAS POST GRADO ECONOMIA</v>
      </c>
      <c r="J54" s="98" t="str">
        <f t="shared" si="4"/>
        <v>Posgrado</v>
      </c>
      <c r="K54" s="98" t="s">
        <v>410</v>
      </c>
      <c r="L54" s="98"/>
    </row>
    <row r="55" spans="3:12" x14ac:dyDescent="0.35">
      <c r="C55" s="141"/>
      <c r="D55" s="158"/>
      <c r="E55" s="123"/>
      <c r="F55" s="97">
        <f t="shared" si="3"/>
        <v>0</v>
      </c>
      <c r="G55" s="161"/>
      <c r="H55" s="142" t="s">
        <v>1078</v>
      </c>
      <c r="I55" s="130" t="str">
        <f>VLOOKUP(H55,Presupuesto!$B$11:$C$565,2,0)</f>
        <v>BECAS POST-GRADO DE TRABAJO SOCIAL</v>
      </c>
      <c r="J55" s="98" t="str">
        <f t="shared" si="4"/>
        <v>Posgrado</v>
      </c>
      <c r="K55" s="98" t="s">
        <v>410</v>
      </c>
      <c r="L55" s="98"/>
    </row>
    <row r="56" spans="3:12" x14ac:dyDescent="0.35">
      <c r="C56" s="141"/>
      <c r="D56" s="158"/>
      <c r="E56" s="123"/>
      <c r="F56" s="97">
        <f t="shared" si="3"/>
        <v>0</v>
      </c>
      <c r="G56" s="161"/>
      <c r="H56" s="142" t="s">
        <v>1080</v>
      </c>
      <c r="I56" s="130" t="str">
        <f>VLOOKUP(H56,Presupuesto!$B$11:$C$565,2,0)</f>
        <v>BECAS PROFESIONALIZANTES DOCENTE (PLAN DE REFORMA)</v>
      </c>
      <c r="J56" s="98" t="str">
        <f t="shared" si="4"/>
        <v>Posgrado</v>
      </c>
      <c r="K56" s="98" t="s">
        <v>410</v>
      </c>
      <c r="L56" s="98"/>
    </row>
    <row r="57" spans="3:12" x14ac:dyDescent="0.35">
      <c r="C57" s="141"/>
      <c r="D57" s="158"/>
      <c r="E57" s="123"/>
      <c r="F57" s="97">
        <f t="shared" si="3"/>
        <v>0</v>
      </c>
      <c r="G57" s="161"/>
      <c r="H57" s="142" t="s">
        <v>1082</v>
      </c>
      <c r="I57" s="130" t="str">
        <f>VLOOKUP(H57,Presupuesto!$B$11:$C$565,2,0)</f>
        <v>PRESTAMOS A ESTUDIANTES</v>
      </c>
      <c r="J57" s="98" t="str">
        <f t="shared" si="4"/>
        <v>Posgrado</v>
      </c>
      <c r="K57" s="98" t="s">
        <v>410</v>
      </c>
      <c r="L57" s="98"/>
    </row>
    <row r="58" spans="3:12" x14ac:dyDescent="0.35">
      <c r="C58" s="141"/>
      <c r="D58" s="158"/>
      <c r="E58" s="123"/>
      <c r="F58" s="97">
        <f t="shared" si="3"/>
        <v>0</v>
      </c>
      <c r="G58" s="161"/>
      <c r="H58" s="142" t="s">
        <v>1084</v>
      </c>
      <c r="I58" s="130" t="str">
        <f>VLOOKUP(H58,Presupuesto!$B$11:$C$565,2,0)</f>
        <v>BECAS TALLERES EMPLEADOS A ESTUDIANTES</v>
      </c>
      <c r="J58" s="98" t="str">
        <f t="shared" si="4"/>
        <v>Posgrado</v>
      </c>
      <c r="K58" s="98" t="s">
        <v>410</v>
      </c>
      <c r="L58" s="98"/>
    </row>
    <row r="59" spans="3:12" x14ac:dyDescent="0.35">
      <c r="C59" s="141"/>
      <c r="D59" s="158"/>
      <c r="E59" s="123"/>
      <c r="F59" s="97">
        <f t="shared" si="3"/>
        <v>0</v>
      </c>
      <c r="G59" s="161"/>
      <c r="H59" s="142" t="s">
        <v>1086</v>
      </c>
      <c r="I59" s="130" t="str">
        <f>VLOOKUP(H59,Presupuesto!$B$11:$C$565,2,0)</f>
        <v>BECAS EXTERNAS DE INVESTIGACION</v>
      </c>
      <c r="J59" s="98" t="str">
        <f t="shared" si="4"/>
        <v>Posgrado</v>
      </c>
      <c r="K59" s="98" t="s">
        <v>410</v>
      </c>
      <c r="L59" s="98"/>
    </row>
    <row r="60" spans="3:12" x14ac:dyDescent="0.35">
      <c r="C60" s="141"/>
      <c r="D60" s="158"/>
      <c r="E60" s="123"/>
      <c r="F60" s="97">
        <f t="shared" si="3"/>
        <v>0</v>
      </c>
      <c r="G60" s="161"/>
      <c r="H60" s="142" t="s">
        <v>1088</v>
      </c>
      <c r="I60" s="130" t="str">
        <f>VLOOKUP(H60,Presupuesto!$B$11:$C$565,2,0)</f>
        <v>BECAS SUSTANTIVAS DE INVESTIGACIÓN</v>
      </c>
      <c r="J60" s="98" t="str">
        <f t="shared" si="4"/>
        <v>Posgrado</v>
      </c>
      <c r="K60" s="98" t="s">
        <v>410</v>
      </c>
      <c r="L60" s="98"/>
    </row>
    <row r="61" spans="3:12" x14ac:dyDescent="0.35">
      <c r="C61" s="141"/>
      <c r="D61" s="158"/>
      <c r="E61" s="123"/>
      <c r="F61" s="97">
        <f t="shared" si="3"/>
        <v>0</v>
      </c>
      <c r="G61" s="161"/>
      <c r="H61" s="142" t="s">
        <v>1090</v>
      </c>
      <c r="I61" s="130" t="str">
        <f>VLOOKUP(H61,Presupuesto!$B$11:$C$565,2,0)</f>
        <v>BECAS DE INVEST, PARA ESTUD. DE PREGRADO</v>
      </c>
      <c r="J61" s="98" t="str">
        <f t="shared" si="4"/>
        <v>Posgrado</v>
      </c>
      <c r="K61" s="98" t="s">
        <v>410</v>
      </c>
      <c r="L61" s="98"/>
    </row>
    <row r="62" spans="3:12" x14ac:dyDescent="0.35">
      <c r="C62" s="141"/>
      <c r="D62" s="158"/>
      <c r="E62" s="123"/>
      <c r="F62" s="97">
        <f t="shared" si="3"/>
        <v>0</v>
      </c>
      <c r="G62" s="161"/>
      <c r="H62" s="142" t="s">
        <v>1092</v>
      </c>
      <c r="I62" s="130" t="str">
        <f>VLOOKUP(H62,Presupuesto!$B$11:$C$565,2,0)</f>
        <v>BECAS DE INVEST. PARA DOC.DE POST-GRADO</v>
      </c>
      <c r="J62" s="98" t="str">
        <f t="shared" si="4"/>
        <v>Posgrado</v>
      </c>
      <c r="K62" s="98" t="s">
        <v>410</v>
      </c>
      <c r="L62" s="98"/>
    </row>
    <row r="63" spans="3:12" x14ac:dyDescent="0.35">
      <c r="C63" s="141"/>
      <c r="D63" s="158"/>
      <c r="E63" s="123"/>
      <c r="F63" s="97">
        <f t="shared" si="3"/>
        <v>0</v>
      </c>
      <c r="G63" s="161"/>
      <c r="H63" s="142" t="s">
        <v>1094</v>
      </c>
      <c r="I63" s="130" t="str">
        <f>VLOOKUP(H63,Presupuesto!$B$11:$C$565,2,0)</f>
        <v>BECAS BÁSICAS DE INVESTIGACIÓN</v>
      </c>
      <c r="J63" s="98" t="str">
        <f t="shared" si="4"/>
        <v>Posgrado</v>
      </c>
      <c r="K63" s="98" t="s">
        <v>410</v>
      </c>
      <c r="L63" s="98"/>
    </row>
    <row r="64" spans="3:12" x14ac:dyDescent="0.35">
      <c r="C64" s="141"/>
      <c r="D64" s="158"/>
      <c r="E64" s="123"/>
      <c r="F64" s="97">
        <f t="shared" si="3"/>
        <v>0</v>
      </c>
      <c r="G64" s="161"/>
      <c r="H64" s="142" t="s">
        <v>1096</v>
      </c>
      <c r="I64" s="130" t="str">
        <f>VLOOKUP(H64,Presupuesto!$B$11:$C$565,2,0)</f>
        <v>BECAS RELEVO GENERACIONAL</v>
      </c>
      <c r="J64" s="98" t="str">
        <f t="shared" si="4"/>
        <v>Posgrado</v>
      </c>
      <c r="K64" s="98" t="s">
        <v>410</v>
      </c>
      <c r="L64" s="98"/>
    </row>
    <row r="65" spans="3:12" x14ac:dyDescent="0.35">
      <c r="C65" s="141"/>
      <c r="D65" s="158"/>
      <c r="E65" s="123"/>
      <c r="F65" s="97">
        <f t="shared" si="3"/>
        <v>0</v>
      </c>
      <c r="G65" s="161"/>
      <c r="H65" s="142" t="s">
        <v>1098</v>
      </c>
      <c r="I65" s="130" t="str">
        <f>VLOOKUP(H65,Presupuesto!$B$11:$C$565,2,0)</f>
        <v>BECAS DE EQUIDAD</v>
      </c>
      <c r="J65" s="98" t="str">
        <f t="shared" si="4"/>
        <v>Posgrado</v>
      </c>
      <c r="K65" s="98" t="s">
        <v>410</v>
      </c>
      <c r="L65" s="98"/>
    </row>
    <row r="66" spans="3:12" x14ac:dyDescent="0.35">
      <c r="C66" s="141"/>
      <c r="D66" s="158"/>
      <c r="E66" s="123"/>
      <c r="F66" s="97">
        <f t="shared" si="3"/>
        <v>0</v>
      </c>
      <c r="G66" s="161"/>
      <c r="H66" s="142" t="s">
        <v>1100</v>
      </c>
      <c r="I66" s="130" t="str">
        <f>VLOOKUP(H66,Presupuesto!$B$11:$C$565,2,0)</f>
        <v>PREMIOS AL INVESTIGADOR</v>
      </c>
      <c r="J66" s="98" t="str">
        <f t="shared" si="4"/>
        <v>Posgrado</v>
      </c>
      <c r="K66" s="98" t="s">
        <v>410</v>
      </c>
      <c r="L66" s="98"/>
    </row>
    <row r="67" spans="3:12" x14ac:dyDescent="0.35">
      <c r="C67" s="141"/>
      <c r="D67" s="158"/>
      <c r="E67" s="123"/>
      <c r="F67" s="97">
        <f t="shared" si="3"/>
        <v>0</v>
      </c>
      <c r="G67" s="161"/>
      <c r="H67" s="142" t="s">
        <v>1102</v>
      </c>
      <c r="I67" s="130" t="str">
        <f>VLOOKUP(H67,Presupuesto!$B$11:$C$565,2,0)</f>
        <v>BECAS DE INV. PARA ESTUDIANTES DE POSTGRADO</v>
      </c>
      <c r="J67" s="98" t="str">
        <f t="shared" si="4"/>
        <v>Posgrado</v>
      </c>
      <c r="K67" s="98" t="s">
        <v>410</v>
      </c>
      <c r="L67" s="98"/>
    </row>
    <row r="68" spans="3:12" x14ac:dyDescent="0.35">
      <c r="C68" s="141"/>
      <c r="D68" s="158"/>
      <c r="E68" s="123"/>
      <c r="F68" s="97">
        <f t="shared" si="3"/>
        <v>0</v>
      </c>
      <c r="G68" s="161"/>
      <c r="H68" s="142" t="s">
        <v>1104</v>
      </c>
      <c r="I68" s="130" t="str">
        <f>VLOOKUP(H68,Presupuesto!$B$11:$C$565,2,0)</f>
        <v>Becas Especiales de Investigación</v>
      </c>
      <c r="J68" s="98" t="str">
        <f t="shared" si="4"/>
        <v>Posgrado</v>
      </c>
      <c r="K68" s="98" t="s">
        <v>410</v>
      </c>
      <c r="L68" s="98"/>
    </row>
    <row r="69" spans="3:12" ht="15" thickBot="1" x14ac:dyDescent="0.4">
      <c r="C69" s="147"/>
      <c r="D69" s="219"/>
      <c r="E69" s="103"/>
      <c r="F69" s="105">
        <f t="shared" si="3"/>
        <v>0</v>
      </c>
      <c r="G69" s="162"/>
      <c r="H69" s="148"/>
      <c r="I69" s="132" t="e">
        <f>VLOOKUP(H69,Presupuesto!$B$11:$C$565,2,0)</f>
        <v>#N/A</v>
      </c>
      <c r="J69" s="106" t="str">
        <f t="shared" si="4"/>
        <v>Posgrado</v>
      </c>
      <c r="K69" s="124" t="s">
        <v>392</v>
      </c>
      <c r="L69" s="124"/>
    </row>
    <row r="71" spans="3:12" ht="15" thickBot="1" x14ac:dyDescent="0.4"/>
    <row r="72" spans="3:12" ht="15" thickBot="1" x14ac:dyDescent="0.4">
      <c r="C72" s="157" t="s">
        <v>53</v>
      </c>
      <c r="D72" s="354">
        <f>SUM(F79:F100)</f>
        <v>0</v>
      </c>
      <c r="F72" s="70"/>
      <c r="G72" s="79"/>
      <c r="H72" s="70"/>
      <c r="I72" s="70"/>
    </row>
    <row r="73" spans="3:12" x14ac:dyDescent="0.35">
      <c r="C73" s="70"/>
      <c r="D73" s="31"/>
      <c r="E73" s="93"/>
      <c r="F73" s="93"/>
      <c r="G73" s="93"/>
      <c r="H73" s="76"/>
      <c r="I73" s="76"/>
      <c r="J73" s="76"/>
      <c r="K73" s="112"/>
    </row>
    <row r="74" spans="3:12" x14ac:dyDescent="0.35">
      <c r="C74" s="70"/>
      <c r="D74" s="31"/>
      <c r="E74" s="93"/>
      <c r="F74" s="93"/>
      <c r="G74" s="93"/>
      <c r="H74" s="76"/>
      <c r="I74" s="76"/>
      <c r="J74" s="76"/>
      <c r="K74" s="112"/>
    </row>
    <row r="75" spans="3:12" ht="15.5" x14ac:dyDescent="0.35">
      <c r="C75" s="202" t="s">
        <v>390</v>
      </c>
      <c r="D75" s="351"/>
      <c r="E75" s="93"/>
      <c r="F75" s="93"/>
      <c r="G75" s="93"/>
      <c r="H75" s="76"/>
      <c r="I75" s="76"/>
      <c r="J75" s="76"/>
      <c r="K75" s="112"/>
    </row>
    <row r="76" spans="3:12" ht="18.5" x14ac:dyDescent="0.35">
      <c r="C76" s="207"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Posgrado'!$F:$G,2,FALSE),IFERROR(VLOOKUP(D75,'16.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 thickBot="1" x14ac:dyDescent="0.4">
      <c r="F77" s="93"/>
      <c r="G77" s="76"/>
      <c r="H77" s="76"/>
      <c r="I77" s="76"/>
    </row>
    <row r="78" spans="3:12" ht="29.5" thickBot="1" x14ac:dyDescent="0.4">
      <c r="C78" s="129" t="s">
        <v>44</v>
      </c>
      <c r="D78" s="134" t="s">
        <v>55</v>
      </c>
      <c r="E78" s="136" t="s">
        <v>57</v>
      </c>
      <c r="F78" s="135" t="s">
        <v>27</v>
      </c>
      <c r="G78" s="133" t="s">
        <v>129</v>
      </c>
      <c r="H78" s="136" t="s">
        <v>46</v>
      </c>
      <c r="I78" s="133" t="s">
        <v>130</v>
      </c>
      <c r="J78" s="133" t="s">
        <v>408</v>
      </c>
      <c r="K78" s="133" t="s">
        <v>409</v>
      </c>
      <c r="L78" s="133" t="s">
        <v>463</v>
      </c>
    </row>
    <row r="79" spans="3:12" x14ac:dyDescent="0.35">
      <c r="C79" s="141"/>
      <c r="D79" s="158"/>
      <c r="E79" s="115"/>
      <c r="F79" s="97">
        <f t="shared" ref="F79:F100" si="5">D79*E79</f>
        <v>0</v>
      </c>
      <c r="G79" s="161"/>
      <c r="H79" s="142" t="s">
        <v>1064</v>
      </c>
      <c r="I79" s="130" t="str">
        <f>VLOOKUP(H79,Presupuesto!$B$11:$C$565,2,0)</f>
        <v>BECAS</v>
      </c>
      <c r="J79" s="215" t="s">
        <v>1437</v>
      </c>
      <c r="K79" s="98" t="s">
        <v>392</v>
      </c>
      <c r="L79" s="98"/>
    </row>
    <row r="80" spans="3:12" x14ac:dyDescent="0.35">
      <c r="C80" s="141"/>
      <c r="D80" s="158"/>
      <c r="E80" s="123"/>
      <c r="F80" s="97">
        <f t="shared" si="5"/>
        <v>0</v>
      </c>
      <c r="G80" s="161"/>
      <c r="H80" s="142" t="s">
        <v>1066</v>
      </c>
      <c r="I80" s="130" t="str">
        <f>VLOOKUP(H80,Presupuesto!$B$11:$C$565,2,0)</f>
        <v>BECAS ESTUDIANTES DE PREGRADO (PLAN REFORMA)</v>
      </c>
      <c r="J80" s="98" t="str">
        <f>$J$79</f>
        <v>Posgrado</v>
      </c>
      <c r="K80" s="98" t="s">
        <v>410</v>
      </c>
      <c r="L80" s="98"/>
    </row>
    <row r="81" spans="3:12" x14ac:dyDescent="0.35">
      <c r="C81" s="141"/>
      <c r="D81" s="158"/>
      <c r="E81" s="123"/>
      <c r="F81" s="97">
        <f t="shared" si="5"/>
        <v>0</v>
      </c>
      <c r="G81" s="161"/>
      <c r="H81" s="142" t="s">
        <v>1068</v>
      </c>
      <c r="I81" s="130" t="str">
        <f>VLOOKUP(H81,Presupuesto!$B$11:$C$565,2,0)</f>
        <v>BECAS CONVENIO MINISTERIO SALUD -IHSS-UNAH</v>
      </c>
      <c r="J81" s="98" t="str">
        <f t="shared" ref="J81:J100" si="6">$J$79</f>
        <v>Posgrado</v>
      </c>
      <c r="K81" s="98" t="s">
        <v>410</v>
      </c>
      <c r="L81" s="98"/>
    </row>
    <row r="82" spans="3:12" x14ac:dyDescent="0.35">
      <c r="C82" s="141"/>
      <c r="D82" s="158"/>
      <c r="E82" s="123"/>
      <c r="F82" s="97">
        <f t="shared" si="5"/>
        <v>0</v>
      </c>
      <c r="G82" s="161"/>
      <c r="H82" s="142" t="s">
        <v>1070</v>
      </c>
      <c r="I82" s="130" t="str">
        <f>VLOOKUP(H82,Presupuesto!$B$11:$C$565,2,0)</f>
        <v>BECAS DE ACTUALIZACION Y CAPACITACION DOCENTE</v>
      </c>
      <c r="J82" s="98" t="str">
        <f t="shared" si="6"/>
        <v>Posgrado</v>
      </c>
      <c r="K82" s="98" t="s">
        <v>410</v>
      </c>
      <c r="L82" s="98"/>
    </row>
    <row r="83" spans="3:12" x14ac:dyDescent="0.35">
      <c r="C83" s="141"/>
      <c r="D83" s="158"/>
      <c r="E83" s="123"/>
      <c r="F83" s="97">
        <f t="shared" si="5"/>
        <v>0</v>
      </c>
      <c r="G83" s="161"/>
      <c r="H83" s="142" t="s">
        <v>1072</v>
      </c>
      <c r="I83" s="130" t="str">
        <f>VLOOKUP(H83,Presupuesto!$B$11:$C$565,2,0)</f>
        <v>BECAS EXCELENCIA ACADEMICA</v>
      </c>
      <c r="J83" s="98" t="str">
        <f t="shared" si="6"/>
        <v>Posgrado</v>
      </c>
      <c r="K83" s="98" t="s">
        <v>410</v>
      </c>
      <c r="L83" s="98"/>
    </row>
    <row r="84" spans="3:12" x14ac:dyDescent="0.35">
      <c r="C84" s="141"/>
      <c r="D84" s="158"/>
      <c r="E84" s="123"/>
      <c r="F84" s="97">
        <f t="shared" si="5"/>
        <v>0</v>
      </c>
      <c r="G84" s="161"/>
      <c r="H84" s="142" t="s">
        <v>1074</v>
      </c>
      <c r="I84" s="130" t="str">
        <f>VLOOKUP(H84,Presupuesto!$B$11:$C$565,2,0)</f>
        <v>BECAS PARA HIJOS DE LOS TRABAJADORES</v>
      </c>
      <c r="J84" s="98" t="str">
        <f t="shared" si="6"/>
        <v>Posgrado</v>
      </c>
      <c r="K84" s="98" t="s">
        <v>399</v>
      </c>
      <c r="L84" s="98"/>
    </row>
    <row r="85" spans="3:12" x14ac:dyDescent="0.35">
      <c r="C85" s="141"/>
      <c r="D85" s="158"/>
      <c r="E85" s="123"/>
      <c r="F85" s="97">
        <f t="shared" si="5"/>
        <v>0</v>
      </c>
      <c r="G85" s="161"/>
      <c r="H85" s="142" t="s">
        <v>1076</v>
      </c>
      <c r="I85" s="130" t="str">
        <f>VLOOKUP(H85,Presupuesto!$B$11:$C$565,2,0)</f>
        <v>BECAS POST GRADO ECONOMIA</v>
      </c>
      <c r="J85" s="98" t="str">
        <f t="shared" si="6"/>
        <v>Posgrado</v>
      </c>
      <c r="K85" s="98" t="s">
        <v>410</v>
      </c>
      <c r="L85" s="98"/>
    </row>
    <row r="86" spans="3:12" x14ac:dyDescent="0.35">
      <c r="C86" s="141"/>
      <c r="D86" s="158"/>
      <c r="E86" s="123"/>
      <c r="F86" s="97">
        <f t="shared" si="5"/>
        <v>0</v>
      </c>
      <c r="G86" s="161"/>
      <c r="H86" s="142" t="s">
        <v>1078</v>
      </c>
      <c r="I86" s="130" t="str">
        <f>VLOOKUP(H86,Presupuesto!$B$11:$C$565,2,0)</f>
        <v>BECAS POST-GRADO DE TRABAJO SOCIAL</v>
      </c>
      <c r="J86" s="98" t="str">
        <f t="shared" si="6"/>
        <v>Posgrado</v>
      </c>
      <c r="K86" s="98" t="s">
        <v>410</v>
      </c>
      <c r="L86" s="98"/>
    </row>
    <row r="87" spans="3:12" x14ac:dyDescent="0.35">
      <c r="C87" s="141"/>
      <c r="D87" s="158"/>
      <c r="E87" s="123"/>
      <c r="F87" s="97">
        <f t="shared" si="5"/>
        <v>0</v>
      </c>
      <c r="G87" s="161"/>
      <c r="H87" s="142" t="s">
        <v>1080</v>
      </c>
      <c r="I87" s="130" t="str">
        <f>VLOOKUP(H87,Presupuesto!$B$11:$C$565,2,0)</f>
        <v>BECAS PROFESIONALIZANTES DOCENTE (PLAN DE REFORMA)</v>
      </c>
      <c r="J87" s="98" t="str">
        <f t="shared" si="6"/>
        <v>Posgrado</v>
      </c>
      <c r="K87" s="98" t="s">
        <v>410</v>
      </c>
      <c r="L87" s="98"/>
    </row>
    <row r="88" spans="3:12" x14ac:dyDescent="0.35">
      <c r="C88" s="141"/>
      <c r="D88" s="158"/>
      <c r="E88" s="123"/>
      <c r="F88" s="97">
        <f t="shared" si="5"/>
        <v>0</v>
      </c>
      <c r="G88" s="161"/>
      <c r="H88" s="142" t="s">
        <v>1082</v>
      </c>
      <c r="I88" s="130" t="str">
        <f>VLOOKUP(H88,Presupuesto!$B$11:$C$565,2,0)</f>
        <v>PRESTAMOS A ESTUDIANTES</v>
      </c>
      <c r="J88" s="98" t="str">
        <f t="shared" si="6"/>
        <v>Posgrado</v>
      </c>
      <c r="K88" s="98" t="s">
        <v>410</v>
      </c>
      <c r="L88" s="98"/>
    </row>
    <row r="89" spans="3:12" x14ac:dyDescent="0.35">
      <c r="C89" s="141"/>
      <c r="D89" s="158"/>
      <c r="E89" s="123"/>
      <c r="F89" s="97">
        <f t="shared" si="5"/>
        <v>0</v>
      </c>
      <c r="G89" s="161"/>
      <c r="H89" s="142" t="s">
        <v>1084</v>
      </c>
      <c r="I89" s="130" t="str">
        <f>VLOOKUP(H89,Presupuesto!$B$11:$C$565,2,0)</f>
        <v>BECAS TALLERES EMPLEADOS A ESTUDIANTES</v>
      </c>
      <c r="J89" s="98" t="str">
        <f t="shared" si="6"/>
        <v>Posgrado</v>
      </c>
      <c r="K89" s="98" t="s">
        <v>410</v>
      </c>
      <c r="L89" s="98"/>
    </row>
    <row r="90" spans="3:12" x14ac:dyDescent="0.35">
      <c r="C90" s="141"/>
      <c r="D90" s="158"/>
      <c r="E90" s="123"/>
      <c r="F90" s="97">
        <f t="shared" si="5"/>
        <v>0</v>
      </c>
      <c r="G90" s="161"/>
      <c r="H90" s="142" t="s">
        <v>1086</v>
      </c>
      <c r="I90" s="130" t="str">
        <f>VLOOKUP(H90,Presupuesto!$B$11:$C$565,2,0)</f>
        <v>BECAS EXTERNAS DE INVESTIGACION</v>
      </c>
      <c r="J90" s="98" t="str">
        <f t="shared" si="6"/>
        <v>Posgrado</v>
      </c>
      <c r="K90" s="98" t="s">
        <v>410</v>
      </c>
      <c r="L90" s="98"/>
    </row>
    <row r="91" spans="3:12" x14ac:dyDescent="0.35">
      <c r="C91" s="141"/>
      <c r="D91" s="158"/>
      <c r="E91" s="123"/>
      <c r="F91" s="97">
        <f t="shared" si="5"/>
        <v>0</v>
      </c>
      <c r="G91" s="161"/>
      <c r="H91" s="142" t="s">
        <v>1088</v>
      </c>
      <c r="I91" s="130" t="str">
        <f>VLOOKUP(H91,Presupuesto!$B$11:$C$565,2,0)</f>
        <v>BECAS SUSTANTIVAS DE INVESTIGACIÓN</v>
      </c>
      <c r="J91" s="98" t="str">
        <f t="shared" si="6"/>
        <v>Posgrado</v>
      </c>
      <c r="K91" s="98" t="s">
        <v>410</v>
      </c>
      <c r="L91" s="98"/>
    </row>
    <row r="92" spans="3:12" x14ac:dyDescent="0.35">
      <c r="C92" s="141"/>
      <c r="D92" s="158"/>
      <c r="E92" s="123"/>
      <c r="F92" s="97">
        <f t="shared" si="5"/>
        <v>0</v>
      </c>
      <c r="G92" s="161"/>
      <c r="H92" s="142" t="s">
        <v>1090</v>
      </c>
      <c r="I92" s="130" t="str">
        <f>VLOOKUP(H92,Presupuesto!$B$11:$C$565,2,0)</f>
        <v>BECAS DE INVEST, PARA ESTUD. DE PREGRADO</v>
      </c>
      <c r="J92" s="98" t="str">
        <f t="shared" si="6"/>
        <v>Posgrado</v>
      </c>
      <c r="K92" s="98" t="s">
        <v>410</v>
      </c>
      <c r="L92" s="98"/>
    </row>
    <row r="93" spans="3:12" x14ac:dyDescent="0.35">
      <c r="C93" s="141"/>
      <c r="D93" s="158"/>
      <c r="E93" s="123"/>
      <c r="F93" s="97">
        <f t="shared" si="5"/>
        <v>0</v>
      </c>
      <c r="G93" s="161"/>
      <c r="H93" s="142" t="s">
        <v>1092</v>
      </c>
      <c r="I93" s="130" t="str">
        <f>VLOOKUP(H93,Presupuesto!$B$11:$C$565,2,0)</f>
        <v>BECAS DE INVEST. PARA DOC.DE POST-GRADO</v>
      </c>
      <c r="J93" s="98" t="str">
        <f t="shared" si="6"/>
        <v>Posgrado</v>
      </c>
      <c r="K93" s="98" t="s">
        <v>410</v>
      </c>
      <c r="L93" s="98"/>
    </row>
    <row r="94" spans="3:12" x14ac:dyDescent="0.35">
      <c r="C94" s="141"/>
      <c r="D94" s="158"/>
      <c r="E94" s="123"/>
      <c r="F94" s="97">
        <f t="shared" si="5"/>
        <v>0</v>
      </c>
      <c r="G94" s="161"/>
      <c r="H94" s="142" t="s">
        <v>1094</v>
      </c>
      <c r="I94" s="130" t="str">
        <f>VLOOKUP(H94,Presupuesto!$B$11:$C$565,2,0)</f>
        <v>BECAS BÁSICAS DE INVESTIGACIÓN</v>
      </c>
      <c r="J94" s="98" t="str">
        <f t="shared" si="6"/>
        <v>Posgrado</v>
      </c>
      <c r="K94" s="98" t="s">
        <v>410</v>
      </c>
      <c r="L94" s="98"/>
    </row>
    <row r="95" spans="3:12" x14ac:dyDescent="0.35">
      <c r="C95" s="141"/>
      <c r="D95" s="158"/>
      <c r="E95" s="123"/>
      <c r="F95" s="97">
        <f t="shared" si="5"/>
        <v>0</v>
      </c>
      <c r="G95" s="161"/>
      <c r="H95" s="142" t="s">
        <v>1096</v>
      </c>
      <c r="I95" s="130" t="str">
        <f>VLOOKUP(H95,Presupuesto!$B$11:$C$565,2,0)</f>
        <v>BECAS RELEVO GENERACIONAL</v>
      </c>
      <c r="J95" s="98" t="str">
        <f t="shared" si="6"/>
        <v>Posgrado</v>
      </c>
      <c r="K95" s="98" t="s">
        <v>410</v>
      </c>
      <c r="L95" s="98"/>
    </row>
    <row r="96" spans="3:12" x14ac:dyDescent="0.35">
      <c r="C96" s="141"/>
      <c r="D96" s="158"/>
      <c r="E96" s="123"/>
      <c r="F96" s="97">
        <f t="shared" si="5"/>
        <v>0</v>
      </c>
      <c r="G96" s="161"/>
      <c r="H96" s="142" t="s">
        <v>1098</v>
      </c>
      <c r="I96" s="130" t="str">
        <f>VLOOKUP(H96,Presupuesto!$B$11:$C$565,2,0)</f>
        <v>BECAS DE EQUIDAD</v>
      </c>
      <c r="J96" s="98" t="str">
        <f t="shared" si="6"/>
        <v>Posgrado</v>
      </c>
      <c r="K96" s="98" t="s">
        <v>410</v>
      </c>
      <c r="L96" s="98"/>
    </row>
    <row r="97" spans="3:12" x14ac:dyDescent="0.35">
      <c r="C97" s="141"/>
      <c r="D97" s="158"/>
      <c r="E97" s="123"/>
      <c r="F97" s="97">
        <f t="shared" si="5"/>
        <v>0</v>
      </c>
      <c r="G97" s="161"/>
      <c r="H97" s="142" t="s">
        <v>1100</v>
      </c>
      <c r="I97" s="130" t="str">
        <f>VLOOKUP(H97,Presupuesto!$B$11:$C$565,2,0)</f>
        <v>PREMIOS AL INVESTIGADOR</v>
      </c>
      <c r="J97" s="98" t="str">
        <f t="shared" si="6"/>
        <v>Posgrado</v>
      </c>
      <c r="K97" s="98" t="s">
        <v>410</v>
      </c>
      <c r="L97" s="98"/>
    </row>
    <row r="98" spans="3:12" x14ac:dyDescent="0.35">
      <c r="C98" s="141"/>
      <c r="D98" s="158"/>
      <c r="E98" s="123"/>
      <c r="F98" s="97">
        <f t="shared" si="5"/>
        <v>0</v>
      </c>
      <c r="G98" s="161"/>
      <c r="H98" s="142" t="s">
        <v>1102</v>
      </c>
      <c r="I98" s="130" t="str">
        <f>VLOOKUP(H98,Presupuesto!$B$11:$C$565,2,0)</f>
        <v>BECAS DE INV. PARA ESTUDIANTES DE POSTGRADO</v>
      </c>
      <c r="J98" s="98" t="str">
        <f t="shared" si="6"/>
        <v>Posgrado</v>
      </c>
      <c r="K98" s="98" t="s">
        <v>410</v>
      </c>
      <c r="L98" s="98"/>
    </row>
    <row r="99" spans="3:12" x14ac:dyDescent="0.35">
      <c r="C99" s="141"/>
      <c r="D99" s="158"/>
      <c r="E99" s="123"/>
      <c r="F99" s="97">
        <f t="shared" si="5"/>
        <v>0</v>
      </c>
      <c r="G99" s="161"/>
      <c r="H99" s="142" t="s">
        <v>1104</v>
      </c>
      <c r="I99" s="130" t="str">
        <f>VLOOKUP(H99,Presupuesto!$B$11:$C$565,2,0)</f>
        <v>Becas Especiales de Investigación</v>
      </c>
      <c r="J99" s="98" t="str">
        <f t="shared" si="6"/>
        <v>Posgrado</v>
      </c>
      <c r="K99" s="98" t="s">
        <v>410</v>
      </c>
      <c r="L99" s="98"/>
    </row>
    <row r="100" spans="3:12" ht="15" thickBot="1" x14ac:dyDescent="0.4">
      <c r="C100" s="147"/>
      <c r="D100" s="219"/>
      <c r="E100" s="103"/>
      <c r="F100" s="105">
        <f t="shared" si="5"/>
        <v>0</v>
      </c>
      <c r="G100" s="162"/>
      <c r="H100" s="148"/>
      <c r="I100" s="132" t="e">
        <f>VLOOKUP(H100,Presupuesto!$B$11:$C$565,2,0)</f>
        <v>#N/A</v>
      </c>
      <c r="J100" s="106" t="str">
        <f t="shared" si="6"/>
        <v>Posgrado</v>
      </c>
      <c r="K100" s="124" t="s">
        <v>392</v>
      </c>
      <c r="L100" s="124"/>
    </row>
    <row r="102" spans="3:12" ht="15" thickBot="1" x14ac:dyDescent="0.4"/>
    <row r="103" spans="3:12" ht="15" thickBot="1" x14ac:dyDescent="0.4">
      <c r="C103" s="157" t="s">
        <v>53</v>
      </c>
      <c r="D103" s="354">
        <f>SUM(F110:F131)</f>
        <v>0</v>
      </c>
      <c r="F103" s="70"/>
      <c r="G103" s="79"/>
      <c r="H103" s="70"/>
      <c r="I103" s="70"/>
    </row>
    <row r="104" spans="3:12" x14ac:dyDescent="0.35">
      <c r="C104" s="70"/>
      <c r="D104" s="31"/>
      <c r="E104" s="93"/>
      <c r="F104" s="93"/>
      <c r="G104" s="93"/>
      <c r="H104" s="76"/>
      <c r="I104" s="76"/>
      <c r="J104" s="76"/>
      <c r="K104" s="112"/>
    </row>
    <row r="105" spans="3:12" x14ac:dyDescent="0.35">
      <c r="C105" s="70"/>
      <c r="D105" s="31"/>
      <c r="E105" s="93"/>
      <c r="F105" s="93"/>
      <c r="G105" s="93"/>
      <c r="H105" s="76"/>
      <c r="I105" s="76"/>
      <c r="J105" s="76"/>
      <c r="K105" s="112"/>
    </row>
    <row r="106" spans="3:12" ht="15.5" x14ac:dyDescent="0.35">
      <c r="C106" s="202" t="s">
        <v>390</v>
      </c>
      <c r="D106" s="351"/>
      <c r="E106" s="93"/>
      <c r="F106" s="93"/>
      <c r="G106" s="93"/>
      <c r="H106" s="76"/>
      <c r="I106" s="76"/>
      <c r="J106" s="76"/>
      <c r="K106" s="112"/>
    </row>
    <row r="107" spans="3:12" ht="18.5" x14ac:dyDescent="0.35">
      <c r="C107" s="207"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Posgrado'!$F:$G,2,FALSE),IFERROR(VLOOKUP(D106,'16.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 thickBot="1" x14ac:dyDescent="0.4">
      <c r="F108" s="93"/>
      <c r="G108" s="76"/>
      <c r="H108" s="76"/>
      <c r="I108" s="76"/>
    </row>
    <row r="109" spans="3:12" ht="29.5" thickBot="1" x14ac:dyDescent="0.4">
      <c r="C109" s="129" t="s">
        <v>44</v>
      </c>
      <c r="D109" s="134" t="s">
        <v>55</v>
      </c>
      <c r="E109" s="136" t="s">
        <v>57</v>
      </c>
      <c r="F109" s="135" t="s">
        <v>27</v>
      </c>
      <c r="G109" s="133" t="s">
        <v>129</v>
      </c>
      <c r="H109" s="136" t="s">
        <v>46</v>
      </c>
      <c r="I109" s="133" t="s">
        <v>130</v>
      </c>
      <c r="J109" s="133" t="s">
        <v>408</v>
      </c>
      <c r="K109" s="133" t="s">
        <v>409</v>
      </c>
      <c r="L109" s="133" t="s">
        <v>463</v>
      </c>
    </row>
    <row r="110" spans="3:12" x14ac:dyDescent="0.35">
      <c r="C110" s="141"/>
      <c r="D110" s="158"/>
      <c r="E110" s="115"/>
      <c r="F110" s="97">
        <f t="shared" ref="F110:F131" si="7">D110*E110</f>
        <v>0</v>
      </c>
      <c r="G110" s="161"/>
      <c r="H110" s="142" t="s">
        <v>1064</v>
      </c>
      <c r="I110" s="130" t="str">
        <f>VLOOKUP(H110,Presupuesto!$B$11:$C$565,2,0)</f>
        <v>BECAS</v>
      </c>
      <c r="J110" s="215" t="s">
        <v>1437</v>
      </c>
      <c r="K110" s="98" t="s">
        <v>392</v>
      </c>
      <c r="L110" s="98"/>
    </row>
    <row r="111" spans="3:12" x14ac:dyDescent="0.35">
      <c r="C111" s="141"/>
      <c r="D111" s="158"/>
      <c r="E111" s="123"/>
      <c r="F111" s="97">
        <f t="shared" si="7"/>
        <v>0</v>
      </c>
      <c r="G111" s="161"/>
      <c r="H111" s="142" t="s">
        <v>1066</v>
      </c>
      <c r="I111" s="130" t="str">
        <f>VLOOKUP(H111,Presupuesto!$B$11:$C$565,2,0)</f>
        <v>BECAS ESTUDIANTES DE PREGRADO (PLAN REFORMA)</v>
      </c>
      <c r="J111" s="98" t="str">
        <f>$J$110</f>
        <v>Posgrado</v>
      </c>
      <c r="K111" s="98" t="s">
        <v>410</v>
      </c>
      <c r="L111" s="98"/>
    </row>
    <row r="112" spans="3:12" x14ac:dyDescent="0.35">
      <c r="C112" s="141"/>
      <c r="D112" s="158"/>
      <c r="E112" s="123"/>
      <c r="F112" s="97">
        <f t="shared" si="7"/>
        <v>0</v>
      </c>
      <c r="G112" s="161"/>
      <c r="H112" s="142" t="s">
        <v>1068</v>
      </c>
      <c r="I112" s="130" t="str">
        <f>VLOOKUP(H112,Presupuesto!$B$11:$C$565,2,0)</f>
        <v>BECAS CONVENIO MINISTERIO SALUD -IHSS-UNAH</v>
      </c>
      <c r="J112" s="98" t="str">
        <f t="shared" ref="J112:J131" si="8">$J$110</f>
        <v>Posgrado</v>
      </c>
      <c r="K112" s="98" t="s">
        <v>410</v>
      </c>
      <c r="L112" s="98"/>
    </row>
    <row r="113" spans="3:12" x14ac:dyDescent="0.35">
      <c r="C113" s="141"/>
      <c r="D113" s="158"/>
      <c r="E113" s="123"/>
      <c r="F113" s="97">
        <f t="shared" si="7"/>
        <v>0</v>
      </c>
      <c r="G113" s="161"/>
      <c r="H113" s="142" t="s">
        <v>1070</v>
      </c>
      <c r="I113" s="130" t="str">
        <f>VLOOKUP(H113,Presupuesto!$B$11:$C$565,2,0)</f>
        <v>BECAS DE ACTUALIZACION Y CAPACITACION DOCENTE</v>
      </c>
      <c r="J113" s="98" t="str">
        <f t="shared" si="8"/>
        <v>Posgrado</v>
      </c>
      <c r="K113" s="98" t="s">
        <v>410</v>
      </c>
      <c r="L113" s="98"/>
    </row>
    <row r="114" spans="3:12" x14ac:dyDescent="0.35">
      <c r="C114" s="141"/>
      <c r="D114" s="158"/>
      <c r="E114" s="123"/>
      <c r="F114" s="97">
        <f t="shared" si="7"/>
        <v>0</v>
      </c>
      <c r="G114" s="161"/>
      <c r="H114" s="142" t="s">
        <v>1072</v>
      </c>
      <c r="I114" s="130" t="str">
        <f>VLOOKUP(H114,Presupuesto!$B$11:$C$565,2,0)</f>
        <v>BECAS EXCELENCIA ACADEMICA</v>
      </c>
      <c r="J114" s="98" t="str">
        <f t="shared" si="8"/>
        <v>Posgrado</v>
      </c>
      <c r="K114" s="98" t="s">
        <v>410</v>
      </c>
      <c r="L114" s="98"/>
    </row>
    <row r="115" spans="3:12" x14ac:dyDescent="0.35">
      <c r="C115" s="141"/>
      <c r="D115" s="158"/>
      <c r="E115" s="123"/>
      <c r="F115" s="97">
        <f t="shared" si="7"/>
        <v>0</v>
      </c>
      <c r="G115" s="161"/>
      <c r="H115" s="142" t="s">
        <v>1074</v>
      </c>
      <c r="I115" s="130" t="str">
        <f>VLOOKUP(H115,Presupuesto!$B$11:$C$565,2,0)</f>
        <v>BECAS PARA HIJOS DE LOS TRABAJADORES</v>
      </c>
      <c r="J115" s="98" t="str">
        <f t="shared" si="8"/>
        <v>Posgrado</v>
      </c>
      <c r="K115" s="98" t="s">
        <v>399</v>
      </c>
      <c r="L115" s="98"/>
    </row>
    <row r="116" spans="3:12" x14ac:dyDescent="0.35">
      <c r="C116" s="141"/>
      <c r="D116" s="158"/>
      <c r="E116" s="123"/>
      <c r="F116" s="97">
        <f t="shared" si="7"/>
        <v>0</v>
      </c>
      <c r="G116" s="161"/>
      <c r="H116" s="142" t="s">
        <v>1076</v>
      </c>
      <c r="I116" s="130" t="str">
        <f>VLOOKUP(H116,Presupuesto!$B$11:$C$565,2,0)</f>
        <v>BECAS POST GRADO ECONOMIA</v>
      </c>
      <c r="J116" s="98" t="str">
        <f t="shared" si="8"/>
        <v>Posgrado</v>
      </c>
      <c r="K116" s="98" t="s">
        <v>410</v>
      </c>
      <c r="L116" s="98"/>
    </row>
    <row r="117" spans="3:12" x14ac:dyDescent="0.35">
      <c r="C117" s="141"/>
      <c r="D117" s="158"/>
      <c r="E117" s="123"/>
      <c r="F117" s="97">
        <f t="shared" si="7"/>
        <v>0</v>
      </c>
      <c r="G117" s="161"/>
      <c r="H117" s="142" t="s">
        <v>1078</v>
      </c>
      <c r="I117" s="130" t="str">
        <f>VLOOKUP(H117,Presupuesto!$B$11:$C$565,2,0)</f>
        <v>BECAS POST-GRADO DE TRABAJO SOCIAL</v>
      </c>
      <c r="J117" s="98" t="str">
        <f t="shared" si="8"/>
        <v>Posgrado</v>
      </c>
      <c r="K117" s="98" t="s">
        <v>410</v>
      </c>
      <c r="L117" s="98"/>
    </row>
    <row r="118" spans="3:12" x14ac:dyDescent="0.35">
      <c r="C118" s="141"/>
      <c r="D118" s="158"/>
      <c r="E118" s="123"/>
      <c r="F118" s="97">
        <f t="shared" si="7"/>
        <v>0</v>
      </c>
      <c r="G118" s="161"/>
      <c r="H118" s="142" t="s">
        <v>1080</v>
      </c>
      <c r="I118" s="130" t="str">
        <f>VLOOKUP(H118,Presupuesto!$B$11:$C$565,2,0)</f>
        <v>BECAS PROFESIONALIZANTES DOCENTE (PLAN DE REFORMA)</v>
      </c>
      <c r="J118" s="98" t="str">
        <f t="shared" si="8"/>
        <v>Posgrado</v>
      </c>
      <c r="K118" s="98" t="s">
        <v>410</v>
      </c>
      <c r="L118" s="98"/>
    </row>
    <row r="119" spans="3:12" x14ac:dyDescent="0.35">
      <c r="C119" s="141"/>
      <c r="D119" s="158"/>
      <c r="E119" s="123"/>
      <c r="F119" s="97">
        <f t="shared" si="7"/>
        <v>0</v>
      </c>
      <c r="G119" s="161"/>
      <c r="H119" s="142" t="s">
        <v>1082</v>
      </c>
      <c r="I119" s="130" t="str">
        <f>VLOOKUP(H119,Presupuesto!$B$11:$C$565,2,0)</f>
        <v>PRESTAMOS A ESTUDIANTES</v>
      </c>
      <c r="J119" s="98" t="str">
        <f t="shared" si="8"/>
        <v>Posgrado</v>
      </c>
      <c r="K119" s="98" t="s">
        <v>410</v>
      </c>
      <c r="L119" s="98"/>
    </row>
    <row r="120" spans="3:12" x14ac:dyDescent="0.35">
      <c r="C120" s="141"/>
      <c r="D120" s="158"/>
      <c r="E120" s="123"/>
      <c r="F120" s="97">
        <f t="shared" si="7"/>
        <v>0</v>
      </c>
      <c r="G120" s="161"/>
      <c r="H120" s="142" t="s">
        <v>1084</v>
      </c>
      <c r="I120" s="130" t="str">
        <f>VLOOKUP(H120,Presupuesto!$B$11:$C$565,2,0)</f>
        <v>BECAS TALLERES EMPLEADOS A ESTUDIANTES</v>
      </c>
      <c r="J120" s="98" t="str">
        <f t="shared" si="8"/>
        <v>Posgrado</v>
      </c>
      <c r="K120" s="98" t="s">
        <v>410</v>
      </c>
      <c r="L120" s="98"/>
    </row>
    <row r="121" spans="3:12" x14ac:dyDescent="0.35">
      <c r="C121" s="141"/>
      <c r="D121" s="158"/>
      <c r="E121" s="123"/>
      <c r="F121" s="97">
        <f t="shared" si="7"/>
        <v>0</v>
      </c>
      <c r="G121" s="161"/>
      <c r="H121" s="142" t="s">
        <v>1086</v>
      </c>
      <c r="I121" s="130" t="str">
        <f>VLOOKUP(H121,Presupuesto!$B$11:$C$565,2,0)</f>
        <v>BECAS EXTERNAS DE INVESTIGACION</v>
      </c>
      <c r="J121" s="98" t="str">
        <f t="shared" si="8"/>
        <v>Posgrado</v>
      </c>
      <c r="K121" s="98" t="s">
        <v>410</v>
      </c>
      <c r="L121" s="98"/>
    </row>
    <row r="122" spans="3:12" x14ac:dyDescent="0.35">
      <c r="C122" s="141"/>
      <c r="D122" s="158"/>
      <c r="E122" s="123"/>
      <c r="F122" s="97">
        <f t="shared" si="7"/>
        <v>0</v>
      </c>
      <c r="G122" s="161"/>
      <c r="H122" s="142" t="s">
        <v>1088</v>
      </c>
      <c r="I122" s="130" t="str">
        <f>VLOOKUP(H122,Presupuesto!$B$11:$C$565,2,0)</f>
        <v>BECAS SUSTANTIVAS DE INVESTIGACIÓN</v>
      </c>
      <c r="J122" s="98" t="str">
        <f t="shared" si="8"/>
        <v>Posgrado</v>
      </c>
      <c r="K122" s="98" t="s">
        <v>410</v>
      </c>
      <c r="L122" s="98"/>
    </row>
    <row r="123" spans="3:12" x14ac:dyDescent="0.35">
      <c r="C123" s="141"/>
      <c r="D123" s="158"/>
      <c r="E123" s="123"/>
      <c r="F123" s="97">
        <f t="shared" si="7"/>
        <v>0</v>
      </c>
      <c r="G123" s="161"/>
      <c r="H123" s="142" t="s">
        <v>1090</v>
      </c>
      <c r="I123" s="130" t="str">
        <f>VLOOKUP(H123,Presupuesto!$B$11:$C$565,2,0)</f>
        <v>BECAS DE INVEST, PARA ESTUD. DE PREGRADO</v>
      </c>
      <c r="J123" s="98" t="str">
        <f t="shared" si="8"/>
        <v>Posgrado</v>
      </c>
      <c r="K123" s="98" t="s">
        <v>410</v>
      </c>
      <c r="L123" s="98"/>
    </row>
    <row r="124" spans="3:12" x14ac:dyDescent="0.35">
      <c r="C124" s="141"/>
      <c r="D124" s="158"/>
      <c r="E124" s="123"/>
      <c r="F124" s="97">
        <f t="shared" si="7"/>
        <v>0</v>
      </c>
      <c r="G124" s="161"/>
      <c r="H124" s="142" t="s">
        <v>1092</v>
      </c>
      <c r="I124" s="130" t="str">
        <f>VLOOKUP(H124,Presupuesto!$B$11:$C$565,2,0)</f>
        <v>BECAS DE INVEST. PARA DOC.DE POST-GRADO</v>
      </c>
      <c r="J124" s="98" t="str">
        <f t="shared" si="8"/>
        <v>Posgrado</v>
      </c>
      <c r="K124" s="98" t="s">
        <v>410</v>
      </c>
      <c r="L124" s="98"/>
    </row>
    <row r="125" spans="3:12" x14ac:dyDescent="0.35">
      <c r="C125" s="141"/>
      <c r="D125" s="158"/>
      <c r="E125" s="123"/>
      <c r="F125" s="97">
        <f t="shared" si="7"/>
        <v>0</v>
      </c>
      <c r="G125" s="161"/>
      <c r="H125" s="142" t="s">
        <v>1094</v>
      </c>
      <c r="I125" s="130" t="str">
        <f>VLOOKUP(H125,Presupuesto!$B$11:$C$565,2,0)</f>
        <v>BECAS BÁSICAS DE INVESTIGACIÓN</v>
      </c>
      <c r="J125" s="98" t="str">
        <f t="shared" si="8"/>
        <v>Posgrado</v>
      </c>
      <c r="K125" s="98" t="s">
        <v>410</v>
      </c>
      <c r="L125" s="98"/>
    </row>
    <row r="126" spans="3:12" x14ac:dyDescent="0.35">
      <c r="C126" s="141"/>
      <c r="D126" s="158"/>
      <c r="E126" s="123"/>
      <c r="F126" s="97">
        <f t="shared" si="7"/>
        <v>0</v>
      </c>
      <c r="G126" s="161"/>
      <c r="H126" s="142" t="s">
        <v>1096</v>
      </c>
      <c r="I126" s="130" t="str">
        <f>VLOOKUP(H126,Presupuesto!$B$11:$C$565,2,0)</f>
        <v>BECAS RELEVO GENERACIONAL</v>
      </c>
      <c r="J126" s="98" t="str">
        <f t="shared" si="8"/>
        <v>Posgrado</v>
      </c>
      <c r="K126" s="98" t="s">
        <v>410</v>
      </c>
      <c r="L126" s="98"/>
    </row>
    <row r="127" spans="3:12" x14ac:dyDescent="0.35">
      <c r="C127" s="141"/>
      <c r="D127" s="158"/>
      <c r="E127" s="123"/>
      <c r="F127" s="97">
        <f t="shared" si="7"/>
        <v>0</v>
      </c>
      <c r="G127" s="161"/>
      <c r="H127" s="142" t="s">
        <v>1098</v>
      </c>
      <c r="I127" s="130" t="str">
        <f>VLOOKUP(H127,Presupuesto!$B$11:$C$565,2,0)</f>
        <v>BECAS DE EQUIDAD</v>
      </c>
      <c r="J127" s="98" t="str">
        <f t="shared" si="8"/>
        <v>Posgrado</v>
      </c>
      <c r="K127" s="98" t="s">
        <v>410</v>
      </c>
      <c r="L127" s="98"/>
    </row>
    <row r="128" spans="3:12" x14ac:dyDescent="0.35">
      <c r="C128" s="141"/>
      <c r="D128" s="158"/>
      <c r="E128" s="123"/>
      <c r="F128" s="97">
        <f t="shared" si="7"/>
        <v>0</v>
      </c>
      <c r="G128" s="161"/>
      <c r="H128" s="142" t="s">
        <v>1100</v>
      </c>
      <c r="I128" s="130" t="str">
        <f>VLOOKUP(H128,Presupuesto!$B$11:$C$565,2,0)</f>
        <v>PREMIOS AL INVESTIGADOR</v>
      </c>
      <c r="J128" s="98" t="str">
        <f t="shared" si="8"/>
        <v>Posgrado</v>
      </c>
      <c r="K128" s="98" t="s">
        <v>410</v>
      </c>
      <c r="L128" s="98"/>
    </row>
    <row r="129" spans="3:12" x14ac:dyDescent="0.35">
      <c r="C129" s="141"/>
      <c r="D129" s="158"/>
      <c r="E129" s="123"/>
      <c r="F129" s="97">
        <f t="shared" si="7"/>
        <v>0</v>
      </c>
      <c r="G129" s="161"/>
      <c r="H129" s="142" t="s">
        <v>1102</v>
      </c>
      <c r="I129" s="130" t="str">
        <f>VLOOKUP(H129,Presupuesto!$B$11:$C$565,2,0)</f>
        <v>BECAS DE INV. PARA ESTUDIANTES DE POSTGRADO</v>
      </c>
      <c r="J129" s="98" t="str">
        <f t="shared" si="8"/>
        <v>Posgrado</v>
      </c>
      <c r="K129" s="98" t="s">
        <v>410</v>
      </c>
      <c r="L129" s="98"/>
    </row>
    <row r="130" spans="3:12" x14ac:dyDescent="0.35">
      <c r="C130" s="141"/>
      <c r="D130" s="158"/>
      <c r="E130" s="123"/>
      <c r="F130" s="97">
        <f t="shared" si="7"/>
        <v>0</v>
      </c>
      <c r="G130" s="161"/>
      <c r="H130" s="142" t="s">
        <v>1104</v>
      </c>
      <c r="I130" s="130" t="str">
        <f>VLOOKUP(H130,Presupuesto!$B$11:$C$565,2,0)</f>
        <v>Becas Especiales de Investigación</v>
      </c>
      <c r="J130" s="98" t="str">
        <f t="shared" si="8"/>
        <v>Posgrado</v>
      </c>
      <c r="K130" s="98" t="s">
        <v>410</v>
      </c>
      <c r="L130" s="98"/>
    </row>
    <row r="131" spans="3:12" ht="15" thickBot="1" x14ac:dyDescent="0.4">
      <c r="C131" s="147"/>
      <c r="D131" s="219"/>
      <c r="E131" s="103"/>
      <c r="F131" s="105">
        <f t="shared" si="7"/>
        <v>0</v>
      </c>
      <c r="G131" s="162"/>
      <c r="H131" s="148"/>
      <c r="I131" s="132" t="e">
        <f>VLOOKUP(H131,Presupuesto!$B$11:$C$565,2,0)</f>
        <v>#N/A</v>
      </c>
      <c r="J131" s="106" t="str">
        <f t="shared" si="8"/>
        <v>Posgrado</v>
      </c>
      <c r="K131" s="124" t="s">
        <v>392</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16.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Karla Abuslim</cp:lastModifiedBy>
  <cp:lastPrinted>2016-06-30T20:17:33Z</cp:lastPrinted>
  <dcterms:created xsi:type="dcterms:W3CDTF">2010-05-02T01:28:32Z</dcterms:created>
  <dcterms:modified xsi:type="dcterms:W3CDTF">2016-10-18T14:49:13Z</dcterms:modified>
</cp:coreProperties>
</file>