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420" windowWidth="11880" windowHeight="35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state="hidden" r:id="rId18"/>
    <sheet name="8. Asegura. de la Calid. y M" sheetId="33" state="hidden" r:id="rId19"/>
    <sheet name="9. Cultura de Inno. Insti..." sheetId="47" r:id="rId20"/>
    <sheet name="10. Posgrado" sheetId="48" state="hidden" r:id="rId21"/>
    <sheet name="11. Gestion Administrativa" sheetId="24" r:id="rId22"/>
    <sheet name="12. Gestión del Talento Humano" sheetId="44" state="hidden"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state="hidden" r:id="rId28"/>
    <sheet name="Hoja1" sheetId="51" state="hidden" r:id="rId29"/>
  </sheets>
  <definedNames>
    <definedName name="_xlnm._FilterDatabase" localSheetId="3" hidden="1">'1. TALLERES SEMINARIOS'!$C$11:$C$220</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AC322" i="38" l="1"/>
  <c r="AD314" i="38"/>
  <c r="AD315" i="38"/>
  <c r="AC313" i="38"/>
  <c r="AC314" i="38"/>
  <c r="AC315" i="38"/>
  <c r="AC248" i="38"/>
  <c r="AC244" i="38"/>
  <c r="AB158" i="38"/>
  <c r="AB28" i="38"/>
  <c r="AD29" i="38"/>
  <c r="AD28" i="38"/>
  <c r="AB15" i="38"/>
  <c r="AD15" i="38"/>
  <c r="AL244" i="38"/>
  <c r="AN322" i="38"/>
  <c r="AO224" i="38"/>
  <c r="AO109" i="38"/>
  <c r="AL322" i="38"/>
  <c r="AJ314" i="38"/>
  <c r="AK313" i="38"/>
  <c r="AL314" i="38"/>
  <c r="AL248" i="38"/>
  <c r="AK248" i="38"/>
  <c r="AG109" i="38"/>
  <c r="AC109" i="38"/>
  <c r="C14" i="43"/>
  <c r="D306" i="38"/>
  <c r="D390" i="38"/>
  <c r="AG390" i="38"/>
  <c r="G26" i="7"/>
  <c r="C58" i="12"/>
  <c r="C14" i="12"/>
  <c r="C102" i="12"/>
  <c r="C146" i="12"/>
  <c r="C190" i="12"/>
  <c r="C60" i="10"/>
  <c r="C411" i="7"/>
  <c r="C390" i="7"/>
  <c r="C370" i="7"/>
  <c r="C350" i="7"/>
  <c r="C329" i="7"/>
  <c r="C309" i="7"/>
  <c r="C287" i="7"/>
  <c r="C266" i="7"/>
  <c r="C245" i="7"/>
  <c r="C225" i="7"/>
  <c r="C147" i="7"/>
  <c r="C52" i="7"/>
  <c r="I5" i="27"/>
  <c r="I17" i="12" l="1"/>
  <c r="N9" i="31" l="1"/>
  <c r="L9" i="31"/>
  <c r="J9" i="31"/>
  <c r="H9" i="31"/>
  <c r="K444" i="7"/>
  <c r="J444" i="7"/>
  <c r="G444" i="7"/>
  <c r="K443" i="7"/>
  <c r="J443" i="7"/>
  <c r="G443" i="7"/>
  <c r="K442" i="7"/>
  <c r="J442" i="7"/>
  <c r="E442" i="7"/>
  <c r="G442" i="7" s="1"/>
  <c r="K441" i="7"/>
  <c r="J441" i="7"/>
  <c r="E441" i="7"/>
  <c r="G441" i="7" s="1"/>
  <c r="K440" i="7"/>
  <c r="J440" i="7"/>
  <c r="E440" i="7"/>
  <c r="G440" i="7" s="1"/>
  <c r="K439" i="7"/>
  <c r="J439" i="7"/>
  <c r="G439" i="7"/>
  <c r="K438" i="7"/>
  <c r="J438" i="7"/>
  <c r="G438" i="7"/>
  <c r="K437" i="7"/>
  <c r="J437" i="7"/>
  <c r="E437" i="7"/>
  <c r="G437" i="7" s="1"/>
  <c r="K436" i="7"/>
  <c r="J436" i="7"/>
  <c r="E436" i="7"/>
  <c r="G436" i="7" s="1"/>
  <c r="J435" i="7"/>
  <c r="G435" i="7"/>
  <c r="C432" i="7"/>
  <c r="K423" i="7"/>
  <c r="J423" i="7"/>
  <c r="G423" i="7"/>
  <c r="K422" i="7"/>
  <c r="J422" i="7"/>
  <c r="G422" i="7"/>
  <c r="K421" i="7"/>
  <c r="J421" i="7"/>
  <c r="E421" i="7"/>
  <c r="G421" i="7" s="1"/>
  <c r="K420" i="7"/>
  <c r="J420" i="7"/>
  <c r="E420" i="7"/>
  <c r="G420" i="7" s="1"/>
  <c r="K419" i="7"/>
  <c r="J419" i="7"/>
  <c r="E419" i="7"/>
  <c r="G419" i="7" s="1"/>
  <c r="K418" i="7"/>
  <c r="J418" i="7"/>
  <c r="G418" i="7"/>
  <c r="K417" i="7"/>
  <c r="J417" i="7"/>
  <c r="G417" i="7"/>
  <c r="K416" i="7"/>
  <c r="J416" i="7"/>
  <c r="E416" i="7"/>
  <c r="G416" i="7" s="1"/>
  <c r="K415" i="7"/>
  <c r="J415" i="7"/>
  <c r="E415" i="7"/>
  <c r="G415" i="7" s="1"/>
  <c r="J414" i="7"/>
  <c r="G414" i="7"/>
  <c r="K402" i="7"/>
  <c r="J402" i="7"/>
  <c r="G402" i="7"/>
  <c r="K401" i="7"/>
  <c r="J401" i="7"/>
  <c r="G401" i="7"/>
  <c r="K400" i="7"/>
  <c r="J400" i="7"/>
  <c r="E400" i="7"/>
  <c r="G400" i="7" s="1"/>
  <c r="K399" i="7"/>
  <c r="J399" i="7"/>
  <c r="E399" i="7"/>
  <c r="G399" i="7" s="1"/>
  <c r="K398" i="7"/>
  <c r="J398" i="7"/>
  <c r="E398" i="7"/>
  <c r="G398" i="7" s="1"/>
  <c r="K397" i="7"/>
  <c r="J397" i="7"/>
  <c r="G397" i="7"/>
  <c r="K396" i="7"/>
  <c r="J396" i="7"/>
  <c r="G396" i="7"/>
  <c r="K395" i="7"/>
  <c r="J395" i="7"/>
  <c r="E395" i="7"/>
  <c r="G395" i="7" s="1"/>
  <c r="K394" i="7"/>
  <c r="J394" i="7"/>
  <c r="E394" i="7"/>
  <c r="G394" i="7" s="1"/>
  <c r="J393" i="7"/>
  <c r="G393" i="7"/>
  <c r="K382" i="7"/>
  <c r="J382" i="7"/>
  <c r="G382" i="7"/>
  <c r="K381" i="7"/>
  <c r="J381" i="7"/>
  <c r="G381" i="7"/>
  <c r="K380" i="7"/>
  <c r="J380" i="7"/>
  <c r="E380" i="7"/>
  <c r="G380" i="7" s="1"/>
  <c r="K379" i="7"/>
  <c r="J379" i="7"/>
  <c r="E379" i="7"/>
  <c r="G379" i="7" s="1"/>
  <c r="K378" i="7"/>
  <c r="J378" i="7"/>
  <c r="E378" i="7"/>
  <c r="G378" i="7" s="1"/>
  <c r="K377" i="7"/>
  <c r="J377" i="7"/>
  <c r="G377" i="7"/>
  <c r="K376" i="7"/>
  <c r="J376" i="7"/>
  <c r="G376" i="7"/>
  <c r="K375" i="7"/>
  <c r="J375" i="7"/>
  <c r="E375" i="7"/>
  <c r="G375" i="7" s="1"/>
  <c r="K374" i="7"/>
  <c r="J374" i="7"/>
  <c r="E374" i="7"/>
  <c r="G374" i="7" s="1"/>
  <c r="J373" i="7"/>
  <c r="G373" i="7"/>
  <c r="U322" i="38"/>
  <c r="U314" i="38"/>
  <c r="U268" i="38"/>
  <c r="U248" i="38"/>
  <c r="U244" i="38"/>
  <c r="K362" i="7"/>
  <c r="J362" i="7"/>
  <c r="G362" i="7"/>
  <c r="K361" i="7"/>
  <c r="J361" i="7"/>
  <c r="G361" i="7"/>
  <c r="K360" i="7"/>
  <c r="J360" i="7"/>
  <c r="G360" i="7"/>
  <c r="K359" i="7"/>
  <c r="J359" i="7"/>
  <c r="G359" i="7"/>
  <c r="K358" i="7"/>
  <c r="J358" i="7"/>
  <c r="G358" i="7"/>
  <c r="K357" i="7"/>
  <c r="J357" i="7"/>
  <c r="G357" i="7"/>
  <c r="K356" i="7"/>
  <c r="J356" i="7"/>
  <c r="G356" i="7"/>
  <c r="K355" i="7"/>
  <c r="J355" i="7"/>
  <c r="G355" i="7"/>
  <c r="K354" i="7"/>
  <c r="J354" i="7"/>
  <c r="G354" i="7"/>
  <c r="J353" i="7"/>
  <c r="G353" i="7"/>
  <c r="K341" i="7"/>
  <c r="J341" i="7"/>
  <c r="G341" i="7"/>
  <c r="K340" i="7"/>
  <c r="J340" i="7"/>
  <c r="G340" i="7"/>
  <c r="K339" i="7"/>
  <c r="J339" i="7"/>
  <c r="G339" i="7"/>
  <c r="K338" i="7"/>
  <c r="J338" i="7"/>
  <c r="G338" i="7"/>
  <c r="K337" i="7"/>
  <c r="J337" i="7"/>
  <c r="G337" i="7"/>
  <c r="K336" i="7"/>
  <c r="J336" i="7"/>
  <c r="G336" i="7"/>
  <c r="K335" i="7"/>
  <c r="J335" i="7"/>
  <c r="G335" i="7"/>
  <c r="K334" i="7"/>
  <c r="J334" i="7"/>
  <c r="G334" i="7"/>
  <c r="K333" i="7"/>
  <c r="J333" i="7"/>
  <c r="G333" i="7"/>
  <c r="J332" i="7"/>
  <c r="G332" i="7"/>
  <c r="K321" i="7"/>
  <c r="J321" i="7"/>
  <c r="G321" i="7"/>
  <c r="K320" i="7"/>
  <c r="J320" i="7"/>
  <c r="G320" i="7"/>
  <c r="K319" i="7"/>
  <c r="J319" i="7"/>
  <c r="G319" i="7"/>
  <c r="K318" i="7"/>
  <c r="J318" i="7"/>
  <c r="G318" i="7"/>
  <c r="K317" i="7"/>
  <c r="J317" i="7"/>
  <c r="G317" i="7"/>
  <c r="K316" i="7"/>
  <c r="J316" i="7"/>
  <c r="G316" i="7"/>
  <c r="K315" i="7"/>
  <c r="J315" i="7"/>
  <c r="G315" i="7"/>
  <c r="K314" i="7"/>
  <c r="J314" i="7"/>
  <c r="G314" i="7"/>
  <c r="K313" i="7"/>
  <c r="J313" i="7"/>
  <c r="G313" i="7"/>
  <c r="J312" i="7"/>
  <c r="G312" i="7"/>
  <c r="C267" i="7"/>
  <c r="K278" i="7"/>
  <c r="J278" i="7"/>
  <c r="G278" i="7"/>
  <c r="K277" i="7"/>
  <c r="J277" i="7"/>
  <c r="G277" i="7"/>
  <c r="K276" i="7"/>
  <c r="J276" i="7"/>
  <c r="G276" i="7"/>
  <c r="K275" i="7"/>
  <c r="J275" i="7"/>
  <c r="G275" i="7"/>
  <c r="K274" i="7"/>
  <c r="J274" i="7"/>
  <c r="G274" i="7"/>
  <c r="K273" i="7"/>
  <c r="J273" i="7"/>
  <c r="G273" i="7"/>
  <c r="K272" i="7"/>
  <c r="J272" i="7"/>
  <c r="G272" i="7"/>
  <c r="K271" i="7"/>
  <c r="J271" i="7"/>
  <c r="G271" i="7"/>
  <c r="K270" i="7"/>
  <c r="J270" i="7"/>
  <c r="G270" i="7"/>
  <c r="J269" i="7"/>
  <c r="G269" i="7"/>
  <c r="K257" i="7"/>
  <c r="J257" i="7"/>
  <c r="G257" i="7"/>
  <c r="K256" i="7"/>
  <c r="J256" i="7"/>
  <c r="G256" i="7"/>
  <c r="K255" i="7"/>
  <c r="J255" i="7"/>
  <c r="G255" i="7"/>
  <c r="K254" i="7"/>
  <c r="J254" i="7"/>
  <c r="G254" i="7"/>
  <c r="K253" i="7"/>
  <c r="J253" i="7"/>
  <c r="G253" i="7"/>
  <c r="K252" i="7"/>
  <c r="J252" i="7"/>
  <c r="G252" i="7"/>
  <c r="K251" i="7"/>
  <c r="J251" i="7"/>
  <c r="G251" i="7"/>
  <c r="K250" i="7"/>
  <c r="J250" i="7"/>
  <c r="G250" i="7"/>
  <c r="K249" i="7"/>
  <c r="J249" i="7"/>
  <c r="G249" i="7"/>
  <c r="J248" i="7"/>
  <c r="G248" i="7"/>
  <c r="AB109" i="38"/>
  <c r="M9" i="24"/>
  <c r="K9" i="24"/>
  <c r="I9" i="24"/>
  <c r="G9" i="24"/>
  <c r="D386" i="7" l="1"/>
  <c r="D428" i="7"/>
  <c r="D407" i="7"/>
  <c r="D366" i="7"/>
  <c r="D262" i="7"/>
  <c r="D305" i="7"/>
  <c r="D346" i="7"/>
  <c r="D325" i="7"/>
  <c r="D241" i="7"/>
  <c r="O34" i="30"/>
  <c r="N31" i="30"/>
  <c r="L31" i="30"/>
  <c r="J31" i="30"/>
  <c r="H31" i="30"/>
  <c r="P28" i="30"/>
  <c r="O16" i="30"/>
  <c r="N17" i="22"/>
  <c r="L17" i="22"/>
  <c r="J17" i="22"/>
  <c r="H17" i="22"/>
  <c r="O23" i="22"/>
  <c r="P23" i="22"/>
  <c r="O38" i="22"/>
  <c r="L34" i="22"/>
  <c r="J34" i="22"/>
  <c r="O9" i="22"/>
  <c r="N9" i="22"/>
  <c r="L9" i="22"/>
  <c r="J9" i="22"/>
  <c r="H9" i="22"/>
  <c r="L8" i="23"/>
  <c r="J8" i="23"/>
  <c r="K237" i="7"/>
  <c r="J237" i="7"/>
  <c r="G237" i="7"/>
  <c r="K236" i="7"/>
  <c r="J236" i="7"/>
  <c r="G236" i="7"/>
  <c r="K235" i="7"/>
  <c r="J235" i="7"/>
  <c r="G235" i="7"/>
  <c r="K234" i="7"/>
  <c r="J234" i="7"/>
  <c r="G234" i="7"/>
  <c r="K233" i="7"/>
  <c r="J233" i="7"/>
  <c r="G233" i="7"/>
  <c r="K232" i="7"/>
  <c r="J232" i="7"/>
  <c r="G232" i="7"/>
  <c r="K231" i="7"/>
  <c r="J231" i="7"/>
  <c r="G231" i="7"/>
  <c r="K230" i="7"/>
  <c r="J230" i="7"/>
  <c r="G230" i="7"/>
  <c r="K229" i="7"/>
  <c r="J229" i="7"/>
  <c r="G229" i="7"/>
  <c r="J228" i="7"/>
  <c r="G228" i="7"/>
  <c r="D222" i="7" s="1"/>
  <c r="I17" i="42" l="1"/>
  <c r="O10" i="21"/>
  <c r="G10" i="21"/>
  <c r="N11" i="29"/>
  <c r="L11" i="29"/>
  <c r="J11" i="29"/>
  <c r="H11" i="29"/>
  <c r="O11" i="29"/>
  <c r="O10" i="28"/>
  <c r="D48" i="9"/>
  <c r="D67" i="9"/>
  <c r="C71" i="9"/>
  <c r="C52" i="9"/>
  <c r="G17" i="8" l="1"/>
  <c r="D51" i="9"/>
  <c r="D36" i="10"/>
  <c r="D32" i="9"/>
  <c r="D13" i="9"/>
  <c r="D13" i="10"/>
  <c r="D207" i="7" l="1"/>
  <c r="C208" i="7" s="1"/>
  <c r="D188" i="7"/>
  <c r="D169" i="7"/>
  <c r="D127" i="7"/>
  <c r="G131" i="7"/>
  <c r="G93" i="7"/>
  <c r="D86" i="7" s="1"/>
  <c r="D89" i="7"/>
  <c r="D70" i="7"/>
  <c r="L21" i="30"/>
  <c r="J21" i="30"/>
  <c r="J15" i="24"/>
  <c r="N43" i="22"/>
  <c r="L43" i="22"/>
  <c r="J43" i="22"/>
  <c r="H43" i="22"/>
  <c r="H29" i="22"/>
  <c r="J29" i="22"/>
  <c r="J74" i="22" s="1"/>
  <c r="L29" i="22"/>
  <c r="L74" i="22" s="1"/>
  <c r="N29" i="22"/>
  <c r="N9" i="21"/>
  <c r="L9" i="21"/>
  <c r="J9" i="21"/>
  <c r="H9" i="21"/>
  <c r="P24" i="29"/>
  <c r="O24" i="29"/>
  <c r="G59" i="7"/>
  <c r="N14" i="28"/>
  <c r="N12" i="28"/>
  <c r="L14" i="28"/>
  <c r="J14" i="28"/>
  <c r="H14" i="28"/>
  <c r="N11" i="28"/>
  <c r="L11" i="28"/>
  <c r="J11" i="28"/>
  <c r="H11" i="28"/>
  <c r="J12" i="28"/>
  <c r="H12" i="28"/>
  <c r="N9" i="28"/>
  <c r="L9" i="28"/>
  <c r="J9" i="28"/>
  <c r="H9" i="28"/>
  <c r="D32" i="7"/>
  <c r="J12" i="29"/>
  <c r="L12" i="29"/>
  <c r="N12" i="29"/>
  <c r="H10" i="29"/>
  <c r="J10" i="29"/>
  <c r="L10" i="29"/>
  <c r="N10" i="29"/>
  <c r="P10" i="29"/>
  <c r="H8" i="29"/>
  <c r="J8" i="29"/>
  <c r="L8" i="29"/>
  <c r="N8" i="29"/>
  <c r="P8" i="29"/>
  <c r="N9" i="29"/>
  <c r="L9" i="29"/>
  <c r="J9" i="29"/>
  <c r="H9" i="29"/>
  <c r="P9" i="29"/>
  <c r="D13" i="8"/>
  <c r="N74" i="22"/>
  <c r="M74" i="22"/>
  <c r="K74" i="22"/>
  <c r="I74" i="22"/>
  <c r="H74" i="22"/>
  <c r="G74" i="22"/>
  <c r="P73" i="22"/>
  <c r="O73" i="22"/>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2" i="22"/>
  <c r="O42" i="22"/>
  <c r="P41" i="22"/>
  <c r="O41" i="22"/>
  <c r="P40" i="22"/>
  <c r="O40" i="22"/>
  <c r="P39" i="22"/>
  <c r="O39" i="22"/>
  <c r="P38" i="22"/>
  <c r="P17" i="21"/>
  <c r="P14" i="21"/>
  <c r="O14" i="28"/>
  <c r="O12" i="28"/>
  <c r="D108" i="7"/>
  <c r="D13" i="7"/>
  <c r="C14" i="7" s="1"/>
  <c r="P74" i="22" l="1"/>
  <c r="O74" i="22"/>
  <c r="G18" i="21" l="1"/>
  <c r="I18" i="21"/>
  <c r="K18" i="21"/>
  <c r="M18" i="21"/>
  <c r="O18" i="21" l="1"/>
  <c r="H18" i="21" l="1"/>
  <c r="G57" i="7"/>
  <c r="N8" i="46"/>
  <c r="L8" i="46"/>
  <c r="J8" i="46"/>
  <c r="H8" i="46"/>
  <c r="O8" i="47"/>
  <c r="P38" i="30"/>
  <c r="O38" i="30"/>
  <c r="P34" i="30"/>
  <c r="P32" i="30"/>
  <c r="O32" i="30"/>
  <c r="G39" i="30"/>
  <c r="H39" i="30"/>
  <c r="I39" i="30"/>
  <c r="J39" i="30"/>
  <c r="K39" i="30"/>
  <c r="L39" i="30"/>
  <c r="M39" i="30"/>
  <c r="N39" i="30"/>
  <c r="O20" i="24" l="1"/>
  <c r="P20" i="24"/>
  <c r="O21" i="24"/>
  <c r="P21" i="24"/>
  <c r="C143" i="43" l="1"/>
  <c r="C100" i="43"/>
  <c r="C57"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67" i="10"/>
  <c r="C244" i="10"/>
  <c r="C221" i="10"/>
  <c r="C198" i="10"/>
  <c r="C175" i="10"/>
  <c r="C152" i="10"/>
  <c r="C129" i="10"/>
  <c r="C106" i="10"/>
  <c r="C83" i="10"/>
  <c r="C14" i="10"/>
  <c r="C223" i="9"/>
  <c r="C204" i="9"/>
  <c r="C185" i="9"/>
  <c r="C166" i="9"/>
  <c r="C147" i="9"/>
  <c r="C128" i="9"/>
  <c r="C109" i="9"/>
  <c r="C90" i="9"/>
  <c r="C33" i="9"/>
  <c r="C14" i="9"/>
  <c r="C914" i="8"/>
  <c r="C854" i="8"/>
  <c r="C794" i="8"/>
  <c r="C734" i="8"/>
  <c r="C674" i="8"/>
  <c r="C614" i="8"/>
  <c r="C554" i="8"/>
  <c r="C494" i="8"/>
  <c r="C434" i="8"/>
  <c r="C374" i="8"/>
  <c r="C314" i="8"/>
  <c r="C254" i="8"/>
  <c r="C194" i="8"/>
  <c r="C134" i="8"/>
  <c r="C74" i="8"/>
  <c r="C14" i="8"/>
  <c r="C189" i="7"/>
  <c r="C170" i="7"/>
  <c r="C128" i="7"/>
  <c r="C109" i="7"/>
  <c r="C90" i="7"/>
  <c r="C71" i="7"/>
  <c r="C33"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20" i="31"/>
  <c r="O20" i="31"/>
  <c r="P19" i="31"/>
  <c r="O19" i="31"/>
  <c r="P18" i="31"/>
  <c r="O18" i="31"/>
  <c r="P17" i="31"/>
  <c r="O17" i="31"/>
  <c r="P16" i="31"/>
  <c r="O16" i="31"/>
  <c r="P15" i="31"/>
  <c r="O15" i="31"/>
  <c r="P14" i="31"/>
  <c r="O14" i="31"/>
  <c r="P13" i="31"/>
  <c r="O13" i="31"/>
  <c r="P12" i="31"/>
  <c r="O12" i="31"/>
  <c r="P11" i="31"/>
  <c r="O11" i="31"/>
  <c r="P10" i="31"/>
  <c r="O10" i="31"/>
  <c r="O9" i="44"/>
  <c r="P9" i="44"/>
  <c r="O16" i="44"/>
  <c r="P16" i="44"/>
  <c r="O17" i="44"/>
  <c r="P17" i="44"/>
  <c r="O18" i="44"/>
  <c r="P18" i="44"/>
  <c r="O19" i="44"/>
  <c r="P19" i="44"/>
  <c r="O20" i="44"/>
  <c r="P20" i="44"/>
  <c r="P8" i="44"/>
  <c r="O8" i="44"/>
  <c r="O25" i="24"/>
  <c r="P25" i="24"/>
  <c r="O31" i="24"/>
  <c r="P31"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16" i="30"/>
  <c r="P23" i="29"/>
  <c r="O23" i="29"/>
  <c r="P22" i="29"/>
  <c r="O22" i="29"/>
  <c r="P21" i="29"/>
  <c r="O21" i="29"/>
  <c r="P20" i="29"/>
  <c r="O20" i="29"/>
  <c r="P19" i="29"/>
  <c r="O19" i="29"/>
  <c r="P18" i="29"/>
  <c r="O18" i="29"/>
  <c r="P17" i="29"/>
  <c r="O17" i="29"/>
  <c r="P16" i="29"/>
  <c r="O16" i="29"/>
  <c r="P15" i="29"/>
  <c r="O15" i="29"/>
  <c r="P14" i="29"/>
  <c r="O14" i="29"/>
  <c r="P13" i="29"/>
  <c r="O13" i="29"/>
  <c r="P16" i="28"/>
  <c r="P39" i="30" l="1"/>
  <c r="O39" i="30"/>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I63" i="9"/>
  <c r="F63" i="9"/>
  <c r="J62" i="9"/>
  <c r="I62" i="9"/>
  <c r="F62" i="9"/>
  <c r="I61" i="9"/>
  <c r="F61" i="9"/>
  <c r="I60" i="9"/>
  <c r="F60" i="9"/>
  <c r="J59" i="9"/>
  <c r="I59" i="9"/>
  <c r="F59" i="9"/>
  <c r="I58" i="9"/>
  <c r="F58"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20" i="7"/>
  <c r="K219" i="7"/>
  <c r="K218" i="7"/>
  <c r="K217" i="7"/>
  <c r="K216" i="7"/>
  <c r="K215" i="7"/>
  <c r="K214" i="7"/>
  <c r="K213" i="7"/>
  <c r="K212" i="7"/>
  <c r="K201" i="7"/>
  <c r="K200" i="7"/>
  <c r="K199" i="7"/>
  <c r="K198" i="7"/>
  <c r="K197" i="7"/>
  <c r="K196" i="7"/>
  <c r="K195" i="7"/>
  <c r="K194" i="7"/>
  <c r="K193" i="7"/>
  <c r="K182" i="7"/>
  <c r="K181" i="7"/>
  <c r="K180" i="7"/>
  <c r="K179" i="7"/>
  <c r="K178" i="7"/>
  <c r="K177" i="7"/>
  <c r="K176" i="7"/>
  <c r="K175" i="7"/>
  <c r="K174" i="7"/>
  <c r="K299" i="7"/>
  <c r="K298" i="7"/>
  <c r="K297" i="7"/>
  <c r="K296" i="7"/>
  <c r="K295" i="7"/>
  <c r="K294" i="7"/>
  <c r="K293" i="7"/>
  <c r="K292" i="7"/>
  <c r="K291"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20" i="7"/>
  <c r="G220" i="7"/>
  <c r="J219" i="7"/>
  <c r="G219" i="7"/>
  <c r="J218" i="7"/>
  <c r="G218" i="7"/>
  <c r="J217" i="7"/>
  <c r="G217" i="7"/>
  <c r="J216" i="7"/>
  <c r="G216" i="7"/>
  <c r="J215" i="7"/>
  <c r="G215" i="7"/>
  <c r="J214" i="7"/>
  <c r="G214" i="7"/>
  <c r="J213" i="7"/>
  <c r="G213" i="7"/>
  <c r="J212" i="7"/>
  <c r="G212" i="7"/>
  <c r="J211" i="7"/>
  <c r="G211" i="7"/>
  <c r="J201" i="7"/>
  <c r="G201" i="7"/>
  <c r="J200" i="7"/>
  <c r="G200" i="7"/>
  <c r="J199" i="7"/>
  <c r="G199" i="7"/>
  <c r="J198" i="7"/>
  <c r="G198" i="7"/>
  <c r="J197" i="7"/>
  <c r="G197" i="7"/>
  <c r="J196" i="7"/>
  <c r="G196" i="7"/>
  <c r="J195" i="7"/>
  <c r="G195" i="7"/>
  <c r="J194" i="7"/>
  <c r="G194" i="7"/>
  <c r="J193" i="7"/>
  <c r="G193" i="7"/>
  <c r="J192" i="7"/>
  <c r="G192" i="7"/>
  <c r="J182" i="7"/>
  <c r="G182" i="7"/>
  <c r="J181" i="7"/>
  <c r="G181" i="7"/>
  <c r="J180" i="7"/>
  <c r="G180" i="7"/>
  <c r="J179" i="7"/>
  <c r="G179" i="7"/>
  <c r="J178" i="7"/>
  <c r="G178" i="7"/>
  <c r="J177" i="7"/>
  <c r="G177" i="7"/>
  <c r="J176" i="7"/>
  <c r="G176" i="7"/>
  <c r="J175" i="7"/>
  <c r="G175" i="7"/>
  <c r="J174" i="7"/>
  <c r="G174" i="7"/>
  <c r="J173" i="7"/>
  <c r="G173" i="7"/>
  <c r="J299" i="7"/>
  <c r="G299" i="7"/>
  <c r="J298" i="7"/>
  <c r="G298" i="7"/>
  <c r="J297" i="7"/>
  <c r="E297" i="7"/>
  <c r="G297" i="7" s="1"/>
  <c r="J296" i="7"/>
  <c r="E296" i="7"/>
  <c r="G296" i="7" s="1"/>
  <c r="J295" i="7"/>
  <c r="E295" i="7"/>
  <c r="G295" i="7" s="1"/>
  <c r="J294" i="7"/>
  <c r="G294" i="7"/>
  <c r="J293" i="7"/>
  <c r="G293" i="7"/>
  <c r="J292" i="7"/>
  <c r="E292" i="7"/>
  <c r="G292" i="7" s="1"/>
  <c r="J291" i="7"/>
  <c r="E291" i="7"/>
  <c r="G291" i="7" s="1"/>
  <c r="J290" i="7"/>
  <c r="G290" i="7"/>
  <c r="J159" i="7"/>
  <c r="G159" i="7"/>
  <c r="J158" i="7"/>
  <c r="G158" i="7"/>
  <c r="J157" i="7"/>
  <c r="G157" i="7"/>
  <c r="J156" i="7"/>
  <c r="G156" i="7"/>
  <c r="J155" i="7"/>
  <c r="G155" i="7"/>
  <c r="J154" i="7"/>
  <c r="J153" i="7"/>
  <c r="J152" i="7"/>
  <c r="G152" i="7"/>
  <c r="J151" i="7"/>
  <c r="G151" i="7"/>
  <c r="J150" i="7"/>
  <c r="G150" i="7"/>
  <c r="J140" i="7"/>
  <c r="G140" i="7"/>
  <c r="J139" i="7"/>
  <c r="G139" i="7"/>
  <c r="J138" i="7"/>
  <c r="G138" i="7"/>
  <c r="J137" i="7"/>
  <c r="G137" i="7"/>
  <c r="J136" i="7"/>
  <c r="G136" i="7"/>
  <c r="J135" i="7"/>
  <c r="G135" i="7"/>
  <c r="J134" i="7"/>
  <c r="G134" i="7"/>
  <c r="J133" i="7"/>
  <c r="G133" i="7"/>
  <c r="J132" i="7"/>
  <c r="G132" i="7"/>
  <c r="D124" i="7" s="1"/>
  <c r="J131" i="7"/>
  <c r="J121" i="7"/>
  <c r="F121" i="7"/>
  <c r="G121" i="7" s="1"/>
  <c r="J120" i="7"/>
  <c r="G120" i="7"/>
  <c r="J119" i="7"/>
  <c r="G119" i="7"/>
  <c r="J118" i="7"/>
  <c r="G118" i="7"/>
  <c r="J117" i="7"/>
  <c r="G117" i="7"/>
  <c r="J116" i="7"/>
  <c r="G116" i="7"/>
  <c r="J115" i="7"/>
  <c r="G115" i="7"/>
  <c r="J114" i="7"/>
  <c r="G114" i="7"/>
  <c r="J113" i="7"/>
  <c r="G113" i="7"/>
  <c r="J112" i="7"/>
  <c r="G112" i="7"/>
  <c r="J102" i="7"/>
  <c r="J101" i="7"/>
  <c r="J100" i="7"/>
  <c r="J99" i="7"/>
  <c r="J98" i="7"/>
  <c r="J97" i="7"/>
  <c r="J96" i="7"/>
  <c r="J95" i="7"/>
  <c r="J94" i="7"/>
  <c r="J93" i="7"/>
  <c r="J83" i="7"/>
  <c r="G83" i="7"/>
  <c r="J82" i="7"/>
  <c r="G82" i="7"/>
  <c r="J81" i="7"/>
  <c r="G81" i="7"/>
  <c r="J80" i="7"/>
  <c r="G80" i="7"/>
  <c r="J79" i="7"/>
  <c r="G79" i="7"/>
  <c r="J78" i="7"/>
  <c r="G78" i="7"/>
  <c r="J77" i="7"/>
  <c r="G77" i="7"/>
  <c r="J76" i="7"/>
  <c r="G76" i="7"/>
  <c r="J75" i="7"/>
  <c r="G75" i="7"/>
  <c r="J74" i="7"/>
  <c r="G74" i="7"/>
  <c r="J64" i="7"/>
  <c r="G64" i="7"/>
  <c r="J63" i="7"/>
  <c r="J62" i="7"/>
  <c r="J61" i="7"/>
  <c r="J60" i="7"/>
  <c r="J59" i="7"/>
  <c r="J58" i="7"/>
  <c r="G58" i="7"/>
  <c r="J57" i="7"/>
  <c r="J56" i="7"/>
  <c r="G56" i="7"/>
  <c r="J55" i="7"/>
  <c r="G55" i="7"/>
  <c r="J45" i="7"/>
  <c r="G45" i="7"/>
  <c r="J44" i="7"/>
  <c r="G44" i="7"/>
  <c r="J43" i="7"/>
  <c r="E43" i="7"/>
  <c r="G43" i="7" s="1"/>
  <c r="J42" i="7"/>
  <c r="E42" i="7"/>
  <c r="G42" i="7" s="1"/>
  <c r="J41" i="7"/>
  <c r="E41" i="7"/>
  <c r="G41" i="7" s="1"/>
  <c r="J40" i="7"/>
  <c r="G40" i="7"/>
  <c r="J39" i="7"/>
  <c r="G39" i="7"/>
  <c r="J38" i="7"/>
  <c r="E38" i="7"/>
  <c r="G38" i="7" s="1"/>
  <c r="J37" i="7"/>
  <c r="E37" i="7"/>
  <c r="G37" i="7" s="1"/>
  <c r="J36" i="7"/>
  <c r="G36" i="7"/>
  <c r="D29" i="7" l="1"/>
  <c r="D48" i="7"/>
  <c r="D86" i="9"/>
  <c r="D124" i="9"/>
  <c r="D143" i="9"/>
  <c r="D200" i="9"/>
  <c r="D219" i="9"/>
  <c r="D72" i="40"/>
  <c r="D103" i="40"/>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F420" i="8"/>
  <c r="G420" i="8" s="1"/>
  <c r="F180" i="8"/>
  <c r="G180" i="8" s="1"/>
  <c r="D96" i="43"/>
  <c r="D40" i="42"/>
  <c r="D160" i="42"/>
  <c r="D70" i="42"/>
  <c r="D41" i="40"/>
  <c r="D54" i="12"/>
  <c r="D142" i="12"/>
  <c r="D230" i="12"/>
  <c r="D495" i="12"/>
  <c r="D583" i="12"/>
  <c r="D671" i="12"/>
  <c r="D847" i="12"/>
  <c r="D363" i="12"/>
  <c r="D715" i="12"/>
  <c r="D803" i="12"/>
  <c r="D181" i="9"/>
  <c r="D105" i="9"/>
  <c r="D29"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283" i="7"/>
  <c r="D185" i="7"/>
  <c r="D204"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66" i="7"/>
  <c r="D67" i="7"/>
  <c r="G36" i="46"/>
  <c r="H36" i="46"/>
  <c r="I36" i="46"/>
  <c r="J36" i="46"/>
  <c r="K36" i="46"/>
  <c r="L36" i="46"/>
  <c r="M36" i="46"/>
  <c r="N36" i="46"/>
  <c r="O36" i="46"/>
  <c r="P36" i="46"/>
  <c r="I21" i="27" s="1"/>
  <c r="G34" i="45"/>
  <c r="H34" i="45"/>
  <c r="I34" i="45"/>
  <c r="J34" i="45"/>
  <c r="K34" i="45"/>
  <c r="L34" i="45"/>
  <c r="M34" i="45"/>
  <c r="N34" i="45"/>
  <c r="O34" i="45"/>
  <c r="P34" i="45"/>
  <c r="I10" i="27" s="1"/>
  <c r="I6" i="27"/>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3" i="48"/>
  <c r="I13" i="27" s="1"/>
  <c r="O43" i="48"/>
  <c r="N43" i="48"/>
  <c r="M43" i="48"/>
  <c r="L43" i="48"/>
  <c r="K43" i="48"/>
  <c r="J43" i="48"/>
  <c r="I43" i="48"/>
  <c r="H43" i="48"/>
  <c r="G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27" i="23"/>
  <c r="P27" i="23"/>
  <c r="I9" i="27" s="1"/>
  <c r="O36" i="33"/>
  <c r="P36" i="33"/>
  <c r="I11" i="27" s="1"/>
  <c r="O21" i="31"/>
  <c r="P21" i="31"/>
  <c r="I20" i="27" s="1"/>
  <c r="O37" i="24"/>
  <c r="P37" i="24"/>
  <c r="I18" i="27" s="1"/>
  <c r="I8" i="27"/>
  <c r="I7" i="27"/>
  <c r="O17"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37" i="24"/>
  <c r="M37" i="24"/>
  <c r="L37" i="24"/>
  <c r="K37" i="24"/>
  <c r="J37" i="24"/>
  <c r="I37" i="24"/>
  <c r="H37" i="24"/>
  <c r="G37"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B315" i="38"/>
  <c r="E315" i="38"/>
  <c r="D315" i="38"/>
  <c r="AP314" i="38"/>
  <c r="AO314" i="38"/>
  <c r="AN314" i="38"/>
  <c r="AK314" i="38"/>
  <c r="AM314" i="38" s="1"/>
  <c r="AH314" i="38"/>
  <c r="AG314" i="38"/>
  <c r="AF314" i="38"/>
  <c r="AB314" i="38"/>
  <c r="AE314" i="38" s="1"/>
  <c r="E314" i="38"/>
  <c r="D314" i="38"/>
  <c r="AP323" i="38"/>
  <c r="AO323" i="38"/>
  <c r="AN323" i="38"/>
  <c r="AL323" i="38"/>
  <c r="AK323" i="38"/>
  <c r="AJ323" i="38"/>
  <c r="AH323" i="38"/>
  <c r="AG323" i="38"/>
  <c r="AF323" i="38"/>
  <c r="AD323" i="38"/>
  <c r="AC323" i="38"/>
  <c r="AB323" i="38"/>
  <c r="E323" i="38"/>
  <c r="D323" i="38"/>
  <c r="AP322" i="38"/>
  <c r="AO322" i="38"/>
  <c r="AK322" i="38"/>
  <c r="AJ322" i="38"/>
  <c r="AH322" i="38"/>
  <c r="AG322" i="38"/>
  <c r="AF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E191" i="38" s="1"/>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M188" i="38" s="1"/>
  <c r="AH188" i="38"/>
  <c r="AG188" i="38"/>
  <c r="AF188" i="38"/>
  <c r="AD188" i="38"/>
  <c r="AC188" i="38"/>
  <c r="AB188" i="38"/>
  <c r="AP187" i="38"/>
  <c r="AO187" i="38"/>
  <c r="AN187" i="38"/>
  <c r="AL187" i="38"/>
  <c r="AK187" i="38"/>
  <c r="AJ187" i="38"/>
  <c r="AM187" i="38" s="1"/>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N109" i="38"/>
  <c r="AL109" i="38"/>
  <c r="AK109" i="38"/>
  <c r="AJ109" i="38"/>
  <c r="AH109" i="38"/>
  <c r="AF109" i="38"/>
  <c r="AD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AM321" i="38" l="1"/>
  <c r="K424" i="8"/>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F314" i="38"/>
  <c r="J314" i="38" s="1"/>
  <c r="AM319" i="38"/>
  <c r="AQ317" i="38"/>
  <c r="AE321" i="38"/>
  <c r="F322" i="38"/>
  <c r="J322" i="38" s="1"/>
  <c r="AQ322" i="38"/>
  <c r="AM323" i="38"/>
  <c r="F315" i="38"/>
  <c r="J315" i="38" s="1"/>
  <c r="AI315" i="38"/>
  <c r="AM316" i="38"/>
  <c r="AE318" i="38"/>
  <c r="AE319" i="38"/>
  <c r="F325" i="38"/>
  <c r="H325" i="38" s="1"/>
  <c r="F323" i="38"/>
  <c r="H323" i="38" s="1"/>
  <c r="AQ314" i="38"/>
  <c r="AM318" i="38"/>
  <c r="AI324" i="38"/>
  <c r="AI321" i="38"/>
  <c r="AI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J306" i="38"/>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Q188" i="38"/>
  <c r="AQ189" i="38"/>
  <c r="F186" i="38"/>
  <c r="J186" i="38" s="1"/>
  <c r="AI187" i="38"/>
  <c r="F188" i="38"/>
  <c r="H188" i="38" s="1"/>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F110" i="38"/>
  <c r="J110" i="38" s="1"/>
  <c r="AM109" i="38"/>
  <c r="AI109" i="38"/>
  <c r="AI113" i="38"/>
  <c r="F99" i="38"/>
  <c r="J99" i="38" s="1"/>
  <c r="AE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E389" i="38" s="1"/>
  <c r="D395" i="38"/>
  <c r="AP390" i="38"/>
  <c r="AO390" i="38"/>
  <c r="AN390" i="38"/>
  <c r="AL390" i="38"/>
  <c r="AK390" i="38"/>
  <c r="AJ390" i="38"/>
  <c r="AH390" i="38"/>
  <c r="AF390" i="38"/>
  <c r="AD390" i="38"/>
  <c r="AC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J313" i="38"/>
  <c r="AH313" i="38"/>
  <c r="AG313" i="38"/>
  <c r="AF313" i="38"/>
  <c r="AD313" i="38"/>
  <c r="AB313" i="38"/>
  <c r="E313" i="38"/>
  <c r="D313" i="38"/>
  <c r="AP268" i="38"/>
  <c r="AO268" i="38"/>
  <c r="AN268" i="38"/>
  <c r="AL268" i="38"/>
  <c r="AK268" i="38"/>
  <c r="AJ268" i="38"/>
  <c r="AH268" i="38"/>
  <c r="AG268" i="38"/>
  <c r="AF268" i="38"/>
  <c r="AB268" i="38"/>
  <c r="E268" i="38"/>
  <c r="D268" i="38"/>
  <c r="AP244" i="38"/>
  <c r="AO244" i="38"/>
  <c r="AN244" i="38"/>
  <c r="AK244" i="38"/>
  <c r="AJ244" i="38"/>
  <c r="AH244" i="38"/>
  <c r="AG244" i="38"/>
  <c r="AF244" i="38"/>
  <c r="AD244" i="38"/>
  <c r="AB244" i="38"/>
  <c r="E244" i="38"/>
  <c r="D244" i="38"/>
  <c r="AP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D200" i="38"/>
  <c r="AC200" i="38"/>
  <c r="AB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H113" i="38" l="1"/>
  <c r="F383"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M399" i="38"/>
  <c r="AR23" i="38"/>
  <c r="AR17" i="38"/>
  <c r="AE36" i="38"/>
  <c r="AE119" i="38"/>
  <c r="AG118" i="38"/>
  <c r="AM131" i="38"/>
  <c r="AN133" i="38"/>
  <c r="AQ162" i="38"/>
  <c r="AM165" i="38"/>
  <c r="AD223" i="38"/>
  <c r="AB243" i="38"/>
  <c r="AF243" i="38"/>
  <c r="AI268" i="38"/>
  <c r="D312" i="38"/>
  <c r="AK312" i="38"/>
  <c r="AM234" i="38"/>
  <c r="AI339" i="38"/>
  <c r="AK328" i="38"/>
  <c r="AM346"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AE206" i="38"/>
  <c r="AE224" i="38"/>
  <c r="AK243" i="38"/>
  <c r="AP243" i="38"/>
  <c r="AP267" i="38"/>
  <c r="AO267" i="38"/>
  <c r="AM313"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AE541" i="38"/>
  <c r="AJ526" i="38"/>
  <c r="AN499" i="38"/>
  <c r="AE383" i="38"/>
  <c r="D267" i="38"/>
  <c r="AQ235" i="38"/>
  <c r="D527"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H44" i="38"/>
  <c r="AH106" i="38"/>
  <c r="AR488" i="38"/>
  <c r="F312" i="38"/>
  <c r="H312" i="38" s="1"/>
  <c r="AQ267" i="38"/>
  <c r="AG222" i="38"/>
  <c r="AR467" i="38"/>
  <c r="AR132" i="38"/>
  <c r="AE89" i="38"/>
  <c r="AQ527" i="38"/>
  <c r="AR346" i="38"/>
  <c r="AI83"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J213" i="38"/>
  <c r="H213" i="38"/>
  <c r="AP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J312" i="38"/>
  <c r="AQ397" i="38"/>
  <c r="H118" i="38"/>
  <c r="AR96" i="38"/>
  <c r="AR526" i="38"/>
  <c r="AR499" i="38"/>
  <c r="AI12" i="38"/>
  <c r="J328" i="38"/>
  <c r="H328" i="38"/>
  <c r="H223" i="38"/>
  <c r="J223" i="38"/>
  <c r="H499" i="38"/>
  <c r="J499" i="38"/>
  <c r="H527" i="38"/>
  <c r="J527" i="38"/>
  <c r="J267" i="38"/>
  <c r="H26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24" i="29"/>
  <c r="M24" i="29"/>
  <c r="L24" i="29"/>
  <c r="K24" i="29"/>
  <c r="J24" i="29"/>
  <c r="I24" i="29"/>
  <c r="G24" i="29"/>
  <c r="N17" i="28"/>
  <c r="M17" i="28"/>
  <c r="L17" i="28"/>
  <c r="K17" i="28"/>
  <c r="J17" i="28"/>
  <c r="I17" i="28"/>
  <c r="H17" i="28"/>
  <c r="G17" i="28"/>
  <c r="D79" i="27" l="1"/>
  <c r="E15" i="38"/>
  <c r="F15" i="38" s="1"/>
  <c r="G59" i="8"/>
  <c r="G56" i="8"/>
  <c r="G65" i="8"/>
  <c r="D56" i="27" s="1"/>
  <c r="G62" i="8"/>
  <c r="J15" i="38" l="1"/>
  <c r="H15" i="38"/>
  <c r="D55" i="27"/>
  <c r="D54" i="27"/>
  <c r="AD64" i="38"/>
  <c r="AD47" i="38" s="1"/>
  <c r="D53" i="27"/>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F17" i="42"/>
  <c r="AB390" i="38" s="1"/>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AE390" i="38" l="1"/>
  <c r="AR390" i="38" s="1"/>
  <c r="AB389" i="38"/>
  <c r="AE389" i="38" s="1"/>
  <c r="AR389" i="38" s="1"/>
  <c r="D404" i="38"/>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Q17" i="43" s="1"/>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17" i="28"/>
  <c r="I4" i="27" s="1"/>
  <c r="I14" i="27" s="1"/>
  <c r="AC201" i="38"/>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E199" i="38"/>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C56" i="27"/>
  <c r="C55" i="27"/>
  <c r="C54" i="27"/>
  <c r="G17" i="7"/>
  <c r="E158" i="38" s="1"/>
  <c r="E149" i="38" s="1"/>
  <c r="G18" i="7"/>
  <c r="J18" i="7"/>
  <c r="G19" i="7"/>
  <c r="J19" i="7"/>
  <c r="G20" i="7"/>
  <c r="J20" i="7"/>
  <c r="G21" i="7"/>
  <c r="D248" i="38" s="1"/>
  <c r="J21" i="7"/>
  <c r="G22" i="7"/>
  <c r="J22" i="7"/>
  <c r="G23" i="7"/>
  <c r="J23" i="7"/>
  <c r="G24" i="7"/>
  <c r="J24" i="7"/>
  <c r="J26" i="7"/>
  <c r="D10" i="7" l="1"/>
  <c r="F248" i="38"/>
  <c r="D243" i="38"/>
  <c r="AC171" i="38"/>
  <c r="AE171" i="38" s="1"/>
  <c r="AR171" i="38" s="1"/>
  <c r="AE158" i="38"/>
  <c r="AR158" i="38" s="1"/>
  <c r="D158" i="38"/>
  <c r="AF565" i="38"/>
  <c r="AI565" i="38" s="1"/>
  <c r="AF225" i="38"/>
  <c r="E561" i="38"/>
  <c r="E560" i="38" s="1"/>
  <c r="AB69" i="38"/>
  <c r="AB561" i="38"/>
  <c r="D561" i="38"/>
  <c r="D560" i="38" s="1"/>
  <c r="AC565" i="38"/>
  <c r="C103" i="27"/>
  <c r="F58" i="8"/>
  <c r="G58" i="8" s="1"/>
  <c r="C57" i="27"/>
  <c r="F222" i="38" l="1"/>
  <c r="F243" i="38"/>
  <c r="J248" i="38"/>
  <c r="H248" i="38"/>
  <c r="AF560" i="38"/>
  <c r="AC164" i="38"/>
  <c r="AE164" i="38" s="1"/>
  <c r="AR164" i="38" s="1"/>
  <c r="F158" i="38"/>
  <c r="D149" i="38"/>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E200" i="38" s="1"/>
  <c r="E199" i="38" s="1"/>
  <c r="F30" i="10"/>
  <c r="F29" i="10"/>
  <c r="F28" i="10"/>
  <c r="D100" i="27" s="1"/>
  <c r="F27" i="10"/>
  <c r="F26" i="10"/>
  <c r="D98" i="27" s="1"/>
  <c r="F25" i="10"/>
  <c r="F24" i="10"/>
  <c r="F23" i="10"/>
  <c r="D95" i="27" s="1"/>
  <c r="F22" i="10"/>
  <c r="D94" i="27" s="1"/>
  <c r="F21" i="10"/>
  <c r="D93" i="27" s="1"/>
  <c r="F20" i="10"/>
  <c r="F19" i="10"/>
  <c r="F18" i="10"/>
  <c r="F17" i="10"/>
  <c r="E366" i="38" s="1"/>
  <c r="F26" i="9"/>
  <c r="F25" i="9"/>
  <c r="F24" i="9"/>
  <c r="F23" i="9"/>
  <c r="F22" i="9"/>
  <c r="D74" i="27" s="1"/>
  <c r="F21" i="9"/>
  <c r="D73" i="27" s="1"/>
  <c r="F20" i="9"/>
  <c r="F19" i="9"/>
  <c r="F18" i="9"/>
  <c r="F17" i="9"/>
  <c r="F66" i="8"/>
  <c r="G66" i="8" s="1"/>
  <c r="G64" i="8"/>
  <c r="G63" i="8"/>
  <c r="G61" i="8"/>
  <c r="AJ64" i="38" s="1"/>
  <c r="T10" i="4"/>
  <c r="T31" i="4" s="1"/>
  <c r="E190" i="38" l="1"/>
  <c r="E106" i="38" s="1"/>
  <c r="AF200" i="38"/>
  <c r="AI200" i="38" s="1"/>
  <c r="D200" i="38"/>
  <c r="I22" i="27"/>
  <c r="I25" i="27" s="1"/>
  <c r="I27" i="27" s="1"/>
  <c r="Y162" i="38"/>
  <c r="Y149" i="38" s="1"/>
  <c r="Y106" i="38" s="1"/>
  <c r="J243" i="38"/>
  <c r="H243" i="38"/>
  <c r="J222" i="38"/>
  <c r="H222" i="38"/>
  <c r="AD317" i="38"/>
  <c r="AE317" i="38" s="1"/>
  <c r="AR317" i="38" s="1"/>
  <c r="D99" i="27"/>
  <c r="AP348" i="38"/>
  <c r="AQ348" i="38" s="1"/>
  <c r="E348" i="38"/>
  <c r="F348" i="38" s="1"/>
  <c r="F366" i="38"/>
  <c r="AB366" i="38"/>
  <c r="AC106" i="38"/>
  <c r="O29" i="34"/>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F222" i="38"/>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D199" i="38" l="1"/>
  <c r="F200" i="38"/>
  <c r="AF199" i="38"/>
  <c r="AR200"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F190" i="38" l="1"/>
  <c r="AI199" i="38"/>
  <c r="AR199" i="38" s="1"/>
  <c r="H200" i="38"/>
  <c r="J200" i="38"/>
  <c r="D190" i="38"/>
  <c r="F199" i="38"/>
  <c r="AB47" i="38"/>
  <c r="AE47" i="38" s="1"/>
  <c r="AR47" i="38" s="1"/>
  <c r="F345" i="38"/>
  <c r="J345" i="38" s="1"/>
  <c r="H327" i="38"/>
  <c r="J327" i="38"/>
  <c r="AE327" i="38"/>
  <c r="AB222" i="38"/>
  <c r="AE312" i="38"/>
  <c r="AR312" i="38" s="1"/>
  <c r="AO327" i="38"/>
  <c r="AO566" i="38" s="1"/>
  <c r="AQ345" i="38"/>
  <c r="AM345" i="38"/>
  <c r="AJ327" i="38"/>
  <c r="AM327" i="38" s="1"/>
  <c r="AE345" i="38"/>
  <c r="AR350" i="38"/>
  <c r="AB106" i="38"/>
  <c r="AE106" i="38" s="1"/>
  <c r="AM12" i="38"/>
  <c r="AP12" i="38"/>
  <c r="AP566" i="38" s="1"/>
  <c r="AQ13" i="38"/>
  <c r="H199" i="38" l="1"/>
  <c r="J199" i="38"/>
  <c r="F190" i="38"/>
  <c r="D106" i="38"/>
  <c r="AI190" i="38"/>
  <c r="AR190" i="38" s="1"/>
  <c r="AF106" i="38"/>
  <c r="AB12" i="38"/>
  <c r="AB566" i="38" s="1"/>
  <c r="H345" i="38"/>
  <c r="AJ566" i="38"/>
  <c r="AR345" i="38"/>
  <c r="AQ327" i="38"/>
  <c r="AR327" i="38" s="1"/>
  <c r="AQ12" i="38"/>
  <c r="D5" i="9"/>
  <c r="C6" i="27" s="1"/>
  <c r="C80" i="27"/>
  <c r="F106" i="38" l="1"/>
  <c r="D566" i="38"/>
  <c r="F8" i="27" s="1"/>
  <c r="J190" i="38"/>
  <c r="H190" i="38"/>
  <c r="AI106" i="38"/>
  <c r="AR106" i="38" s="1"/>
  <c r="AF566" i="38"/>
  <c r="D40" i="27"/>
  <c r="D57" i="27" s="1"/>
  <c r="F19" i="8"/>
  <c r="G19" i="8" s="1"/>
  <c r="F18" i="8"/>
  <c r="H106" i="38" l="1"/>
  <c r="J106" i="38"/>
  <c r="Y28" i="38"/>
  <c r="G18" i="8"/>
  <c r="AE29" i="38"/>
  <c r="AR29" i="38" s="1"/>
  <c r="Y29" i="38"/>
  <c r="AC28" i="38"/>
  <c r="AE28" i="38" s="1"/>
  <c r="AR28" i="38" s="1"/>
  <c r="E28" i="38"/>
  <c r="F28" i="38" s="1"/>
  <c r="AC21" i="38"/>
  <c r="D10" i="8"/>
  <c r="D5" i="8" s="1"/>
  <c r="C5" i="27" s="1"/>
  <c r="Y13" i="38" l="1"/>
  <c r="Y12" i="38" s="1"/>
  <c r="Y566" i="38" s="1"/>
  <c r="AD13" i="38"/>
  <c r="AD12" i="38" s="1"/>
  <c r="AD566" i="38" s="1"/>
  <c r="J28" i="38"/>
  <c r="H28" i="38"/>
  <c r="F21" i="38"/>
  <c r="E13" i="38"/>
  <c r="AE21" i="38"/>
  <c r="AR21" i="38" s="1"/>
  <c r="AC13" i="38"/>
  <c r="F560" i="38"/>
  <c r="AC12" i="38" l="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I560" i="38" l="1"/>
  <c r="AI566" i="38" l="1"/>
  <c r="AM560" i="38" l="1"/>
  <c r="AM566" i="38" l="1"/>
  <c r="AQ560" i="38" l="1"/>
  <c r="AR560" i="38" s="1"/>
  <c r="AQ566" i="38" l="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R455" i="38"/>
  <c r="AA441" i="38"/>
  <c r="M320" i="38"/>
  <c r="U380" i="38"/>
  <c r="U292" i="38"/>
  <c r="S275"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R542" i="38"/>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AA312" i="38" s="1"/>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Q192" i="38"/>
  <c r="Q191" i="38" s="1"/>
  <c r="N501" i="38"/>
  <c r="X501" i="38"/>
  <c r="X500" i="38" s="1"/>
  <c r="R224" i="38"/>
  <c r="U329" i="38"/>
  <c r="R346" i="38"/>
  <c r="R501" i="38"/>
  <c r="L224" i="38"/>
  <c r="W192" i="38"/>
  <c r="W191"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T190" i="38" l="1"/>
  <c r="W190" i="38"/>
  <c r="M312" i="38"/>
  <c r="M541" i="38"/>
  <c r="M526" i="38" s="1"/>
  <c r="R541" i="38"/>
  <c r="R526" i="38" s="1"/>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X509" i="38"/>
  <c r="X499" i="38" s="1"/>
  <c r="U489" i="38"/>
  <c r="S489" i="38"/>
  <c r="U260" i="38"/>
  <c r="AA509" i="38"/>
  <c r="N509" i="38"/>
  <c r="L509" i="38"/>
  <c r="L499" i="38" s="1"/>
  <c r="O235" i="38"/>
  <c r="V500" i="38"/>
  <c r="S500" i="38"/>
  <c r="S499" i="38" s="1"/>
  <c r="N500" i="38"/>
  <c r="V509" i="38"/>
  <c r="M500"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U190" i="38" l="1"/>
  <c r="U106" i="38" s="1"/>
  <c r="U12" i="38"/>
  <c r="AA526" i="38"/>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P106" i="38"/>
  <c r="O222" i="38"/>
  <c r="K397" i="38"/>
  <c r="N222" i="38"/>
  <c r="R397" i="38"/>
  <c r="L222" i="38"/>
  <c r="M397" i="38"/>
  <c r="S397" i="38"/>
  <c r="T106" i="38"/>
  <c r="Q106" i="38"/>
  <c r="W106" i="38"/>
  <c r="X397" i="38"/>
  <c r="M222" i="38"/>
  <c r="U397" i="38"/>
  <c r="AA397" i="38"/>
  <c r="X222" i="38"/>
  <c r="K222" i="38"/>
  <c r="N397" i="38"/>
  <c r="N12" i="38"/>
  <c r="V222" i="38"/>
  <c r="AA12" i="38"/>
  <c r="L397" i="38"/>
  <c r="V397" i="38"/>
  <c r="V12" i="38"/>
  <c r="O397" i="38"/>
  <c r="S12" i="38"/>
  <c r="M12" i="38"/>
  <c r="S222" i="38"/>
  <c r="U222" i="38"/>
  <c r="R222" i="38"/>
  <c r="L12" i="38"/>
  <c r="X12" i="38"/>
  <c r="K12" i="38"/>
  <c r="R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L366" i="38"/>
  <c r="L345" i="38" s="1"/>
  <c r="L327" i="38" s="1"/>
  <c r="AA366" i="38"/>
  <c r="AA345" i="38" s="1"/>
  <c r="AA327" i="38" s="1"/>
  <c r="Q566" i="38" l="1"/>
  <c r="U566" i="38"/>
  <c r="L566" i="38"/>
  <c r="T566" i="38"/>
  <c r="P566" i="38"/>
  <c r="K566" i="38"/>
  <c r="O566" i="38"/>
  <c r="W566" i="38"/>
  <c r="S566" i="38"/>
  <c r="R566" i="38"/>
  <c r="V566" i="38"/>
  <c r="N566" i="38"/>
  <c r="M566" i="38"/>
  <c r="X566" i="38"/>
  <c r="H24" i="29"/>
  <c r="AE248" i="38"/>
  <c r="AR248" i="38" s="1"/>
  <c r="D143" i="7"/>
  <c r="AA248" i="38"/>
  <c r="AA243" i="38" s="1"/>
  <c r="AA222" i="38" s="1"/>
  <c r="AA566" i="38" s="1"/>
  <c r="D5" i="7" l="1"/>
  <c r="C4" i="27" s="1"/>
  <c r="C13" i="27" s="1"/>
  <c r="AC243" i="38"/>
  <c r="AE243" i="38" l="1"/>
  <c r="AR243" i="38" s="1"/>
  <c r="AC222" i="38"/>
  <c r="AE222" i="38" l="1"/>
  <c r="AR222" i="38" s="1"/>
  <c r="AC566" i="38"/>
  <c r="AE566" i="38" s="1"/>
  <c r="P18" i="21"/>
  <c r="N10" i="21"/>
  <c r="N18" i="21" s="1"/>
  <c r="J10" i="21"/>
  <c r="J18" i="21" s="1"/>
  <c r="L10" i="21"/>
  <c r="L18" i="21" s="1"/>
  <c r="AR566" i="38" l="1"/>
  <c r="F11"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<sst xmlns="http://schemas.openxmlformats.org/spreadsheetml/2006/main" count="14422" uniqueCount="1863">
  <si>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</si>
  <si>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</si>
  <si>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</si>
  <si>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</si>
  <si>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</si>
  <si>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</si>
  <si>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</si>
  <si>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</si>
  <si>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</si>
  <si>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</si>
  <si>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</si>
  <si>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</si>
  <si>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</si>
  <si>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</si>
  <si>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</si>
  <si>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</si>
  <si>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</si>
  <si>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</si>
  <si>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</si>
  <si>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</si>
  <si>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</si>
  <si>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</si>
  <si>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</si>
  <si>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</si>
  <si>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</si>
  <si>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</si>
  <si>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</si>
  <si>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</si>
  <si>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</si>
  <si>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</si>
  <si>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</si>
  <si>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</si>
  <si>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</si>
  <si>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</si>
  <si>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</si>
  <si>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</si>
  <si>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</si>
  <si>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</si>
  <si>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</si>
  <si>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</si>
  <si>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</si>
  <si>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</si>
  <si>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</si>
  <si>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</si>
  <si>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</si>
  <si>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</si>
  <si>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</si>
  <si>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</si>
  <si>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</si>
  <si>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</si>
  <si>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</si>
  <si>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</si>
  <si>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</si>
  <si>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</si>
  <si>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</si>
  <si>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</si>
  <si>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</si>
  <si>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</si>
  <si>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</si>
  <si>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</si>
  <si>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</si>
  <si>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</si>
  <si>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</si>
  <si>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</si>
  <si>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</si>
  <si>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</si>
  <si>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</si>
  <si>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</si>
  <si>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</si>
  <si>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</si>
  <si>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</si>
  <si>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</si>
  <si>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</si>
  <si>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</si>
  <si>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</si>
  <si>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</si>
  <si>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</si>
  <si>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</si>
  <si>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</si>
  <si>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</si>
  <si>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</si>
  <si>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</si>
  <si>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</si>
  <si>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</si>
  <si>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</si>
  <si>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</si>
  <si>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</si>
  <si>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</si>
  <si>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</si>
  <si>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</si>
  <si>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</si>
  <si>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</si>
  <si>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</si>
  <si>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</si>
  <si>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</si>
  <si>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</si>
  <si>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</si>
  <si>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</si>
  <si>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</si>
  <si>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</si>
  <si>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</si>
  <si>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</si>
  <si>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</si>
  <si>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</si>
  <si>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</si>
  <si>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</si>
  <si>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</si>
  <si>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</si>
  <si>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</si>
  <si>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</si>
  <si>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</si>
  <si>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</si>
  <si>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</si>
  <si>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</si>
  <si>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</si>
  <si>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</si>
  <si>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</si>
  <si>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</si>
  <si>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</si>
  <si>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</si>
  <si>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</si>
  <si>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</si>
  <si>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</si>
  <si>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</si>
  <si>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</si>
  <si>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</si>
  <si>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</si>
  <si>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</si>
  <si>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</si>
  <si>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</si>
  <si>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</si>
  <si>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</si>
  <si>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</si>
  <si>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</si>
  <si>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</si>
  <si>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</si>
  <si>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</si>
  <si>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</si>
  <si>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</si>
  <si>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</si>
  <si>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</si>
  <si>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</si>
  <si>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</si>
  <si>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</si>
  <si>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</si>
  <si>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</si>
  <si>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</si>
  <si>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</si>
  <si>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</si>
  <si>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</si>
  <si>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</si>
  <si>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</si>
  <si>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</si>
  <si>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</si>
  <si>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</si>
  <si>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</si>
  <si>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</si>
  <si>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</si>
  <si>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</si>
  <si>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</si>
  <si>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</si>
  <si>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</si>
  <si>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</si>
  <si>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</si>
  <si>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</si>
  <si>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</si>
  <si>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</si>
  <si>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</si>
  <si>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</si>
  <si>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</si>
  <si>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</si>
  <si>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</si>
  <si>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</si>
  <si>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</si>
  <si>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</si>
  <si>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</si>
  <si>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</si>
  <si>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</si>
  <si>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</si>
  <si>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</si>
  <si>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</si>
  <si>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</si>
  <si>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</si>
  <si>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</si>
  <si>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</si>
  <si>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</si>
  <si>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</si>
  <si>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</si>
  <si>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</si>
  <si>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</si>
  <si>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</si>
  <si>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</si>
  <si>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</si>
  <si>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</si>
  <si>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</si>
  <si>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</si>
  <si>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</si>
  <si>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</si>
  <si>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</si>
  <si>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</si>
  <si>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</si>
  <si>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</si>
  <si>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</si>
  <si>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</si>
  <si>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</si>
  <si>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</si>
  <si>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</si>
  <si>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</si>
  <si>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</si>
  <si>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</si>
  <si>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</si>
  <si>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</si>
  <si>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</si>
  <si>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</si>
  <si>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</si>
  <si>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</si>
  <si>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</si>
  <si>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</si>
  <si>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</si>
  <si>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</si>
  <si>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</si>
  <si>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</si>
  <si>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</si>
  <si>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</si>
  <si>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</si>
  <si>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</si>
  <si>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</si>
  <si>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</si>
  <si>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</si>
  <si>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</si>
  <si>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</si>
  <si>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</si>
  <si>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</si>
  <si>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</si>
  <si>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</si>
  <si>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</si>
  <si>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</si>
  <si>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</si>
  <si>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</si>
  <si>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</si>
  <si>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</si>
  <si>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</si>
  <si>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</si>
  <si>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</si>
  <si>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</si>
  <si>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</si>
  <si>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</si>
  <si>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</si>
  <si>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</si>
  <si>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</si>
  <si>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</si>
  <si>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</si>
  <si>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</si>
  <si>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</si>
  <si>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</si>
  <si>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</si>
  <si>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</si>
  <si>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</si>
  <si>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</si>
  <si>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</si>
  <si>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</si>
  <si>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</si>
  <si>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</si>
  <si>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</si>
  <si>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</si>
  <si>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</si>
  <si>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</si>
  <si>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</si>
  <si>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</si>
  <si>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</si>
  <si>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</si>
  <si>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</si>
  <si>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</si>
  <si>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</si>
  <si>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</si>
  <si>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</si>
  <si>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</si>
  <si>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</si>
  <si>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</si>
  <si>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</si>
  <si>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</si>
  <si>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</si>
  <si>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</si>
  <si>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</si>
  <si>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</si>
  <si>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</si>
  <si>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</si>
  <si>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</si>
  <si>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</si>
  <si>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</si>
  <si>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</si>
  <si>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</si>
  <si>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</si>
  <si>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</si>
  <si>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</si>
  <si>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</si>
  <si>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</si>
  <si>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</si>
  <si>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</si>
  <si>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</si>
  <si>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</si>
  <si>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</si>
  <si>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</si>
  <si>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</si>
  <si>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</si>
  <si>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</si>
  <si>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</si>
  <si>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</si>
  <si>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</si>
  <si>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</si>
  <si>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</si>
  <si>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</si>
  <si>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</si>
  <si>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</si>
  <si>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</si>
  <si>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</si>
  <si>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</si>
  <si>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</si>
  <si>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</si>
  <si>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</si>
  <si>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</si>
  <si>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</si>
  <si>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</si>
  <si>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</si>
  <si>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</si>
  <si>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</si>
  <si>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</si>
  <si>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</si>
  <si>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</si>
  <si>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</si>
  <si>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</si>
  <si>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</si>
  <si>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</si>
  <si>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</si>
  <si>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</si>
  <si>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</si>
  <si>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</si>
  <si>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</si>
  <si>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</si>
  <si>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</si>
  <si>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</si>
  <si>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</si>
  <si>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</si>
  <si>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</si>
  <si>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</si>
  <si>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</si>
  <si>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</si>
  <si>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</si>
  <si>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</si>
  <si>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</si>
  <si>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</si>
  <si>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</si>
  <si>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</si>
  <si>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</si>
  <si>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</si>
  <si>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</si>
  <si>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</si>
  <si>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</si>
  <si>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</si>
  <si>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</si>
  <si>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</si>
  <si>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</si>
  <si>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</si>
  <si>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</si>
  <si>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</si>
  <si>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</si>
  <si>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</si>
  <si>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</si>
  <si>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</si>
  <si>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</si>
  <si>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</si>
  <si>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</si>
  <si>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</si>
  <si>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</si>
  <si>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</si>
  <si>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</si>
  <si>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</si>
  <si>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</si>
  <si>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</si>
  <si>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</si>
  <si>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</si>
  <si>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</si>
  <si>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</si>
  <si>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</si>
  <si>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</si>
  <si>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</si>
  <si>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</si>
  <si>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</si>
  <si>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</si>
  <si>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</si>
  <si>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</si>
  <si>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</si>
  <si>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</si>
  <si>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</si>
  <si>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</si>
  <si>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</si>
  <si>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</si>
  <si>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</si>
  <si>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</si>
  <si>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</si>
  <si>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</si>
  <si>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</si>
  <si>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</si>
  <si>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</si>
  <si>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</si>
  <si>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</si>
  <si>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</si>
  <si>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</si>
  <si>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</si>
  <si>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</si>
  <si>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</si>
  <si>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</si>
  <si>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</si>
  <si>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</si>
  <si>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</si>
  <si>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</si>
  <si>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</si>
  <si>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</si>
  <si>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</si>
  <si>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</si>
  <si>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</si>
  <si>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</si>
  <si>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</si>
  <si>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</si>
  <si>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</si>
  <si>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</si>
  <si>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</si>
  <si>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</si>
  <si>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</si>
  <si>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</si>
  <si>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</si>
  <si>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</si>
  <si>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</si>
  <si>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</si>
  <si>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</si>
  <si>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</si>
  <si>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</si>
  <si>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</si>
  <si>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</si>
  <si>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</si>
  <si>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</si>
  <si>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</si>
  <si>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</si>
  <si>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</si>
  <si>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</si>
  <si>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</si>
  <si>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</si>
  <si>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</si>
  <si>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</si>
  <si>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</si>
  <si>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</si>
  <si>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</si>
  <si>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</si>
  <si>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</si>
  <si>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</si>
  <si>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</si>
  <si>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</si>
  <si>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</si>
  <si>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</si>
  <si>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</si>
  <si>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</si>
  <si>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</si>
  <si>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</si>
  <si>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</si>
  <si>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</si>
  <si>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</si>
  <si>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</si>
  <si>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</si>
  <si>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</si>
  <si>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</si>
  <si>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</si>
  <si>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</si>
  <si>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</si>
  <si>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</si>
  <si>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</si>
  <si>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</si>
  <si>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</si>
  <si>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</si>
  <si>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</si>
  <si>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</si>
  <si>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</si>
  <si>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</si>
  <si>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</si>
  <si>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</si>
  <si>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</si>
  <si>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</si>
  <si>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</si>
  <si>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</si>
  <si>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</si>
  <si>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</si>
  <si>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</si>
  <si>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</si>
  <si>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</si>
  <si>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</si>
  <si>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</si>
  <si>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</si>
  <si>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</si>
  <si>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</si>
  <si>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</si>
  <si>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</si>
  <si>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</si>
  <si>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</si>
  <si>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</si>
  <si>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</si>
  <si>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</si>
  <si>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</si>
  <si>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</si>
  <si>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</si>
  <si>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</si>
  <si>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</si>
  <si>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</si>
  <si>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</si>
  <si>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</si>
  <si>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</si>
  <si>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</si>
  <si>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</si>
  <si>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</si>
  <si>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</si>
  <si>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</si>
  <si>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</si>
  <si>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</si>
  <si>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</si>
  <si>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</si>
  <si>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</si>
  <si>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</si>
  <si>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</si>
  <si>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</si>
  <si>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</si>
  <si>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</si>
  <si>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</si>
  <si>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</si>
  <si>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</si>
  <si>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</si>
  <si>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</si>
  <si>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</si>
  <si>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</si>
  <si>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</si>
  <si>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</si>
  <si>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</si>
  <si>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</si>
  <si>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</si>
  <si>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</si>
  <si>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</si>
  <si>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</si>
  <si>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</si>
  <si>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</si>
  <si>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</si>
  <si>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</si>
  <si>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</si>
  <si>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</si>
  <si>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</si>
  <si>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</si>
  <si>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</si>
  <si>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</si>
  <si>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</si>
  <si>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</si>
  <si>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</si>
  <si>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</si>
  <si>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</si>
  <si>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</si>
  <si>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</si>
  <si>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</si>
  <si>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</si>
  <si>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</si>
  <si>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</si>
  <si>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</si>
  <si>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</si>
  <si>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</si>
  <si>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</si>
  <si>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</si>
  <si>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</si>
  <si>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</si>
  <si>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</si>
  <si>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</si>
  <si>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</si>
  <si>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</si>
  <si>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</si>
  <si>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</si>
  <si>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</si>
  <si>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</si>
  <si>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</si>
  <si>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</si>
  <si>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</si>
  <si>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</si>
  <si>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</si>
  <si>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</si>
  <si>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</si>
  <si>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</si>
  <si>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</si>
  <si>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</si>
  <si>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</si>
  <si>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</si>
  <si>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</si>
  <si>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</si>
  <si>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</si>
  <si>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</si>
  <si>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</si>
  <si>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</si>
  <si>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</si>
  <si>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</si>
  <si>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</si>
  <si>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</si>
  <si>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</si>
  <si>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</si>
  <si>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</si>
  <si>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</si>
  <si>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</si>
  <si>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</si>
  <si>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</si>
  <si>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</si>
  <si>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</si>
  <si>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</si>
  <si>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</si>
  <si>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</si>
  <si>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</si>
  <si>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</si>
  <si>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</si>
  <si>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</si>
  <si>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</si>
  <si>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</si>
  <si>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</si>
  <si>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</si>
  <si>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</si>
  <si>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</si>
  <si>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</si>
  <si>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</si>
  <si>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</si>
  <si>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</si>
  <si>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</si>
  <si>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</si>
  <si>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</si>
  <si>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</si>
  <si>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</si>
  <si>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</si>
  <si>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</si>
  <si>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</si>
  <si>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</si>
  <si>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</si>
  <si>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</si>
  <si>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</si>
  <si>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</si>
  <si>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</si>
  <si>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</si>
  <si>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</si>
  <si>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</si>
  <si>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</si>
  <si>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</si>
  <si>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</si>
  <si>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</si>
  <si>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</si>
  <si>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</si>
  <si>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</si>
  <si>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</si>
  <si>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</si>
  <si>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</si>
  <si>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</si>
  <si>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</si>
  <si>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</si>
  <si>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</si>
  <si>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</si>
  <si>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</si>
  <si>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</si>
  <si>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</si>
  <si>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</si>
  <si>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</si>
  <si>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</si>
  <si>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</si>
  <si>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</si>
  <si>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</si>
  <si>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</si>
  <si>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</si>
  <si>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</si>
  <si>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</si>
  <si>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</si>
  <si>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</si>
  <si>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</si>
  <si>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</si>
  <si>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</si>
  <si>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</si>
  <si>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</si>
  <si>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</si>
  <si>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</si>
  <si>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</si>
  <si>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</si>
  <si>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</si>
  <si>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</si>
  <si>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</si>
  <si>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</si>
  <si>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</si>
  <si>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</si>
  <si>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</si>
  <si>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</si>
  <si>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</si>
  <si>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</si>
  <si>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</si>
  <si>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</si>
  <si>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</si>
  <si>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</si>
  <si>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</si>
  <si>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</si>
  <si>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</si>
  <si>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</si>
  <si>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</si>
  <si>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</si>
  <si>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</si>
  <si>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</si>
  <si>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</si>
  <si>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</si>
  <si>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</si>
  <si>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</si>
  <si>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</si>
  <si>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</si>
  <si>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</si>
  <si>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</si>
  <si>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</si>
  <si>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</si>
  <si>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</si>
  <si>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</si>
  <si>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</si>
  <si>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</si>
  <si>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</si>
  <si>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</si>
  <si>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</si>
  <si>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</si>
  <si>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</si>
  <si>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</si>
  <si>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</si>
  <si>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</si>
  <si>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</si>
  <si>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</si>
  <si>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</si>
  <si>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</si>
  <si>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</si>
  <si>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</si>
  <si>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</si>
  <si>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</si>
  <si>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</si>
  <si>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</si>
  <si>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</si>
  <si>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</si>
  <si>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</si>
  <si>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</si>
  <si>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</si>
  <si>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</si>
  <si>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</si>
  <si>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</si>
  <si>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</si>
  <si>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</si>
  <si>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</si>
  <si>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</si>
  <si>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</si>
  <si>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</si>
  <si>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</si>
  <si>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</si>
  <si>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</si>
  <si>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</si>
  <si>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</si>
  <si>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</si>
  <si>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</si>
  <si>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</si>
  <si>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</si>
  <si>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</si>
  <si>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</si>
  <si>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</si>
  <si>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</si>
  <si>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</si>
  <si>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</si>
  <si>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</si>
  <si>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</si>
  <si>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</si>
  <si>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</si>
  <si>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</si>
  <si>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</si>
  <si>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</si>
  <si>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</si>
  <si>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</si>
  <si>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</si>
  <si>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</si>
  <si>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</si>
  <si>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</si>
  <si>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</si>
  <si>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</si>
  <si>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</si>
  <si>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</si>
  <si>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</si>
  <si>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</si>
  <si>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</si>
  <si>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</si>
  <si>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</si>
  <si>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</si>
  <si>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</si>
  <si>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</si>
  <si>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</si>
  <si>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</si>
  <si>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</si>
  <si>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</si>
  <si>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</si>
  <si>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</si>
  <si>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</si>
  <si>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</si>
  <si>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</si>
  <si>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</si>
  <si>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</si>
  <si>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</si>
  <si>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</si>
  <si>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</si>
  <si>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</si>
  <si>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</si>
  <si>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</si>
  <si>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</si>
  <si>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</si>
  <si>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</si>
  <si>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</si>
  <si>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</si>
  <si>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</si>
  <si>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</si>
  <si>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</si>
  <si>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</si>
  <si>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</si>
  <si>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</si>
  <si>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</si>
  <si>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</si>
  <si>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</si>
  <si>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</si>
  <si>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</si>
  <si>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</si>
  <si>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</si>
  <si>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</si>
  <si>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</si>
  <si>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</si>
  <si>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</si>
  <si>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</si>
  <si>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</si>
  <si>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</si>
  <si>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</si>
  <si>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</si>
  <si>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</si>
  <si>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</si>
  <si>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</si>
  <si>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</si>
  <si>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</si>
  <si>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</si>
  <si>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</si>
  <si>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</si>
  <si>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</si>
  <si>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</si>
  <si>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</si>
  <si>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</si>
  <si>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</si>
  <si>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</si>
  <si>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</si>
  <si>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</si>
  <si>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</si>
  <si>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</si>
  <si>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</si>
  <si>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</si>
  <si>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</si>
  <si>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</si>
  <si>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</si>
  <si>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</si>
  <si>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</si>
  <si>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</si>
  <si>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</si>
  <si>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</si>
  <si>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</si>
  <si>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</si>
  <si>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</si>
  <si>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</si>
  <si>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</si>
  <si>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</si>
  <si>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</si>
  <si>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</si>
  <si>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</si>
  <si>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</si>
  <si>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</si>
  <si>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</si>
  <si>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</si>
  <si>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</si>
  <si>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</si>
  <si>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</si>
  <si>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</si>
  <si>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</si>
  <si>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</si>
  <si>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</si>
  <si>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</si>
  <si>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</si>
  <si>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</si>
  <si>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</si>
  <si>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</si>
  <si>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</si>
  <si>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</si>
  <si>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</si>
  <si>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</si>
  <si>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</si>
  <si>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</si>
  <si>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</si>
  <si>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</si>
  <si>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</si>
  <si>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</si>
  <si>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</si>
  <si>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</si>
  <si>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</si>
  <si>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</si>
  <si>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</si>
  <si>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</si>
  <si>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</si>
  <si>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</si>
  <si>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</si>
  <si>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</si>
  <si>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</si>
  <si>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</si>
  <si>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</si>
  <si>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</si>
  <si>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</si>
  <si>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</si>
  <si>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</si>
  <si>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</si>
  <si>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</si>
  <si>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</si>
  <si>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</si>
  <si>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</si>
  <si>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</si>
  <si>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</si>
  <si>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</si>
  <si>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</si>
  <si>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</si>
  <si>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</si>
  <si>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</si>
  <si>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</si>
  <si>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</si>
  <si>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</si>
  <si>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</si>
  <si>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</si>
  <si>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</si>
  <si>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</si>
  <si>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</si>
  <si>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</si>
  <si>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</si>
  <si>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</si>
  <si>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</si>
  <si>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</si>
  <si>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</si>
  <si>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</si>
  <si>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</si>
  <si>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</si>
  <si>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</si>
  <si>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</si>
  <si>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</si>
  <si>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</si>
  <si>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</si>
  <si>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</si>
  <si>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</si>
  <si>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</si>
  <si>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</si>
  <si>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</si>
  <si>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</si>
  <si>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</si>
  <si>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</si>
  <si>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</si>
  <si>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</si>
  <si>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</si>
  <si>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</si>
  <si>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</si>
  <si>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</si>
  <si>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</si>
  <si>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</si>
  <si>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</si>
  <si>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</si>
  <si>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</si>
  <si>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</si>
  <si>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</si>
  <si>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</si>
  <si>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</si>
  <si>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</si>
  <si>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</si>
  <si>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</si>
  <si>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</si>
  <si>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</si>
  <si>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</si>
  <si>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</si>
  <si>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</si>
  <si>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</si>
  <si>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</si>
  <si>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</si>
  <si>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</si>
  <si>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</si>
  <si>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</si>
  <si>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</si>
  <si>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</si>
  <si>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</si>
  <si>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</si>
  <si>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</si>
  <si>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</si>
  <si>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</si>
  <si>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</si>
  <si>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</si>
  <si>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</si>
  <si>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</si>
  <si>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</si>
  <si>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</si>
  <si>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</si>
  <si>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</si>
  <si>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</si>
  <si>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</si>
  <si>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</si>
  <si>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</si>
  <si>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</si>
  <si>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</si>
  <si>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</si>
  <si>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</si>
  <si>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</si>
  <si>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</si>
  <si>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</si>
  <si>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</si>
  <si>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</si>
  <si>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</si>
  <si>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</si>
  <si>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</si>
  <si>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</si>
  <si>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</si>
  <si>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</si>
  <si>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</si>
  <si>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</si>
  <si>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</si>
  <si>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</si>
  <si>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</si>
  <si>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</si>
  <si>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</si>
  <si>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</si>
  <si>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</si>
  <si>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</si>
  <si>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</si>
  <si>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</si>
  <si>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</si>
  <si>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</si>
  <si>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</si>
  <si>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</si>
  <si>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</si>
  <si>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</si>
  <si>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</si>
  <si>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</si>
  <si>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</si>
  <si>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</si>
  <si>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</si>
  <si>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</si>
  <si>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</si>
  <si>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</si>
  <si>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</si>
  <si>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</si>
  <si>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</si>
  <si>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</si>
  <si>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</si>
  <si>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</si>
  <si>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</si>
  <si>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</si>
  <si>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</si>
  <si>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</si>
  <si>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</si>
  <si>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</si>
  <si>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</si>
  <si>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</si>
  <si>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</si>
  <si>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</si>
  <si>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</si>
  <si>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</si>
  <si>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</si>
  <si>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</si>
  <si>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</si>
  <si>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</si>
  <si>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</si>
  <si>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</si>
  <si>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</si>
  <si>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</si>
  <si>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</si>
  <si>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</si>
  <si>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</si>
  <si>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</si>
  <si>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</si>
  <si>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</si>
  <si>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</si>
  <si>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</si>
  <si>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</si>
  <si>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</si>
  <si>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</si>
  <si>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</si>
  <si>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</si>
  <si>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</si>
  <si>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</si>
  <si>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</si>
  <si>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</si>
  <si>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</si>
  <si>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</si>
  <si>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</si>
  <si>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</si>
  <si>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</si>
  <si>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</si>
  <si>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</si>
  <si>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</si>
  <si>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</si>
  <si>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</si>
  <si>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</si>
  <si>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</si>
  <si>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</si>
  <si>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</si>
  <si>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</si>
  <si>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</si>
  <si>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</si>
  <si>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</si>
  <si>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</si>
  <si>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</si>
  <si>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</si>
  <si>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</si>
  <si>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</si>
  <si>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</si>
  <si>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</si>
  <si>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</si>
  <si>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</si>
  <si>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</si>
  <si>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</si>
  <si>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</si>
  <si>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</si>
  <si>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</si>
  <si>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</si>
  <si>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</si>
  <si>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</si>
  <si>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</si>
  <si>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</si>
  <si>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</si>
  <si>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</si>
  <si>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</si>
  <si>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</si>
  <si>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</si>
  <si>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</si>
  <si>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</si>
  <si>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</si>
  <si>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</si>
  <si>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</si>
  <si>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</si>
  <si>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</si>
  <si>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</si>
  <si>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</si>
  <si>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</si>
  <si>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</si>
  <si>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</si>
  <si>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</si>
  <si>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</si>
  <si>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</si>
  <si>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</si>
  <si>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</si>
  <si>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</si>
  <si>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</si>
  <si>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</si>
  <si>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</si>
  <si>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</si>
  <si>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</si>
  <si>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</si>
  <si>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</si>
  <si>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</si>
  <si>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</si>
  <si>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</si>
  <si>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</si>
  <si>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</si>
  <si>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</si>
  <si>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</si>
  <si>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</si>
  <si>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</si>
  <si>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</si>
  <si>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</si>
  <si>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</si>
  <si>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</si>
  <si>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</si>
  <si>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</si>
  <si>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</si>
  <si>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</si>
  <si>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</si>
  <si>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</si>
  <si>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</si>
  <si>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</si>
  <si>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</si>
  <si>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</si>
  <si>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</si>
  <si>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</si>
  <si>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</si>
  <si>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</si>
  <si>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</si>
  <si>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</si>
  <si>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</si>
  <si>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</si>
  <si>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</si>
  <si>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</si>
  <si>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</si>
  <si>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</si>
  <si>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</si>
  <si>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</si>
  <si>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</si>
  <si>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</si>
  <si>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</si>
  <si>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</si>
  <si>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</si>
  <si>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</si>
  <si>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</si>
  <si>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</si>
  <si>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</si>
  <si>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</si>
  <si>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</si>
  <si>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</si>
  <si>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</si>
  <si>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</si>
  <si>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</si>
  <si>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</si>
  <si>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</si>
  <si>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</si>
  <si>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</si>
  <si>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</si>
  <si>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</si>
  <si>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</si>
  <si>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</si>
  <si>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</si>
  <si>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</si>
  <si>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</si>
  <si>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</si>
  <si>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</si>
  <si>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</si>
  <si>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</si>
  <si>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</si>
  <si>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</si>
  <si>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</si>
  <si>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</si>
  <si>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</si>
  <si>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</si>
  <si>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</si>
  <si>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</si>
  <si>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</si>
  <si>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</si>
  <si>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</si>
  <si>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</si>
  <si>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</si>
  <si>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</si>
  <si>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</si>
  <si>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</si>
  <si>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</si>
  <si>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</si>
  <si>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</si>
  <si>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</si>
  <si>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</si>
  <si>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</si>
  <si>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</si>
  <si>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</si>
  <si>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</si>
  <si>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</si>
  <si>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</si>
  <si>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</si>
  <si>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</si>
  <si>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</si>
  <si>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</si>
  <si>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</si>
  <si>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</si>
  <si>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</si>
  <si>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</si>
  <si>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</si>
  <si>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</si>
  <si>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</si>
  <si>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</si>
  <si>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</si>
  <si>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</si>
  <si>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</si>
  <si>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</si>
  <si>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</si>
  <si>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</si>
  <si>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</si>
  <si>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</si>
  <si>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</si>
  <si>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</si>
  <si>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</si>
  <si>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</si>
  <si>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</si>
  <si>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</si>
  <si>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</si>
  <si>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</si>
  <si>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</si>
  <si>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</si>
  <si>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</si>
  <si>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</si>
  <si>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</si>
  <si>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</si>
  <si>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</si>
  <si>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</si>
  <si>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</si>
  <si>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</si>
  <si>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</si>
  <si>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</si>
  <si>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</si>
  <si>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</si>
  <si>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</si>
  <si>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</si>
  <si>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</si>
  <si>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</si>
  <si>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</si>
  <si>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</si>
  <si>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</si>
  <si>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</si>
  <si>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</si>
  <si>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</si>
  <si>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</si>
  <si>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</si>
  <si>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</si>
  <si>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</si>
  <si>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</si>
  <si>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</si>
  <si>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</si>
  <si>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</si>
  <si>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</si>
  <si>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</si>
  <si>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</si>
  <si>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</si>
  <si>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</si>
  <si>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</si>
  <si>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</si>
  <si>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</si>
  <si>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</si>
  <si>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</si>
  <si>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</si>
  <si>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</si>
  <si>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</si>
  <si>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</si>
  <si>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</si>
  <si>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</si>
  <si>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</si>
  <si>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</si>
  <si>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</si>
  <si>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</si>
  <si>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</si>
  <si>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</si>
  <si>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</si>
  <si>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</si>
  <si>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</si>
  <si>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</si>
  <si>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</si>
  <si>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</si>
  <si>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</si>
  <si>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</si>
  <si>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</si>
  <si>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</si>
  <si>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</si>
  <si>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</si>
  <si>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</si>
  <si>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</si>
  <si>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</si>
  <si>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</si>
  <si>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</si>
  <si>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</si>
  <si>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</si>
  <si>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</si>
  <si>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</si>
  <si>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</si>
  <si>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</si>
  <si>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</si>
  <si>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</si>
  <si>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</si>
  <si>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</si>
  <si>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</si>
  <si>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</si>
  <si>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</si>
  <si>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</si>
  <si>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</si>
  <si>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</si>
  <si>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</si>
  <si>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</si>
  <si>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</si>
  <si>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</si>
  <si>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</si>
  <si>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</si>
  <si>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</si>
  <si>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</si>
  <si>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</si>
  <si>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</si>
  <si>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</si>
  <si>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</si>
  <si>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</si>
  <si>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</si>
  <si>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</si>
  <si>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</si>
  <si>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</si>
  <si>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</si>
  <si>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</si>
  <si>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</si>
  <si>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</si>
  <si>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</si>
  <si>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</si>
  <si>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</si>
  <si>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</si>
  <si>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</si>
  <si>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</si>
  <si>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</si>
  <si>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</si>
  <si>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</si>
  <si>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</si>
  <si>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</si>
  <si>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</si>
  <si>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</si>
  <si>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</si>
  <si>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</si>
  <si>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</si>
  <si>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</si>
  <si>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</si>
  <si>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</si>
  <si>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</si>
  <si>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</si>
  <si>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</si>
  <si>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</si>
  <si>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</si>
  <si>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</si>
  <si>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</si>
  <si>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</si>
  <si>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</si>
  <si>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</si>
  <si>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</si>
  <si>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</si>
  <si>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</si>
  <si>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</si>
  <si>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</si>
  <si>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</si>
  <si>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</si>
  <si>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</si>
  <si>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</si>
  <si>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</si>
  <si>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</si>
  <si>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</si>
  <si>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</si>
  <si>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</si>
  <si>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</si>
  <si>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</si>
  <si>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</si>
  <si>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</si>
  <si>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</si>
  <si>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</si>
  <si>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</si>
  <si>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</si>
  <si>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</si>
  <si>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</si>
  <si>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</si>
  <si>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</si>
  <si>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</si>
  <si>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</si>
  <si>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</si>
  <si>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</si>
  <si>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</si>
  <si>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</si>
  <si>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</si>
  <si>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</si>
  <si>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</si>
  <si>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</si>
  <si>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</si>
  <si>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</si>
  <si>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Área Estratégica no. 1 Vínculos académicos y alianzas estratégicas</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</si>
  <si>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</si>
  <si>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</si>
  <si>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</si>
  <si>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</si>
  <si>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</si>
  <si>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</si>
  <si>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</si>
  <si>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</si>
  <si>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</si>
  <si>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</si>
  <si>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</si>
  <si>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</si>
  <si>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</si>
  <si>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</si>
  <si>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</si>
  <si>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</si>
  <si>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</si>
  <si>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</si>
  <si>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</si>
  <si>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</si>
  <si>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</si>
  <si>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</si>
  <si>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</si>
  <si>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</si>
  <si>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</si>
  <si>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</si>
  <si>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</si>
  <si>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</si>
  <si>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</si>
  <si>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</si>
  <si>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</si>
  <si>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</si>
  <si>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</si>
  <si>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Martes, 25 de Agosto del 2015 Fuente el BCH</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</si>
  <si>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</si>
  <si>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</si>
  <si>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</si>
  <si>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</si>
  <si>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</si>
  <si>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</si>
  <si>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</si>
  <si>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</si>
  <si>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</si>
  <si>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</si>
  <si>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</si>
  <si>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</si>
  <si>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</si>
  <si>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</si>
  <si>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</si>
  <si>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</si>
  <si>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</si>
  <si>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</si>
  <si>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</si>
  <si>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</si>
  <si>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</si>
  <si>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</si>
  <si>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</si>
  <si>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</si>
  <si>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</si>
  <si>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</si>
  <si>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</si>
  <si>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</si>
  <si>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</si>
  <si>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</si>
  <si>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Revisión y actualización de los planes de estudio de la carrera adecuandolos al módelo educativo de la UNAH. </t>
  </si>
  <si>
    <t>Plan de estudios revisado y actualizado de acuerdo con el módelo educativo de la UNAH.</t>
  </si>
  <si>
    <t>Reuniones con la dirección de docencia para presentar el anteproyecto de los planes de estudio de las asignaturas</t>
  </si>
  <si>
    <t>El plan de estudios actual requiere revisión y actualización para el mejoramiento de la calidad educativa</t>
  </si>
  <si>
    <t>Documento del plan de estudios revisado y actualizado</t>
  </si>
  <si>
    <t>Comisión de Desarrollo Curricular</t>
  </si>
  <si>
    <t>Alumnos de la carrera de Banca y Finanzas</t>
  </si>
  <si>
    <t>Planificación academica de los tres períodos</t>
  </si>
  <si>
    <t>Documento con la distribución de la carga academica</t>
  </si>
  <si>
    <t>Asignar la carga academica a cada uno de los docentes</t>
  </si>
  <si>
    <t>Es necesario planificar y ejecutar la carga de cada docente en cada uno de los períodos</t>
  </si>
  <si>
    <t>Documento con la distribución de la carga académica</t>
  </si>
  <si>
    <t>Docentes y estudiantes de la carrera de Banca y Finanzas</t>
  </si>
  <si>
    <t>Jefe de Departamento y Coordinador de la Carrera</t>
  </si>
  <si>
    <t>Fortalecimiento de los laboratorios de las carreras.</t>
  </si>
  <si>
    <t>Laboratorios equipados.</t>
  </si>
  <si>
    <t>b.1 Optimizar espacios físicos de  laboratorios. (2 Archivadores, 2 computadoras)</t>
  </si>
  <si>
    <t>Fortalecer los espacios tecnologicos y el equipo necesario para el personal docente.</t>
  </si>
  <si>
    <t>Equipo adquirido</t>
  </si>
  <si>
    <t>1) Macroproyecto de Desarrollo Físico implementado, incluyendo Centros Regionales, CRAED, ITS.
2) Infraestructura física de CRAED pilotos en proceso de construcción.</t>
  </si>
  <si>
    <t>1) Se implementará el macroproyecto de desarrollo físico para la optimización del espacio físico en el período 2012-2016.</t>
  </si>
  <si>
    <t>b.1 Adquirir equipo tecnologico e insumos para optimizar espacios físicos de  laboratorios. (2 Archivadores, 2 computadoras)</t>
  </si>
  <si>
    <t>Estudiantes y personal de la carrera</t>
  </si>
  <si>
    <t>Carrera de Mercadotecnia</t>
  </si>
  <si>
    <t>1) Remodelación de los edificios de la Facultad de Ciecias Economicas. (Los costos estan pendientes de parte de la SEAPI)</t>
  </si>
  <si>
    <t>1) Edificios Remodelados.</t>
  </si>
  <si>
    <t>Edificio Contruido.</t>
  </si>
  <si>
    <t xml:space="preserve">Ejecución de plan de capacitación en uso adecuado de equipo.           </t>
  </si>
  <si>
    <t>Indicadores de desempeño positivos</t>
  </si>
  <si>
    <t xml:space="preserve">20% de Asignaturas del planes de estudios diseñadas y ofertadas en modalidad  bimodal. </t>
  </si>
  <si>
    <t>1.2.A</t>
  </si>
  <si>
    <t>Capacitación a docentes y estudiantes en Tecnologias innovadoras.</t>
  </si>
  <si>
    <t>Que exista presupuesto para contratar a los diseñadores de las clases virtuales.</t>
  </si>
  <si>
    <t>Mejores oportunidades para los estudiantes en cuanto a Flexibilidad de Horario y opción de cursar mas asignaturas.</t>
  </si>
  <si>
    <t>Lista de alumnos matriculados.</t>
  </si>
  <si>
    <t xml:space="preserve">Docentes, estudiantes </t>
  </si>
  <si>
    <t>DIE, DIPP,jefes de Departamento y Coordinadores.</t>
  </si>
  <si>
    <t xml:space="preserve">Implementación de la bimodalidad. </t>
  </si>
  <si>
    <t>1.a.1.B</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</si>
  <si>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</si>
  <si>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Fortalecimiento de las competencias de los docentes investigadores y oficiales de investigación de la UNAH.</t>
  </si>
  <si>
    <t>Numero de capacitaciones, seminarios y talleres recibidos por cada investigador en el año.</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</si>
  <si>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</si>
  <si>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</si>
  <si>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solicitudes de compra, existencias en bodega y hojas de requisición.</t>
  </si>
  <si>
    <t>Personal docente , administrativo y alumnado en General.</t>
  </si>
  <si>
    <t>Decano , administrador</t>
  </si>
  <si>
    <t xml:space="preserve">Uso de perfiles docentes con visión estratégica de desarrollo académico en el proceso de convocatoria, selección y contratación del personal académico. </t>
  </si>
  <si>
    <t>% de nuevos docentes con perfil general.</t>
  </si>
  <si>
    <t>4.a.1</t>
  </si>
  <si>
    <t>Participacion de aspirantes con el perfil requerido.</t>
  </si>
  <si>
    <t>Estudiantes de la Carrera de Mercadotecnia</t>
  </si>
  <si>
    <t>Docentes con competencias adquiridas bajo lo programas de capacitación y formación continua en las diferentes áreas.</t>
  </si>
  <si>
    <t>Porcentaje de docentes con competencias certificadas.</t>
  </si>
  <si>
    <t>4.a.2</t>
  </si>
  <si>
    <t>Jornada de capacitacion docente, en las áreas de docencia e investigación.</t>
  </si>
  <si>
    <t>Compromiso de los docentes en el proceso de capacitacion</t>
  </si>
  <si>
    <t>Mejorar la educacion superior a traves de los programas de capacitacion.</t>
  </si>
  <si>
    <t>Diplomas de las capacitaciones desarrolladas</t>
  </si>
  <si>
    <t>Docentes de la Carrera.</t>
  </si>
  <si>
    <t>Comité de  Cultura Arte y Deporte creado y funcionando.</t>
  </si>
  <si>
    <t>5.1.a</t>
  </si>
  <si>
    <t>Actividad programada y desarrollada por el Comité.</t>
  </si>
  <si>
    <t>Participacion de los estudiantes en el evento</t>
  </si>
  <si>
    <t>Promover la creatividad en eventos de culturales de artes y deportes.</t>
  </si>
  <si>
    <t>Evento, listados, fotografias.</t>
  </si>
  <si>
    <t>Estudiantes de la Facultad de Ciencias Economicas</t>
  </si>
  <si>
    <t>Fortalecimiento de la biblioteca del departamento de mercadotecnia con textos del especificos del area y tematica diversa.</t>
  </si>
  <si>
    <t>Adquirir al menos cinco (5) libros para la biblioteca de mercadotecnia de tematicas afines al area.</t>
  </si>
  <si>
    <t>5.1.b</t>
  </si>
  <si>
    <t xml:space="preserve">Fortalecer a través de donaciones de libros a la  biblioteca del departamento relacionados con la carrera mediante el apoyo de las casas editoriales, así como tambien con equipo audiovisual para continuar ofreciendo  dichos servicios.                                 </t>
  </si>
  <si>
    <t>2</t>
  </si>
  <si>
    <t>3</t>
  </si>
  <si>
    <t>5</t>
  </si>
  <si>
    <t>Ayuda por parte de las casas editoriales para fortalecer la biblioteca de la carrera.</t>
  </si>
  <si>
    <t>Mejorar y fortalecer la biblioteca de la carrera con la variedad de textos que se requieren en la carrera.</t>
  </si>
  <si>
    <t>No. De libros en la biblioteca</t>
  </si>
  <si>
    <t>Estudiantes de la carrera y personal docente</t>
  </si>
  <si>
    <t>Programa de capacitacion a los estudiantes de mercadotecnia como recurso para lograr una mejor insercion en el  campo laboral.</t>
  </si>
  <si>
    <t>Porcentaje de estudiantes capacitados en diferentes tematicas afines a la carrera.</t>
  </si>
  <si>
    <t>5.1.c</t>
  </si>
  <si>
    <t xml:space="preserve">Desarrollo de capacitaciones al estudiantado de la carrera de Mercadotecnia en áreas a fin. </t>
  </si>
  <si>
    <t>Participacion de los estudiantes en el proceso de formacion.</t>
  </si>
  <si>
    <t>Ofrecer las competencias necesarias para la formacion academica.</t>
  </si>
  <si>
    <t>Jornadas de  capacitaciones, listados de alumnos, diplomas.</t>
  </si>
  <si>
    <t xml:space="preserve">Obtener informacion mediante el seguimiento a los graduados y la actualizacion de datos. </t>
  </si>
  <si>
    <t>se realizará al menos, durante el año un seguimiento y actualizacion de informacion y la situacion laboral del egresado de mercadotecnia.</t>
  </si>
  <si>
    <t>5.2.a</t>
  </si>
  <si>
    <t>Actualizacion y seguimiento  del egresado de la carrera de mercadotecnia de  acuerdo a la informacion obtenida.</t>
  </si>
  <si>
    <t>Colaboracion para obtener informacion pertinente de los egresados de mercadotecnia.</t>
  </si>
  <si>
    <t>Actualizar la informacion del egresado de  la carrera con el fin de conocer su situacion laboral actual.</t>
  </si>
  <si>
    <t>Base de datos actualizada</t>
  </si>
  <si>
    <t>Estudio de satisfacción de graduados de la UNAH.</t>
  </si>
  <si>
    <t>Grado de satisfaccion determinado por las encuestas a los graduados de la carrera de mercadotecnia.</t>
  </si>
  <si>
    <t>5.2.b</t>
  </si>
  <si>
    <t>Realizar al menos  (1) encuesta de satisfacción de los egresados.</t>
  </si>
  <si>
    <t xml:space="preserve">Colaboracion por parte del egresado para ofrecer y participar en recoleccion de la informacion </t>
  </si>
  <si>
    <t>Actualizar la informacion con el fin de dar seguimiento a la situacion laboral de los egresados.</t>
  </si>
  <si>
    <t>Encuesta, entrevista, grupo focal</t>
  </si>
  <si>
    <t>Egresados, estudiantes de la carrera de mercadotecnia.</t>
  </si>
  <si>
    <t xml:space="preserve">Perfiles de egreso articulados con las prácticas profesionales,
para crear apoyos para mejorar la inserción laboral de los graduados de la UNAH
</t>
  </si>
  <si>
    <t>se realizará al menos, un analisis durante el año, del perfil del egresado de acuerdo a las demandas del mercado laboral.</t>
  </si>
  <si>
    <t>5.2.c</t>
  </si>
  <si>
    <t>Analizar el perfil del egresado de la carrera de mercadotecnia mediante la informacion obtenida en las supervisiones de las practicas profesionales.</t>
  </si>
  <si>
    <t>Colaboracion por parte del docente, empresa del mercado laboral en proporcion informacion pertinente al perfil del egresado de mercadotecnia.</t>
  </si>
  <si>
    <t xml:space="preserve">Actualizacion del perfil de egreso para generar apoyos a los egresados y mejorar la insercion laboral.  </t>
  </si>
  <si>
    <t>Entrevistas, formularios de practica profesional.</t>
  </si>
  <si>
    <t>Encuestas del desempeño de graduados terminadas.</t>
  </si>
  <si>
    <t>Se realizará una evaluacion del desempeño de los graduados en sus respectivas instituciones de trabajo.</t>
  </si>
  <si>
    <t>5.2.d</t>
  </si>
  <si>
    <t>Realizar al menos (1) encuesta del desempeño laboral de los egresados.</t>
  </si>
  <si>
    <t>9.a.1</t>
  </si>
  <si>
    <t>Compromiso de los docentes en el diseño de las asignaturas</t>
  </si>
  <si>
    <t>Fortalecer la cultura de la Innovación Institucional y Educativa e implementar el modelo de innovación educativa de la UNAH, mediante el uso educativo de las TIC.</t>
  </si>
  <si>
    <t>Asignaturas diseñadas</t>
  </si>
  <si>
    <t>Docentes y estudiantes de la carrera de mercadotecnia.</t>
  </si>
  <si>
    <t xml:space="preserve">Carrera de Mercadotecnia </t>
  </si>
  <si>
    <t>Firma de Convenios,intercambio de conocimientos con otras universidades de Latinoamerica y Europa</t>
  </si>
  <si>
    <t xml:space="preserve">Moviliadad en ejecución, e invitaciones realizadas a la jefes de departamento y a la Decano </t>
  </si>
  <si>
    <t>En el caso de la Decana representar a la UNAH , en las asociaciones Latinomericanas , especialemente ALAFEC, donde forma parte del comité ejecutivo que organiza las asambleas.</t>
  </si>
  <si>
    <t>Decanatura de la Facultad</t>
  </si>
  <si>
    <t xml:space="preserve">Visitas a los Centros Regionales y </t>
  </si>
  <si>
    <t>Unificar criterios en revisión de planes de estudio de las diferentes carreras</t>
  </si>
  <si>
    <t>Auditoria en su documentación de liquidación de viaje donde se adjuntan los diplomas y demas documentación que justifiquen el viaje.</t>
  </si>
  <si>
    <t>Mantener una relacion con el resto del mundo y conocer los metodos de enseñanza que han dado resultado en otros paises, y a la vez dar a conocer los exitos obtenidos por la actual administración.</t>
  </si>
  <si>
    <t>placas de reconocimiento</t>
  </si>
  <si>
    <t xml:space="preserve"> Apoyo al Congreso Economia Administración y Tecnologia .</t>
  </si>
  <si>
    <t>Aportación que la facultad da al presupuesto del Instituto de Investigaciones Economicas  para la planificación y Desarrollo del congreso</t>
  </si>
  <si>
    <t>El oficio de transferencia de fondos.</t>
  </si>
  <si>
    <t>Personal docente y administrativo de toda la facultad de Ciencias Economicas Administrativas y Contables.</t>
  </si>
  <si>
    <t>Decanato</t>
  </si>
  <si>
    <t>APOYO DEL DECANATO AL CEAT</t>
  </si>
  <si>
    <t xml:space="preserve"> Contar con el currículo actualizado de la Carrera.</t>
  </si>
  <si>
    <t xml:space="preserve">Plan de estudios de la carrera  actualizado. </t>
  </si>
  <si>
    <t>1.a.1</t>
  </si>
  <si>
    <t xml:space="preserve">a.1 Proseguir con el programa de trabajo de la reforma al plan de estudios.                                                                                                                                                                                                                     a.2 Actualizacion de los insumos  que permitan evaluar la pertinencia del plan de estudio.                            </t>
  </si>
  <si>
    <t xml:space="preserve">Colaboracion y compromiso de los docentes en realizar los cambios y actualizaciones en las asignaturas del plan de estudios de la carrera. </t>
  </si>
  <si>
    <t>Contribuir con los cambios a la calidad educativa, mejorando la formacion profesional.</t>
  </si>
  <si>
    <t>Plan de Reforma de la Carrera de Mercadotecnia</t>
  </si>
  <si>
    <t>2) A través de la implementación del proceso de Gestión de la Calidad Académica  se ejecutan acciones de mejora continua.</t>
  </si>
  <si>
    <t>2) 40 % de las recomendaciones del plan de mejoras de la carrera puestas en practica.</t>
  </si>
  <si>
    <t>1.b.1</t>
  </si>
  <si>
    <t>c.2) Mediante el trabajo de las comisiones de la carrera ejecutar las recomendaciones de mejora contenidas en el plan de autoevaluacion .</t>
  </si>
  <si>
    <t>Dispocion por parte de las autoridades, docentes y estudiantes para poner en marcha las recomendaciones del plan de mejoras.</t>
  </si>
  <si>
    <t>Implementar las recomendaciones del plan de mejoras para lograr el cumplimiento en el proceso de autoevaluacion.</t>
  </si>
  <si>
    <t>Resultados en el plan de mejoras</t>
  </si>
  <si>
    <t>Docentes y estudiantes de la carrera.</t>
  </si>
  <si>
    <t xml:space="preserve">Generar investigaciones de acuerdo a las lineas prioritarias de la UNAH. </t>
  </si>
  <si>
    <t>Generar al menos 10 temas de investigacion en Seminario de Investigacion  como fomento a la investigacion.</t>
  </si>
  <si>
    <t>2.a.1</t>
  </si>
  <si>
    <t>Participación de los estudiantes próximos a graduarse,  en el desarrollo de temas de investigacion asignados en Seminario de Investigacion de acuerdo a los ejes  de investigacion establecidos en la UNAH.</t>
  </si>
  <si>
    <t>Aportar  al desarrollo de la investigacion mediante las lineas prioritarias de investigacion  de la UNAH.</t>
  </si>
  <si>
    <t>Trabajos de investigación desarrolladas en dicha asignatura.</t>
  </si>
  <si>
    <t xml:space="preserve">Comunidad Universitaria y público en general. </t>
  </si>
  <si>
    <t xml:space="preserve">Departamento de Mercadotecnia (Unidad de Gestión de la Investigación) </t>
  </si>
  <si>
    <t>La Carrera de Mercadotecnia promovera y participara en el cuarto Congreso de Economia, Administracion y Tecnologia CEAT 2016 para apoyar la investigacion.</t>
  </si>
  <si>
    <t xml:space="preserve">Apoyo y participacion de la carrera de mercadotecnia en el CEAT 2016.
</t>
  </si>
  <si>
    <t>2.a.2</t>
  </si>
  <si>
    <t xml:space="preserve">Apoyar al Instituto de Investigaciones Económicas en el cuarto CEAT .  </t>
  </si>
  <si>
    <t>Carta de compromiso de docentes revisores y ejecución del evento.</t>
  </si>
  <si>
    <t>La Carrera  participara en al menos (1) un  encuentro académicos organizados por la Dirección de Investigación Científica (congresos,  encuentros, foros y otros eventos de investigación científica).</t>
  </si>
  <si>
    <t xml:space="preserve">Presentación de, al menos,  (2) dos publicaciones de investigación científica organizados por la Dirección de Investigación Científica.
</t>
  </si>
  <si>
    <t>2.b.1</t>
  </si>
  <si>
    <t>Publicar la investigacion cientifica realizada dentro del  país por la Direccion de Investigacion Cientifica.</t>
  </si>
  <si>
    <t>Contribuir al desarrollo de la investigacion participando en los encuentros academicos.</t>
  </si>
  <si>
    <t>Resultados de la investigación entregados a la DICYP</t>
  </si>
  <si>
    <t>Comunidad universitaria y público en general interesado en la temática objeto de investigación.</t>
  </si>
  <si>
    <t>Docentes de la Unidad de Gestión de la Investigación</t>
  </si>
  <si>
    <t>Conformados dos grupos de investigación y en proceso de formación un grupo para el 2016.</t>
  </si>
  <si>
    <t>Actas de constitución de los grupos de investigación generadas por la DICYP</t>
  </si>
  <si>
    <t>2.e.1</t>
  </si>
  <si>
    <t>Gestionar la investigación a través de la academia como medio de vinculación o apoyo a las diferentes área de la CU</t>
  </si>
  <si>
    <t>Acta de constitución de grupo de investigación</t>
  </si>
  <si>
    <t>Comunidad universitaria y público en general</t>
  </si>
  <si>
    <t>docentes que conforman la Unidad de Gestión de la Investigación</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</si>
  <si>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</si>
  <si>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</si>
  <si>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</si>
  <si>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</si>
  <si>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</si>
  <si>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</si>
  <si>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Actividades de divulgación realizadas.</t>
  </si>
  <si>
    <t>3.b.4</t>
  </si>
  <si>
    <t xml:space="preserve">La comision de vinculacion de la  carrera informara y registrara en la Direccion de Vinculacion las actividades realizadas. Se  informara a la  la comunidad universitaria las actividades de vinculacion desarrolladas buscando los medios de difusion internos que cuenta la UNAH.                                                           </t>
  </si>
  <si>
    <t>Fomentar la participacion de los estudiantes y docentes con los diferentes actores de la sociedad hondureña.</t>
  </si>
  <si>
    <t>Eventos desarrollados.</t>
  </si>
  <si>
    <t>Comunidad universitaria</t>
  </si>
  <si>
    <t>Area Estratégica no. 7  Gestión académica y administrativa de la vinculación</t>
  </si>
  <si>
    <t xml:space="preserve">Comité de Vinculación creado y funcionando en la Carrera. </t>
  </si>
  <si>
    <t>Actividades de Vinculacion desarrolladas y registradas debidamente en la Direccion de Vinculacion.</t>
  </si>
  <si>
    <t>3.c.7</t>
  </si>
  <si>
    <t>El Comité de Vinculación planificando, promoviendo y registrando los proyectos de vinculacion generados en las diferentes asignaturas.</t>
  </si>
  <si>
    <t>Contribuir con programas o proyectos a la sociedad hondureña</t>
  </si>
  <si>
    <t>Eventos realizados, programas ejecutados etc</t>
  </si>
  <si>
    <t>Sociedad Hondureña, Comunidad Universitaria.</t>
  </si>
  <si>
    <t>Inserción laboral</t>
  </si>
  <si>
    <t>Actualización profesional y formación continua</t>
  </si>
  <si>
    <t>Estudios de seguimiento de graduados</t>
  </si>
  <si>
    <t>Asociación de Graduados</t>
  </si>
  <si>
    <t>Plataforma Virtual</t>
  </si>
  <si>
    <t>Servicios y Beneficios</t>
  </si>
  <si>
    <t>Eventos y Encuentros</t>
  </si>
  <si>
    <t xml:space="preserve">Se realizarán al menos 30 actividades de vinculacion a traves de las diferentes catedras ofrecidas en la carrera con la finalidad de involucrar a los estudiantes en el proceso de vinculación.                                                       </t>
  </si>
  <si>
    <t>Diferentes carreras de la Facultad (Comités de Vinculación)</t>
  </si>
  <si>
    <t>Contratración de Profesores por hora en las diferentes carreras</t>
  </si>
  <si>
    <t>4.a.1.1</t>
  </si>
  <si>
    <t>4.a.1.1.1</t>
  </si>
  <si>
    <t xml:space="preserve">Contratacion de los  docentes a medio tiempo para cubrir necesidades de carga. </t>
  </si>
  <si>
    <t>Contratación de porfesores a tiempo completo</t>
  </si>
  <si>
    <t>IPSD, DICU  y las diferentes carreras de la facultad de Ciencias Economicas</t>
  </si>
  <si>
    <t>Recursos Humanos y las diferentes carreras de la Facultad de Ciencias Económicas</t>
  </si>
  <si>
    <t>Estudiantes de de todas carreras de la Facultad de Ciencias Economicas, Administrativas y Contables.</t>
  </si>
  <si>
    <t>Con el propósito de contar con personal capacitado.</t>
  </si>
  <si>
    <t>Ampliar los conocimientos de los egresado por medio de apoyo.</t>
  </si>
  <si>
    <t>Jefes de Carrera de Facultad de Ciencias Económicas, Adminstrativas y Contables.  (Comision de vinculacion)</t>
  </si>
  <si>
    <t>1.c.1</t>
  </si>
  <si>
    <t xml:space="preserve"> Apoyo de las diferentes carreras en el tercer Congreso de Economia, Administracion y Tecnologia CEAT 2016 con la promocion, publicidad y colaboracion de al menos 5 docentes como revisores de los temas de investigacion.                                                                                                                                                                                                        Participar en el CEAT 2016, presentando al menos 2 ponencias con la participacion de estudiantes.</t>
  </si>
  <si>
    <t xml:space="preserve">Todos los departamentos de la Facultad de Ciencias Economicas,Administrativas y Contables  (Unidad de Gestión de la Investigación) </t>
  </si>
  <si>
    <t>La decana y jefes de Dpto.asisten a reuniones a nivel de Latinomerica, Europa y Estados Unidos como resultado de los convenios firmados</t>
  </si>
  <si>
    <t>Creadas asignaturas en linea para de varias carreras de la facultad de Ciencias Economicas.</t>
  </si>
  <si>
    <t xml:space="preserve">Se diseñaran al menos 10 asignaturas en linea aplicando el modelo de innovacion educativa.                                                       </t>
  </si>
  <si>
    <t>convenios firmados</t>
  </si>
  <si>
    <t>Todas las carreras de la Facultad de Ciencias Economicas. (Comision de vinculacion)</t>
  </si>
  <si>
    <t>VINCULACIÓN</t>
  </si>
  <si>
    <t>Desarrollo e Innovación curricular</t>
  </si>
  <si>
    <t xml:space="preserve">7.c.1                                                                                                                                                                                                                                                                                                                                                                                         </t>
  </si>
  <si>
    <t>7.c.2</t>
  </si>
  <si>
    <t xml:space="preserve">7.c.3 </t>
  </si>
  <si>
    <t xml:space="preserve">Adquirir el equipo Tecnologico que Mejorar los servicios de tecnología educativa en las diferentes aulas. </t>
  </si>
  <si>
    <t>Mejorar los servicios de Enseñanza aprendizaje</t>
  </si>
  <si>
    <t>Transversal izado el EJE CURRICULAR DE ÉTICA en los planes de estudio de la UNAH</t>
  </si>
  <si>
    <t xml:space="preserve">Incluir en las diferentes Carreras   algunos de los programas de las asignaturas de la carrera el tema de Ética, orientado a los servidores públicos y a los funcionarios y empleados de la Administración. </t>
  </si>
  <si>
    <t>Temas vistos en clases especificas y sus respectivas evaluaciónes</t>
  </si>
  <si>
    <t>Lograr un profesional que ejerza sus fucniones con equidad e integridad.</t>
  </si>
  <si>
    <t>Carga Academica, Secretaria Ejecutiva de Administración de Personal.</t>
  </si>
  <si>
    <t>Personal Docente implementando prácticas innovadoras, alineadas con el modelo educativo.</t>
  </si>
  <si>
    <t>Porcentaje de docentes que completan areas especificas del modelo pedagogico de competencias.</t>
  </si>
  <si>
    <t>4.a.1.1.2</t>
  </si>
  <si>
    <t xml:space="preserve">• Seminarios Implicaciones didácticas desde el enfoque por competencias
• Planeación didáctica en base a competencias
• Aprender –Aprender
• Curso de Diseño y Desarrollo de contenido para asignaturas en línea.
• Comunicación efectiva
• Ética profesional para el docente
</t>
  </si>
  <si>
    <t xml:space="preserve">los docentes de todas las carreras se ven involucrados y en diferentes jornadas a fin de cubrir durante el año. </t>
  </si>
  <si>
    <t>1) Listas de asistencia en  los diferentes departamentosy 2) Asignación de los  cupos  agendados en las diferentes salas para ese efecto que existen en la facultad y el auditorium durante todo el año y hay registro de esto.</t>
  </si>
  <si>
    <t>docentes de las  diferentes carreras</t>
  </si>
  <si>
    <t>Coordinadores , jefes de carrera.</t>
  </si>
  <si>
    <t>Programa / Proyecto 2017</t>
  </si>
  <si>
    <t>Implementados currículos innovadores a nivel de grado y postgrado (macro, meso y micro currículos), en todas las Facultades y Centros Regionales Universitarios.</t>
  </si>
  <si>
    <t xml:space="preserve"> Diseño curricular completado y aplicandolo correctamente.</t>
  </si>
  <si>
    <t xml:space="preserve">Matricula de alumnos. </t>
  </si>
  <si>
    <t>Demanda de carreras Tecnicas que se aplique a la demanda del mercado.</t>
  </si>
  <si>
    <t>Carrera de Administracion de Empresas.</t>
  </si>
  <si>
    <t>1.d.1</t>
  </si>
  <si>
    <t>Creacion  de nuevas carreras que implica: a) Agilización  procesos de acompañamiento  revisión , b) Dictamen de los documentos para su aprertura y c) Elaboración de plan de estudio de cada una de las carreras.</t>
  </si>
  <si>
    <t xml:space="preserve">1.Tecnico Universitario en Admon. de Empresas CAFETALERAS.                                 2. Técnico Universitario en Administración de Empresas Hoteleras TAEH: (65%) Se ha completado diseño curricular, presentando  el proyecto de investigación, diagnóstico, perfil de egreso. Actualmente se  trabaja en el Plan de estudio </t>
  </si>
  <si>
    <t>1.a.1.d</t>
  </si>
  <si>
    <t>Construcción de torre de aulas en el area que ocupan los anexos de la facultad de Ciencias Economicas , Administrativas y Contables.</t>
  </si>
  <si>
    <t xml:space="preserve">Estudiantes  </t>
  </si>
  <si>
    <t>de</t>
  </si>
  <si>
    <t>se requiere mejorar las instalaciónes de la Asociación que a la vez sirven para impartir clases.</t>
  </si>
  <si>
    <t xml:space="preserve">Ejecución presupuestaria del sistema </t>
  </si>
  <si>
    <t xml:space="preserve">1) Cada Departamento  contará con los datas Shows que utilizados de una manera controlada mejorara la impartición de las clases en las diferentes clases.                                                                                                                </t>
  </si>
  <si>
    <t xml:space="preserve">El presupuesto es limitado cada año, y la facultad cuenta con las carreras propias de autogestion en los casos de proyectos especificos. </t>
  </si>
  <si>
    <t>La normativa institucional estara en funciob</t>
  </si>
  <si>
    <t>unificar los Programas de estudio de las diferentes carreras de la Facultad en las Regionales</t>
  </si>
  <si>
    <t>Diferentes comites de las carreras trabajando en la unificación de criterios de enseñanza</t>
  </si>
  <si>
    <t>6.1.a</t>
  </si>
  <si>
    <t>Visitas a los centros regionales por cada uno de los comites durante todo el año.</t>
  </si>
  <si>
    <t>Unificar Criterios en la enseñanza.</t>
  </si>
  <si>
    <t>viaticos pagados, programas unificados.</t>
  </si>
  <si>
    <t>Estudiantes de la Facultad de Ciencias Economicas y de las Regionales</t>
  </si>
  <si>
    <t xml:space="preserve">Todas las carreras de la Facultad de Ciencias Economicas. </t>
  </si>
  <si>
    <t>Participar en las actividades generales que promueva la Vicerrectoria de Asuntos Estudiantiles y  conformar al menos unas (20) Actividad de indole cultural o deportivaba.</t>
  </si>
  <si>
    <t>Fortalecer alianzas con las entidades con las cuales se tiene relación y establecer alianzas estrategicas con diferentes instituciones en los diferentes eventos.</t>
  </si>
  <si>
    <t xml:space="preserve">Eventos apoyados por las entidades a)  Camara de Comercio de Tegucigalpa, b) Hotel Escuela Madrid, y Convenio con FACACH,
Convenio con la Secretaria de Turismo,
Convenio con Swiss-Contact 
</t>
  </si>
  <si>
    <t>3.1.a</t>
  </si>
  <si>
    <t>Congresos de Investigación , Diplomados en diferentes areas del conocimiento que se manejan en la facultad, auspiciadas o en coordianación con estas entidades</t>
  </si>
  <si>
    <t>Capacitar micro, pequeñas y medianas empresas empresas u  ONGs</t>
  </si>
  <si>
    <t>Empresarios y empleados capacitados en las areas de su competencia.</t>
  </si>
  <si>
    <t>3.c.8</t>
  </si>
  <si>
    <t xml:space="preserve">La carrera de administracion de Empresas continuara con las labores de capacitacion a microempresarios a traves de la Partner WorldWide y creating jobs  </t>
  </si>
  <si>
    <t>Los comites de Vinculacion laboran en beneficio de la sociedad.</t>
  </si>
  <si>
    <t>Empresarios y empleados capacitados</t>
  </si>
  <si>
    <t>comites de vinculacion de las diferentes carreras.</t>
  </si>
  <si>
    <t>Apoyo a las comunidades de donde proceden los estudiantes y su area de convivencia.</t>
  </si>
  <si>
    <t>Estudiantes de las carreras practicando su aprendizaje aplicandolo en proyectos de beneficio social.</t>
  </si>
  <si>
    <t>3.1.f</t>
  </si>
  <si>
    <t>Las actividades son generadas por los mismos estudiantes de acuerdo a propuestas de aspéctos de su propia comunidad.</t>
  </si>
  <si>
    <t>las alianzas estrategicas proveen el apoyo necesario para el logro de actividades de la facultad</t>
  </si>
  <si>
    <t>los eventos mismos, registro y envio a la VUS</t>
  </si>
  <si>
    <t>ESTUDIANTES, DOCENTES Y EMPRESAS INVOLUCRADAS</t>
  </si>
  <si>
    <t>LOS COMITES DE VINCULACION DE LAS DIFERENTES CARRERAS.</t>
  </si>
  <si>
    <t>Los estudiantes para el logro de sus objetivos gestionan con el apoyo de su docente en entidades.</t>
  </si>
  <si>
    <t>los estudiantes y instituciones y sociedad en general.</t>
  </si>
  <si>
    <t>Los estudiantes se ven beneficiados por el apoyo sicologico en la facultad.</t>
  </si>
  <si>
    <t>Listado de visitas al area de Psicologia, la cual reporta de su trabajo .</t>
  </si>
  <si>
    <t>5.1.d</t>
  </si>
  <si>
    <t>Los docentes detectan en cada una de sus clases los casos de alumnos que requieren ayuda</t>
  </si>
  <si>
    <t>los alumnos que son atendidos mejoran su rendimiento</t>
  </si>
  <si>
    <t>el area Psicologica esta ubicada en el primer piso en el Dpto, de Admon. De Empresas</t>
  </si>
  <si>
    <t>Estudiantes</t>
  </si>
  <si>
    <t>Los docentes de las carreras y los docentes que aplican sus conocimientos en el area .</t>
  </si>
  <si>
    <t>Los docentes detectan los alumnos con problemas de salud y son enviados al Centro de Salud en el J1</t>
  </si>
  <si>
    <t>mejorar el rendimiento academico y atención integral del estudiante</t>
  </si>
  <si>
    <t>las notas de los alumnos, menor desercion por este aspecto.</t>
  </si>
  <si>
    <t>5.1.e</t>
  </si>
  <si>
    <t>Egresados, estudiantes de las diferentes carreras.</t>
  </si>
  <si>
    <t>comisiones formadas por cada una de las carreras</t>
  </si>
  <si>
    <t xml:space="preserve">Egresados de las diferentes carreras </t>
  </si>
  <si>
    <t>Impartir diplomados de Ingles</t>
  </si>
  <si>
    <t xml:space="preserve"> Brindar a los egresados y estudiantes por egresar las capacidades en el idioma que complementen las carreras que han estudiado.</t>
  </si>
  <si>
    <t>Que el egresado de la facultad de vuelva mas competitivo.</t>
  </si>
  <si>
    <t>los listados de alumnos , las gestiones de pago a los docentes.</t>
  </si>
  <si>
    <t>Comision de la Carrera de Comercio Internacional</t>
  </si>
  <si>
    <t xml:space="preserve">Docentes jovenes contratados </t>
  </si>
  <si>
    <t>la planilla de la UNAH</t>
  </si>
  <si>
    <t>5.2.e</t>
  </si>
  <si>
    <t>Incluir dentro de los requisitos de los concursos a aquellos estudiantes que se han destacada por su excelencia academica y su colaboración en varios ambitos del conocimiento de la UNAH.</t>
  </si>
  <si>
    <t>5.2.f</t>
  </si>
  <si>
    <t>Se capacitaran al menos  (45) docentes para el diseño de asignaturas en linea con la DIE y la oferta de estas para el o</t>
  </si>
  <si>
    <t>11.a.1</t>
  </si>
  <si>
    <t>11.b.1</t>
  </si>
  <si>
    <t>Facultad Funcionando y con todos los insumos necesarios para cubirr las necesidades de estudiantes, docentes ypersonal administrativo.</t>
  </si>
  <si>
    <t>Verificación constante de existencias y solicitudes de compra de acuerdo a PAC-2017</t>
  </si>
  <si>
    <t xml:space="preserve">Insumos necesarios para correcto funcionamiento de la facultad </t>
  </si>
  <si>
    <t xml:space="preserve">Estudiantes y graduados </t>
  </si>
  <si>
    <t>2.d.1</t>
  </si>
  <si>
    <t>alumnos matriculados en el Diplomado</t>
  </si>
  <si>
    <t xml:space="preserve">DIPLOMADO DE CLASES DE INGLES </t>
  </si>
  <si>
    <t xml:space="preserve">INVESTIGACION </t>
  </si>
  <si>
    <t>VINCULACION</t>
  </si>
  <si>
    <t>3.C.8</t>
  </si>
  <si>
    <t>vinculacion</t>
  </si>
  <si>
    <t>visitas a los centros Regionales</t>
  </si>
  <si>
    <t>11.c.1</t>
  </si>
  <si>
    <t>esta en licitacion desde el año pasado, se adjunta pac 2015</t>
  </si>
  <si>
    <t>DECANA Y ADMINISTRADOR</t>
  </si>
  <si>
    <t>DECANA Y ADMINISTRACION</t>
  </si>
  <si>
    <t>BIENES DE CONSUMO DE LA FACULTAD</t>
  </si>
  <si>
    <t>14.1.a</t>
  </si>
  <si>
    <t xml:space="preserve">El producto de los convenios internacionales </t>
  </si>
  <si>
    <t xml:space="preserve">Internacionalizacion </t>
  </si>
  <si>
    <t xml:space="preserve">La cantidad como no se indica claramente puede ser </t>
  </si>
  <si>
    <t xml:space="preserve">40 docentes con viaticos de  dos dias y medio cada uno,  </t>
  </si>
  <si>
    <t>o 30 con tres y medio.</t>
  </si>
  <si>
    <t>13.a.1</t>
  </si>
  <si>
    <t>visitas a las regionales de parte de las diferentes comisiones a fin de evaluar la gestión academica en cuanto a las labores en cada una de las comisiones mostradas en de los items de Autoevaluacion, vinculación, investigación.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</si>
</sst>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name val="Arial"/>
      <family val="2"/>
    </font>
    <font>
      <sz val="12"/>
      <color theme="0"/>
      <name val="Calibri"/>
      <family val="2"/>
      <scheme val="minor"/>
    </font>
    <font>
      <b/>
      <sz val="22"/>
      <color theme="3" tint="-0.499984740745262"/>
      <name val="Calibri"/>
      <family val="2"/>
      <scheme val="minor"/>
    </font>
    <font>
      <sz val="11"/>
      <color theme="1"/>
      <name val="Calibri"/>
      <family val="2"/>
    </font>
    <font>
      <sz val="10"/>
      <name val="Calibri"/>
      <family val="2"/>
    </font>
    <font>
      <b/>
      <sz val="14"/>
      <color theme="4" tint="-0.499984740745262"/>
      <name val="Arial"/>
      <family val="2"/>
    </font>
    <font>
      <sz val="16"/>
      <color rgb="FFFF0000"/>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3" tint="0.39997558519241921"/>
        <bgColor indexed="64"/>
      </patternFill>
    </fill>
    <fill>
      <patternFill patternType="solid">
        <fgColor theme="9"/>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7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7" fillId="0" borderId="0" xfId="0" applyFont="1"/>
    <xf numFmtId="0" fontId="21" fillId="0" borderId="0" xfId="0" applyFont="1"/>
    <xf numFmtId="0" fontId="58" fillId="0" borderId="0" xfId="19" applyFont="1" applyAlignment="1">
      <alignment vertical="top"/>
    </xf>
    <xf numFmtId="0" fontId="58" fillId="0" borderId="0" xfId="0" applyFont="1"/>
    <xf numFmtId="0" fontId="58" fillId="0" borderId="0" xfId="19" applyFont="1"/>
    <xf numFmtId="0" fontId="26" fillId="0" borderId="0" xfId="19" applyFont="1" applyAlignment="1">
      <alignment vertical="top"/>
    </xf>
    <xf numFmtId="0" fontId="59"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39" fillId="0" borderId="26" xfId="19"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5"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7"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9" fillId="0" borderId="53" xfId="0" applyFont="1" applyBorder="1" applyAlignment="1">
      <alignment horizontal="left" vertical="center"/>
    </xf>
    <xf numFmtId="44" fontId="0" fillId="0" borderId="54" xfId="0" applyNumberFormat="1" applyFill="1" applyBorder="1" applyAlignment="1">
      <alignment vertical="center"/>
    </xf>
    <xf numFmtId="0" fontId="71"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32" fillId="2" borderId="26" xfId="0" applyFont="1" applyFill="1" applyBorder="1" applyAlignment="1">
      <alignment horizontal="left" vertical="top" wrapText="1"/>
    </xf>
    <xf numFmtId="9" fontId="32" fillId="2" borderId="26" xfId="0" applyNumberFormat="1" applyFont="1" applyFill="1" applyBorder="1" applyAlignment="1">
      <alignment vertical="top" wrapText="1"/>
    </xf>
    <xf numFmtId="43" fontId="32" fillId="2" borderId="26" xfId="18" applyFont="1" applyFill="1" applyBorder="1" applyAlignment="1">
      <alignment vertical="top" wrapText="1"/>
    </xf>
    <xf numFmtId="0" fontId="32" fillId="2" borderId="26" xfId="0" applyFont="1" applyFill="1" applyBorder="1" applyAlignment="1">
      <alignment vertical="top" wrapText="1"/>
    </xf>
    <xf numFmtId="0" fontId="33" fillId="2" borderId="26" xfId="19" applyFont="1" applyFill="1" applyBorder="1" applyAlignment="1">
      <alignment horizontal="right" vertical="top" wrapText="1"/>
    </xf>
    <xf numFmtId="43" fontId="33" fillId="2" borderId="26" xfId="18" applyFont="1" applyFill="1" applyBorder="1" applyAlignment="1">
      <alignment horizontal="right" vertical="top" wrapText="1"/>
    </xf>
    <xf numFmtId="0" fontId="32" fillId="2" borderId="26" xfId="0" applyFont="1" applyFill="1" applyBorder="1" applyAlignment="1">
      <alignment horizontal="center" vertical="top" wrapText="1"/>
    </xf>
    <xf numFmtId="9" fontId="33" fillId="0" borderId="26" xfId="17" applyFont="1" applyBorder="1" applyAlignment="1">
      <alignment horizontal="center" vertical="center" wrapText="1"/>
    </xf>
    <xf numFmtId="0" fontId="38" fillId="0" borderId="26" xfId="19" applyFont="1" applyBorder="1" applyAlignment="1">
      <alignment horizontal="left" vertical="center" wrapText="1"/>
    </xf>
    <xf numFmtId="0" fontId="38" fillId="0" borderId="26" xfId="19" applyFont="1" applyBorder="1" applyAlignment="1">
      <alignment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5" fillId="0" borderId="26" xfId="19" applyFont="1" applyBorder="1" applyAlignment="1">
      <alignment horizontal="center" vertical="top" wrapText="1"/>
    </xf>
    <xf numFmtId="0" fontId="35" fillId="0" borderId="26" xfId="19" applyFont="1" applyBorder="1" applyAlignment="1">
      <alignment horizontal="center" vertical="top"/>
    </xf>
    <xf numFmtId="0" fontId="35" fillId="2" borderId="26" xfId="19" applyFont="1" applyFill="1" applyBorder="1" applyAlignment="1">
      <alignment horizontal="center" vertical="top" wrapText="1"/>
    </xf>
    <xf numFmtId="43" fontId="35" fillId="2" borderId="26" xfId="18" applyFont="1" applyFill="1" applyBorder="1" applyAlignment="1">
      <alignment horizontal="center" vertical="top" wrapText="1"/>
    </xf>
    <xf numFmtId="0" fontId="33" fillId="0" borderId="30" xfId="19" applyFont="1" applyBorder="1" applyAlignment="1">
      <alignment horizontal="left" vertical="top" wrapText="1"/>
    </xf>
    <xf numFmtId="0" fontId="33" fillId="0" borderId="30" xfId="19" applyFont="1" applyBorder="1" applyAlignment="1">
      <alignment horizontal="center" vertical="top" wrapText="1"/>
    </xf>
    <xf numFmtId="0" fontId="33" fillId="0" borderId="30" xfId="19" applyFont="1" applyBorder="1" applyAlignment="1">
      <alignment horizontal="center" vertical="center" wrapText="1"/>
    </xf>
    <xf numFmtId="0" fontId="33" fillId="0" borderId="26" xfId="19" applyFont="1" applyBorder="1" applyAlignment="1">
      <alignment horizontal="center" vertical="top" wrapText="1"/>
    </xf>
    <xf numFmtId="0" fontId="33" fillId="0" borderId="26" xfId="19" applyNumberFormat="1" applyFont="1" applyBorder="1" applyAlignment="1">
      <alignment horizontal="center" vertical="top" wrapText="1"/>
    </xf>
    <xf numFmtId="43" fontId="33" fillId="0" borderId="26" xfId="18" applyFont="1" applyBorder="1" applyAlignment="1">
      <alignment horizontal="center" vertical="top" wrapText="1"/>
    </xf>
    <xf numFmtId="43" fontId="33" fillId="2" borderId="26" xfId="18" applyFont="1" applyFill="1" applyBorder="1" applyAlignment="1">
      <alignment horizontal="center" vertical="top" wrapText="1"/>
    </xf>
    <xf numFmtId="0" fontId="33" fillId="0" borderId="26" xfId="19" applyFont="1" applyFill="1" applyBorder="1" applyAlignment="1">
      <alignment horizontal="center" vertical="top" wrapText="1"/>
    </xf>
    <xf numFmtId="0" fontId="33" fillId="0" borderId="26" xfId="19" applyFont="1" applyFill="1" applyBorder="1" applyAlignment="1">
      <alignment horizontal="right" vertical="top" wrapText="1"/>
    </xf>
    <xf numFmtId="43" fontId="33" fillId="0" borderId="26" xfId="18" applyFont="1" applyFill="1" applyBorder="1" applyAlignment="1">
      <alignment horizontal="right" vertical="top" wrapText="1"/>
    </xf>
    <xf numFmtId="0" fontId="33" fillId="0" borderId="26" xfId="19" applyFont="1" applyFill="1" applyBorder="1" applyAlignment="1">
      <alignment vertical="top" wrapText="1"/>
    </xf>
    <xf numFmtId="0" fontId="33" fillId="2" borderId="26" xfId="19" applyFont="1" applyFill="1" applyBorder="1" applyAlignment="1">
      <alignment horizontal="center" vertical="top" wrapText="1"/>
    </xf>
    <xf numFmtId="0" fontId="38" fillId="0" borderId="26" xfId="19" applyFont="1" applyFill="1" applyBorder="1" applyAlignment="1">
      <alignment horizontal="center" vertical="top" wrapText="1"/>
    </xf>
    <xf numFmtId="9" fontId="33" fillId="0" borderId="26" xfId="17"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73" fillId="0" borderId="26" xfId="19" applyFont="1" applyBorder="1" applyAlignment="1">
      <alignment horizontal="center" vertical="top" wrapText="1"/>
    </xf>
    <xf numFmtId="0" fontId="73" fillId="0" borderId="26" xfId="19" applyFont="1" applyBorder="1" applyAlignment="1">
      <alignment vertical="top" wrapText="1"/>
    </xf>
    <xf numFmtId="0" fontId="35" fillId="0" borderId="26" xfId="19" applyFont="1" applyBorder="1" applyAlignment="1">
      <alignment vertical="top" wrapText="1"/>
    </xf>
    <xf numFmtId="0" fontId="29" fillId="0" borderId="30" xfId="19" applyFont="1" applyBorder="1" applyAlignment="1">
      <alignment horizontal="left" vertical="top" wrapText="1"/>
    </xf>
    <xf numFmtId="0" fontId="74" fillId="24" borderId="0" xfId="0" applyFont="1" applyFill="1" applyAlignment="1">
      <alignment vertical="center"/>
    </xf>
    <xf numFmtId="0" fontId="74" fillId="24" borderId="0" xfId="0" applyFont="1" applyFill="1" applyAlignment="1">
      <alignment horizontal="center" vertical="center"/>
    </xf>
    <xf numFmtId="0" fontId="52" fillId="2" borderId="0" xfId="0" applyFont="1" applyFill="1" applyAlignment="1">
      <alignment horizontal="center" vertical="center"/>
    </xf>
    <xf numFmtId="0" fontId="52" fillId="2" borderId="0" xfId="0" applyFont="1" applyFill="1" applyAlignment="1">
      <alignment vertical="center"/>
    </xf>
    <xf numFmtId="0" fontId="75" fillId="2" borderId="0" xfId="0" applyFont="1" applyFill="1" applyAlignment="1">
      <alignment vertical="center"/>
    </xf>
    <xf numFmtId="9" fontId="35" fillId="0" borderId="26" xfId="19" applyNumberFormat="1" applyFont="1" applyBorder="1" applyAlignment="1">
      <alignment horizontal="center" vertical="top" wrapText="1"/>
    </xf>
    <xf numFmtId="4" fontId="35" fillId="0" borderId="26" xfId="19" applyNumberFormat="1" applyFont="1" applyBorder="1" applyAlignment="1">
      <alignment horizontal="center" vertical="top" wrapText="1"/>
    </xf>
    <xf numFmtId="43" fontId="35" fillId="0" borderId="26" xfId="18" applyFont="1" applyBorder="1" applyAlignment="1">
      <alignment horizontal="center" vertical="center" wrapText="1"/>
    </xf>
    <xf numFmtId="0" fontId="76" fillId="0" borderId="26" xfId="19" applyFont="1" applyBorder="1" applyAlignment="1">
      <alignment vertical="top" wrapText="1"/>
    </xf>
    <xf numFmtId="9" fontId="35" fillId="0" borderId="26" xfId="17" applyFont="1" applyBorder="1" applyAlignment="1">
      <alignment horizontal="center" vertical="top" wrapText="1"/>
    </xf>
    <xf numFmtId="9" fontId="35" fillId="0" borderId="26" xfId="17" applyNumberFormat="1" applyFont="1" applyBorder="1" applyAlignment="1">
      <alignment horizontal="center" vertical="top" wrapText="1"/>
    </xf>
    <xf numFmtId="3" fontId="39"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5" fillId="0" borderId="30" xfId="19" applyFont="1" applyBorder="1" applyAlignment="1">
      <alignment horizontal="center" vertical="top" wrapText="1"/>
    </xf>
    <xf numFmtId="0" fontId="35" fillId="0" borderId="30" xfId="19" applyFont="1" applyBorder="1" applyAlignment="1">
      <alignment horizontal="center" vertical="top"/>
    </xf>
    <xf numFmtId="9" fontId="35" fillId="2" borderId="26" xfId="19" applyNumberFormat="1" applyFont="1" applyFill="1" applyBorder="1" applyAlignment="1">
      <alignment horizontal="center" vertical="top" wrapText="1"/>
    </xf>
    <xf numFmtId="0" fontId="53" fillId="7" borderId="0" xfId="10" applyNumberFormat="1" applyFont="1" applyFill="1" applyAlignment="1">
      <alignment horizontal="center" vertical="center"/>
    </xf>
    <xf numFmtId="43" fontId="35" fillId="0" borderId="26" xfId="19" applyNumberFormat="1" applyFont="1" applyBorder="1" applyAlignment="1">
      <alignment horizontal="center" vertical="top" wrapText="1"/>
    </xf>
    <xf numFmtId="9" fontId="33" fillId="10" borderId="26" xfId="18" applyNumberFormat="1" applyFont="1" applyFill="1" applyBorder="1" applyAlignment="1">
      <alignment vertical="top" wrapText="1"/>
    </xf>
    <xf numFmtId="43" fontId="33" fillId="0" borderId="30" xfId="18" applyNumberFormat="1" applyFont="1" applyFill="1" applyBorder="1" applyAlignment="1">
      <alignment vertical="center" wrapText="1"/>
    </xf>
    <xf numFmtId="43" fontId="33" fillId="0" borderId="28" xfId="18" applyNumberFormat="1" applyFont="1" applyFill="1" applyBorder="1" applyAlignment="1">
      <alignment vertical="center" wrapText="1"/>
    </xf>
    <xf numFmtId="43" fontId="33" fillId="0" borderId="27" xfId="18" applyNumberFormat="1" applyFont="1" applyFill="1" applyBorder="1" applyAlignment="1">
      <alignment vertical="center" wrapText="1"/>
    </xf>
    <xf numFmtId="0" fontId="31" fillId="0" borderId="0" xfId="0" applyFont="1" applyAlignment="1">
      <alignment horizontal="justify" vertical="center"/>
    </xf>
    <xf numFmtId="0" fontId="22" fillId="5" borderId="12" xfId="0" applyFont="1" applyFill="1" applyBorder="1" applyAlignment="1">
      <alignment vertical="top" wrapText="1"/>
    </xf>
    <xf numFmtId="9" fontId="33" fillId="0" borderId="26" xfId="17" applyNumberFormat="1" applyFont="1" applyFill="1" applyBorder="1" applyAlignment="1">
      <alignment horizontal="center" vertical="center" wrapText="1"/>
    </xf>
    <xf numFmtId="9" fontId="33" fillId="0" borderId="26" xfId="19" applyNumberFormat="1" applyFont="1" applyBorder="1" applyAlignment="1">
      <alignment horizontal="center" vertical="top" wrapText="1"/>
    </xf>
    <xf numFmtId="41" fontId="53" fillId="11" borderId="0" xfId="10" applyNumberFormat="1" applyFont="1" applyFill="1" applyAlignment="1">
      <alignment horizontal="center" vertical="center"/>
    </xf>
    <xf numFmtId="0" fontId="0" fillId="25" borderId="0" xfId="0" applyFill="1" applyAlignment="1">
      <alignment vertical="center"/>
    </xf>
    <xf numFmtId="0" fontId="0" fillId="25" borderId="0" xfId="0" applyFill="1" applyAlignment="1">
      <alignment horizontal="center" vertical="center"/>
    </xf>
    <xf numFmtId="9" fontId="33" fillId="0" borderId="26" xfId="16" applyNumberFormat="1" applyFont="1" applyFill="1" applyBorder="1" applyAlignment="1">
      <alignment horizontal="center" vertical="center" wrapText="1"/>
    </xf>
    <xf numFmtId="0" fontId="54" fillId="0" borderId="0" xfId="0" applyFont="1" applyFill="1" applyAlignment="1">
      <alignment horizontal="left" vertical="center"/>
    </xf>
    <xf numFmtId="44" fontId="0" fillId="0" borderId="0" xfId="0" applyNumberFormat="1" applyFill="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70" fillId="18" borderId="30" xfId="0" applyFont="1" applyFill="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1" fillId="19"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27" xfId="0" applyFont="1" applyFill="1" applyBorder="1" applyAlignment="1" applyProtection="1">
      <alignment horizontal="center" vertical="center" wrapText="1"/>
      <protection locked="0"/>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35" fillId="0" borderId="30" xfId="19" applyFont="1" applyBorder="1" applyAlignment="1">
      <alignment horizontal="center" vertical="center" wrapText="1"/>
    </xf>
    <xf numFmtId="0" fontId="35" fillId="0" borderId="27" xfId="19" applyFont="1" applyBorder="1" applyAlignment="1">
      <alignment horizontal="center" vertical="center" wrapText="1"/>
    </xf>
    <xf numFmtId="0" fontId="70" fillId="18" borderId="16" xfId="0" applyFont="1" applyFill="1" applyBorder="1" applyAlignment="1">
      <alignment horizontal="center" vertical="center"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0" fontId="38" fillId="2" borderId="30" xfId="19" applyFont="1" applyFill="1" applyBorder="1" applyAlignment="1">
      <alignment horizontal="center" vertical="center" wrapText="1"/>
    </xf>
    <xf numFmtId="0" fontId="38" fillId="2" borderId="28" xfId="19" applyFont="1" applyFill="1" applyBorder="1" applyAlignment="1">
      <alignment horizontal="center" vertical="center" wrapText="1"/>
    </xf>
    <xf numFmtId="0" fontId="38" fillId="2" borderId="27" xfId="19" applyFont="1" applyFill="1" applyBorder="1" applyAlignment="1">
      <alignment horizontal="center" vertical="center" wrapText="1"/>
    </xf>
    <xf numFmtId="0" fontId="33" fillId="2" borderId="30" xfId="19" applyFont="1" applyFill="1" applyBorder="1" applyAlignment="1">
      <alignment horizontal="center" vertical="center" wrapText="1"/>
    </xf>
    <xf numFmtId="0" fontId="33" fillId="2" borderId="28" xfId="19" applyFont="1" applyFill="1" applyBorder="1" applyAlignment="1">
      <alignment horizontal="center" vertical="center" wrapText="1"/>
    </xf>
    <xf numFmtId="0" fontId="33" fillId="2" borderId="27" xfId="19" applyFont="1" applyFill="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9" fontId="33" fillId="0" borderId="30" xfId="19" applyNumberFormat="1" applyFont="1" applyBorder="1" applyAlignment="1">
      <alignment horizontal="center" vertical="center" wrapText="1"/>
    </xf>
    <xf numFmtId="9" fontId="33" fillId="0" borderId="28" xfId="19" applyNumberFormat="1" applyFont="1" applyBorder="1" applyAlignment="1">
      <alignment horizontal="center" vertical="center" wrapText="1"/>
    </xf>
    <xf numFmtId="9" fontId="33" fillId="0" borderId="27" xfId="19" applyNumberFormat="1" applyFont="1" applyBorder="1" applyAlignment="1">
      <alignment horizontal="center" vertical="center" wrapText="1"/>
    </xf>
    <xf numFmtId="4" fontId="33" fillId="0" borderId="30" xfId="19" applyNumberFormat="1" applyFont="1" applyBorder="1" applyAlignment="1">
      <alignment horizontal="center" vertical="center" wrapText="1"/>
    </xf>
    <xf numFmtId="4" fontId="33" fillId="0" borderId="28" xfId="19" applyNumberFormat="1" applyFont="1" applyBorder="1" applyAlignment="1">
      <alignment horizontal="center" vertical="center" wrapText="1"/>
    </xf>
    <xf numFmtId="4" fontId="33" fillId="0" borderId="27" xfId="19" applyNumberFormat="1" applyFont="1" applyBorder="1" applyAlignment="1">
      <alignment horizontal="center" vertical="center" wrapText="1"/>
    </xf>
    <xf numFmtId="43" fontId="33" fillId="0" borderId="30" xfId="18" applyFont="1" applyBorder="1" applyAlignment="1">
      <alignment horizontal="center" vertical="center" wrapText="1"/>
    </xf>
    <xf numFmtId="43" fontId="33" fillId="0" borderId="28" xfId="18" applyFont="1" applyBorder="1" applyAlignment="1">
      <alignment horizontal="center" vertical="center" wrapText="1"/>
    </xf>
    <xf numFmtId="43" fontId="33" fillId="0" borderId="27" xfId="18" applyFont="1" applyBorder="1" applyAlignment="1">
      <alignment horizontal="center" vertical="center" wrapText="1"/>
    </xf>
    <xf numFmtId="0" fontId="33" fillId="0" borderId="28" xfId="19" applyNumberFormat="1" applyFont="1" applyBorder="1" applyAlignment="1">
      <alignment horizontal="center" vertical="center" wrapText="1"/>
    </xf>
    <xf numFmtId="0" fontId="33" fillId="0" borderId="27" xfId="19" applyNumberFormat="1" applyFont="1" applyBorder="1" applyAlignment="1">
      <alignment horizontal="center" vertical="center" wrapText="1"/>
    </xf>
    <xf numFmtId="0" fontId="33" fillId="2" borderId="30" xfId="19" applyFont="1" applyFill="1" applyBorder="1" applyAlignment="1">
      <alignment horizontal="center" vertical="top" wrapText="1"/>
    </xf>
    <xf numFmtId="0" fontId="33" fillId="2" borderId="28" xfId="19" applyFont="1" applyFill="1" applyBorder="1" applyAlignment="1">
      <alignment horizontal="center" vertical="top" wrapText="1"/>
    </xf>
    <xf numFmtId="0" fontId="33" fillId="2" borderId="27" xfId="19" applyFont="1" applyFill="1" applyBorder="1" applyAlignment="1">
      <alignment horizontal="center" vertical="top" wrapText="1"/>
    </xf>
    <xf numFmtId="43" fontId="33" fillId="0" borderId="30" xfId="18" applyNumberFormat="1" applyFont="1" applyBorder="1" applyAlignment="1">
      <alignment horizontal="center" vertical="center" wrapText="1"/>
    </xf>
    <xf numFmtId="43" fontId="33" fillId="0" borderId="28" xfId="18" applyNumberFormat="1" applyFont="1" applyBorder="1" applyAlignment="1">
      <alignment horizontal="center" vertical="center" wrapText="1"/>
    </xf>
    <xf numFmtId="43" fontId="33" fillId="0" borderId="27" xfId="18" applyNumberFormat="1" applyFont="1" applyBorder="1" applyAlignment="1">
      <alignment horizontal="center" vertical="center" wrapText="1"/>
    </xf>
    <xf numFmtId="43" fontId="39" fillId="0" borderId="30" xfId="19" applyNumberFormat="1"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39" fillId="0" borderId="30" xfId="19" applyFont="1" applyBorder="1" applyAlignment="1">
      <alignment horizontal="center" vertical="center" wrapText="1"/>
    </xf>
    <xf numFmtId="0" fontId="77" fillId="0" borderId="30" xfId="19" applyFont="1" applyBorder="1" applyAlignment="1">
      <alignment horizontal="center" vertical="top" wrapText="1"/>
    </xf>
    <xf numFmtId="0" fontId="77" fillId="0" borderId="28" xfId="19" applyFont="1" applyBorder="1" applyAlignment="1">
      <alignment horizontal="center" vertical="top" wrapText="1"/>
    </xf>
    <xf numFmtId="0" fontId="77" fillId="0" borderId="27" xfId="19" applyFont="1" applyBorder="1" applyAlignment="1">
      <alignment horizontal="center" vertical="top" wrapText="1"/>
    </xf>
    <xf numFmtId="9" fontId="39" fillId="0" borderId="30" xfId="19" applyNumberFormat="1" applyFont="1" applyBorder="1" applyAlignment="1">
      <alignment horizontal="center" vertical="center" wrapText="1"/>
    </xf>
    <xf numFmtId="9" fontId="39" fillId="0" borderId="28" xfId="19" applyNumberFormat="1" applyFont="1" applyBorder="1" applyAlignment="1">
      <alignment horizontal="center" vertical="center" wrapText="1"/>
    </xf>
    <xf numFmtId="9" fontId="39" fillId="0" borderId="27" xfId="19" applyNumberFormat="1" applyFont="1" applyBorder="1" applyAlignment="1">
      <alignment horizontal="center" vertical="center" wrapText="1"/>
    </xf>
    <xf numFmtId="3" fontId="39" fillId="0" borderId="30" xfId="19" applyNumberFormat="1" applyFont="1" applyBorder="1" applyAlignment="1">
      <alignment horizontal="center" vertical="center" wrapText="1"/>
    </xf>
    <xf numFmtId="3" fontId="39" fillId="0" borderId="28" xfId="19" applyNumberFormat="1" applyFont="1" applyBorder="1" applyAlignment="1">
      <alignment horizontal="center" vertical="center" wrapText="1"/>
    </xf>
    <xf numFmtId="3" fontId="39" fillId="0" borderId="27" xfId="19" applyNumberFormat="1" applyFont="1" applyBorder="1" applyAlignment="1">
      <alignment horizontal="center" vertical="center" wrapText="1"/>
    </xf>
    <xf numFmtId="43" fontId="39" fillId="0" borderId="30" xfId="18" applyNumberFormat="1" applyFont="1" applyBorder="1" applyAlignment="1">
      <alignment horizontal="center" vertical="center" wrapText="1"/>
    </xf>
    <xf numFmtId="43" fontId="39" fillId="0" borderId="28" xfId="18" applyNumberFormat="1" applyFont="1" applyBorder="1" applyAlignment="1">
      <alignment horizontal="center" vertical="center" wrapText="1"/>
    </xf>
    <xf numFmtId="43" fontId="39" fillId="0" borderId="27" xfId="18" applyNumberFormat="1" applyFont="1" applyBorder="1" applyAlignment="1">
      <alignment horizontal="center" vertical="center" wrapText="1"/>
    </xf>
    <xf numFmtId="0" fontId="8" fillId="0" borderId="30" xfId="19" applyFont="1" applyBorder="1" applyAlignment="1">
      <alignment horizontal="center" vertical="top" wrapText="1"/>
    </xf>
    <xf numFmtId="0" fontId="8" fillId="0" borderId="28" xfId="19" applyFont="1" applyBorder="1" applyAlignment="1">
      <alignment horizontal="center" vertical="top" wrapText="1"/>
    </xf>
    <xf numFmtId="0" fontId="8" fillId="0" borderId="27" xfId="19" applyFont="1" applyBorder="1" applyAlignment="1">
      <alignment horizontal="center" vertical="top" wrapText="1"/>
    </xf>
    <xf numFmtId="43" fontId="39" fillId="0" borderId="28" xfId="19" applyNumberFormat="1" applyFont="1" applyBorder="1" applyAlignment="1">
      <alignment horizontal="center" vertical="center" wrapText="1"/>
    </xf>
    <xf numFmtId="43" fontId="39" fillId="0" borderId="27" xfId="19" applyNumberFormat="1" applyFont="1" applyBorder="1" applyAlignment="1">
      <alignment horizontal="center" vertical="center" wrapText="1"/>
    </xf>
    <xf numFmtId="43" fontId="39" fillId="0" borderId="30" xfId="18" applyNumberFormat="1" applyFont="1" applyFill="1" applyBorder="1" applyAlignment="1">
      <alignment horizontal="center" vertical="center" wrapText="1"/>
    </xf>
    <xf numFmtId="43" fontId="39" fillId="0" borderId="28" xfId="18" applyNumberFormat="1" applyFont="1" applyFill="1" applyBorder="1" applyAlignment="1">
      <alignment horizontal="center" vertical="center" wrapText="1"/>
    </xf>
    <xf numFmtId="43" fontId="39" fillId="0" borderId="27" xfId="18" applyNumberFormat="1" applyFont="1" applyFill="1" applyBorder="1" applyAlignment="1">
      <alignment horizontal="center" vertical="center" wrapText="1"/>
    </xf>
    <xf numFmtId="0" fontId="39" fillId="0" borderId="30" xfId="19" applyFont="1" applyBorder="1" applyAlignment="1" applyProtection="1">
      <alignment horizontal="center" vertical="center" wrapText="1"/>
      <protection locked="0"/>
    </xf>
    <xf numFmtId="0" fontId="39" fillId="0" borderId="28" xfId="19" applyFont="1" applyBorder="1" applyAlignment="1" applyProtection="1">
      <alignment horizontal="center" vertical="center" wrapText="1"/>
      <protection locked="0"/>
    </xf>
    <xf numFmtId="0" fontId="39" fillId="0" borderId="27" xfId="19" applyFont="1" applyBorder="1" applyAlignment="1" applyProtection="1">
      <alignment horizontal="center" vertical="center" wrapText="1"/>
      <protection locked="0"/>
    </xf>
    <xf numFmtId="0" fontId="77" fillId="0" borderId="30" xfId="19" applyFont="1" applyFill="1" applyBorder="1" applyAlignment="1">
      <alignment horizontal="center" vertical="top" wrapText="1"/>
    </xf>
    <xf numFmtId="0" fontId="77" fillId="0" borderId="28" xfId="19" applyFont="1" applyFill="1" applyBorder="1" applyAlignment="1">
      <alignment horizontal="center" vertical="top" wrapText="1"/>
    </xf>
    <xf numFmtId="0" fontId="77" fillId="0" borderId="27" xfId="19" applyFont="1" applyFill="1" applyBorder="1" applyAlignment="1">
      <alignment horizontal="center" vertical="top" wrapText="1"/>
    </xf>
    <xf numFmtId="0" fontId="66" fillId="0" borderId="30" xfId="19" applyFont="1" applyFill="1" applyBorder="1" applyAlignment="1">
      <alignment horizontal="center" vertical="center" wrapText="1"/>
    </xf>
    <xf numFmtId="0" fontId="66" fillId="0" borderId="28" xfId="19" applyFont="1" applyFill="1" applyBorder="1" applyAlignment="1">
      <alignment horizontal="center" vertical="center" wrapText="1"/>
    </xf>
    <xf numFmtId="0" fontId="66" fillId="0" borderId="27" xfId="19" applyFont="1" applyFill="1" applyBorder="1" applyAlignment="1">
      <alignment horizontal="center" vertical="center" wrapText="1"/>
    </xf>
    <xf numFmtId="0" fontId="29"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38" fillId="0" borderId="30" xfId="19" applyFont="1" applyBorder="1" applyAlignment="1">
      <alignment horizontal="center" vertical="top" wrapText="1"/>
    </xf>
    <xf numFmtId="0" fontId="38" fillId="0" borderId="28" xfId="19" applyFont="1" applyBorder="1" applyAlignment="1">
      <alignment horizontal="center" vertical="top" wrapText="1"/>
    </xf>
    <xf numFmtId="0" fontId="38" fillId="0" borderId="27" xfId="19" applyFont="1" applyBorder="1" applyAlignment="1">
      <alignment horizontal="center" vertical="top" wrapText="1"/>
    </xf>
    <xf numFmtId="0" fontId="33" fillId="0" borderId="30" xfId="19" applyFont="1" applyBorder="1" applyAlignment="1">
      <alignment horizontal="center" vertical="top" wrapText="1"/>
    </xf>
    <xf numFmtId="0" fontId="33" fillId="0" borderId="28" xfId="19" applyFont="1" applyBorder="1" applyAlignment="1">
      <alignment horizontal="center" vertical="top" wrapText="1"/>
    </xf>
    <xf numFmtId="0" fontId="33" fillId="0" borderId="27" xfId="19" applyFont="1" applyBorder="1" applyAlignment="1">
      <alignment horizontal="center" vertical="top" wrapText="1"/>
    </xf>
    <xf numFmtId="0" fontId="78" fillId="0" borderId="30" xfId="0" applyFont="1" applyBorder="1" applyAlignment="1">
      <alignment horizontal="center" vertical="center" wrapText="1"/>
    </xf>
    <xf numFmtId="0" fontId="78" fillId="0" borderId="28" xfId="0" applyFont="1" applyBorder="1" applyAlignment="1">
      <alignment horizontal="center" vertical="center" wrapText="1"/>
    </xf>
    <xf numFmtId="0" fontId="78" fillId="0" borderId="27" xfId="0" applyFont="1" applyBorder="1" applyAlignment="1">
      <alignment horizontal="center" vertical="center" wrapText="1"/>
    </xf>
    <xf numFmtId="0" fontId="78" fillId="0" borderId="26" xfId="0" applyFont="1" applyBorder="1" applyAlignment="1">
      <alignment horizontal="center" vertical="center" wrapText="1"/>
    </xf>
    <xf numFmtId="0" fontId="38" fillId="0" borderId="30" xfId="19" applyFont="1" applyFill="1" applyBorder="1" applyAlignment="1">
      <alignment horizontal="center" vertical="top" wrapText="1"/>
    </xf>
    <xf numFmtId="0" fontId="38" fillId="0" borderId="28" xfId="19" applyFont="1" applyFill="1" applyBorder="1" applyAlignment="1">
      <alignment horizontal="center" vertical="top" wrapText="1"/>
    </xf>
    <xf numFmtId="0" fontId="38" fillId="0" borderId="27" xfId="19" applyFont="1" applyFill="1" applyBorder="1" applyAlignment="1">
      <alignment horizontal="center" vertical="top" wrapText="1"/>
    </xf>
    <xf numFmtId="0" fontId="39" fillId="0" borderId="30" xfId="19" applyFont="1" applyBorder="1" applyAlignment="1">
      <alignment horizontal="center" vertical="top" wrapText="1"/>
    </xf>
    <xf numFmtId="0" fontId="39" fillId="0" borderId="28" xfId="19" applyFont="1" applyBorder="1" applyAlignment="1">
      <alignment horizontal="center" vertical="top" wrapText="1"/>
    </xf>
    <xf numFmtId="0" fontId="39" fillId="0" borderId="27" xfId="19" applyFont="1" applyBorder="1" applyAlignment="1">
      <alignment horizontal="center" vertical="top" wrapText="1"/>
    </xf>
    <xf numFmtId="0" fontId="77" fillId="0" borderId="30" xfId="19" applyFont="1" applyBorder="1" applyAlignment="1">
      <alignment horizontal="center" vertical="center" wrapText="1"/>
    </xf>
    <xf numFmtId="0" fontId="77" fillId="0" borderId="28" xfId="19" applyFont="1" applyBorder="1" applyAlignment="1">
      <alignment horizontal="center" vertical="center" wrapText="1"/>
    </xf>
    <xf numFmtId="0" fontId="77" fillId="0" borderId="27" xfId="19" applyFont="1" applyBorder="1" applyAlignment="1">
      <alignment horizontal="center" vertical="center" wrapText="1"/>
    </xf>
    <xf numFmtId="0" fontId="35" fillId="2" borderId="30" xfId="19" applyFont="1" applyFill="1" applyBorder="1" applyAlignment="1">
      <alignment horizontal="center" vertical="center" wrapText="1"/>
    </xf>
    <xf numFmtId="0" fontId="35" fillId="2" borderId="28" xfId="19" applyFont="1" applyFill="1" applyBorder="1" applyAlignment="1">
      <alignment horizontal="center" vertical="center" wrapText="1"/>
    </xf>
    <xf numFmtId="0" fontId="35" fillId="2"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9" fontId="33" fillId="0" borderId="30" xfId="17" applyNumberFormat="1" applyFont="1" applyBorder="1" applyAlignment="1">
      <alignment horizontal="center" vertical="center" wrapText="1"/>
    </xf>
    <xf numFmtId="9" fontId="33" fillId="0" borderId="28" xfId="17" applyNumberFormat="1" applyFont="1" applyBorder="1" applyAlignment="1">
      <alignment horizontal="center" vertical="center" wrapText="1"/>
    </xf>
    <xf numFmtId="9" fontId="33" fillId="0" borderId="27" xfId="17" applyNumberFormat="1" applyFont="1" applyBorder="1" applyAlignment="1">
      <alignment horizontal="center" vertical="center" wrapText="1"/>
    </xf>
    <xf numFmtId="43" fontId="36" fillId="2" borderId="30" xfId="18" applyNumberFormat="1" applyFont="1" applyFill="1" applyBorder="1" applyAlignment="1">
      <alignment horizontal="center" vertical="center" wrapText="1"/>
    </xf>
    <xf numFmtId="43" fontId="36" fillId="2" borderId="28" xfId="18" applyNumberFormat="1" applyFont="1" applyFill="1" applyBorder="1" applyAlignment="1">
      <alignment horizontal="center" vertical="center" wrapText="1"/>
    </xf>
    <xf numFmtId="43" fontId="36" fillId="2" borderId="27" xfId="18" applyNumberFormat="1" applyFont="1" applyFill="1" applyBorder="1" applyAlignment="1">
      <alignment horizontal="center" vertical="center" wrapText="1"/>
    </xf>
    <xf numFmtId="43" fontId="36" fillId="2" borderId="30" xfId="18" applyFont="1" applyFill="1" applyBorder="1" applyAlignment="1">
      <alignment horizontal="center" vertical="center" wrapText="1"/>
    </xf>
    <xf numFmtId="43" fontId="36" fillId="2" borderId="28" xfId="18" applyFont="1" applyFill="1" applyBorder="1" applyAlignment="1">
      <alignment horizontal="center" vertical="center" wrapText="1"/>
    </xf>
    <xf numFmtId="43" fontId="36" fillId="2" borderId="27" xfId="18" applyFont="1" applyFill="1" applyBorder="1" applyAlignment="1">
      <alignment horizontal="center" vertical="center" wrapText="1"/>
    </xf>
    <xf numFmtId="43" fontId="33" fillId="2" borderId="30" xfId="18" applyNumberFormat="1" applyFont="1" applyFill="1" applyBorder="1" applyAlignment="1">
      <alignment horizontal="center" vertical="center" wrapText="1"/>
    </xf>
    <xf numFmtId="43" fontId="33" fillId="2" borderId="28" xfId="18" applyNumberFormat="1" applyFont="1" applyFill="1" applyBorder="1" applyAlignment="1">
      <alignment horizontal="center" vertical="center" wrapText="1"/>
    </xf>
    <xf numFmtId="43" fontId="33" fillId="2" borderId="27" xfId="18" applyNumberFormat="1"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7" xfId="0" applyFont="1" applyFill="1" applyBorder="1" applyAlignment="1">
      <alignment horizontal="center" vertical="center" wrapText="1"/>
    </xf>
    <xf numFmtId="9" fontId="33" fillId="2" borderId="30" xfId="19" applyNumberFormat="1" applyFont="1" applyFill="1" applyBorder="1" applyAlignment="1">
      <alignment horizontal="center" vertical="center" wrapText="1"/>
    </xf>
    <xf numFmtId="43" fontId="33" fillId="2" borderId="30" xfId="18" applyFont="1" applyFill="1" applyBorder="1" applyAlignment="1">
      <alignment horizontal="center" vertical="center" wrapText="1"/>
    </xf>
    <xf numFmtId="43" fontId="33" fillId="2" borderId="28" xfId="18" applyFont="1" applyFill="1" applyBorder="1" applyAlignment="1">
      <alignment horizontal="center" vertical="center" wrapText="1"/>
    </xf>
    <xf numFmtId="43" fontId="33" fillId="2" borderId="27" xfId="18" applyFont="1" applyFill="1" applyBorder="1" applyAlignment="1">
      <alignment horizontal="center" vertical="center" wrapText="1"/>
    </xf>
    <xf numFmtId="43" fontId="33" fillId="2" borderId="28" xfId="19" applyNumberFormat="1" applyFont="1" applyFill="1" applyBorder="1" applyAlignment="1">
      <alignment horizontal="center" vertical="center" wrapText="1"/>
    </xf>
    <xf numFmtId="43" fontId="33" fillId="2" borderId="27" xfId="19" applyNumberFormat="1" applyFont="1" applyFill="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59"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10" fontId="32" fillId="0" borderId="30" xfId="0" applyNumberFormat="1" applyFont="1" applyFill="1" applyBorder="1" applyAlignment="1">
      <alignment horizontal="center" vertical="center" wrapText="1"/>
    </xf>
    <xf numFmtId="10" fontId="32" fillId="0" borderId="28" xfId="0" applyNumberFormat="1" applyFont="1" applyFill="1" applyBorder="1" applyAlignment="1">
      <alignment horizontal="center" vertical="center" wrapText="1"/>
    </xf>
    <xf numFmtId="10" fontId="32" fillId="0" borderId="27" xfId="0" applyNumberFormat="1" applyFont="1" applyFill="1" applyBorder="1" applyAlignment="1">
      <alignment horizontal="center" vertical="center" wrapText="1"/>
    </xf>
    <xf numFmtId="43" fontId="33" fillId="0" borderId="30" xfId="19" applyNumberFormat="1" applyFont="1" applyFill="1" applyBorder="1" applyAlignment="1">
      <alignment horizontal="center" vertical="center" wrapText="1"/>
    </xf>
    <xf numFmtId="43" fontId="33" fillId="0" borderId="28" xfId="19" applyNumberFormat="1" applyFont="1" applyFill="1" applyBorder="1" applyAlignment="1">
      <alignment horizontal="center" vertical="center" wrapText="1"/>
    </xf>
    <xf numFmtId="43" fontId="33" fillId="0" borderId="27" xfId="19" applyNumberFormat="1" applyFont="1" applyFill="1" applyBorder="1" applyAlignment="1">
      <alignment horizontal="center" vertical="center" wrapText="1"/>
    </xf>
    <xf numFmtId="43" fontId="33" fillId="0" borderId="30" xfId="18" applyNumberFormat="1" applyFont="1" applyFill="1" applyBorder="1" applyAlignment="1">
      <alignment horizontal="center" vertical="center" wrapText="1"/>
    </xf>
    <xf numFmtId="43" fontId="33" fillId="0" borderId="28" xfId="18" applyNumberFormat="1" applyFont="1" applyFill="1" applyBorder="1" applyAlignment="1">
      <alignment horizontal="center" vertical="center" wrapText="1"/>
    </xf>
    <xf numFmtId="43" fontId="33" fillId="0" borderId="27" xfId="18" applyNumberFormat="1" applyFont="1" applyFill="1" applyBorder="1" applyAlignment="1">
      <alignment horizontal="center" vertical="center" wrapText="1"/>
    </xf>
    <xf numFmtId="43" fontId="79" fillId="2" borderId="37" xfId="18" applyFont="1" applyFill="1" applyBorder="1" applyAlignment="1">
      <alignment horizontal="center" vertical="top" wrapText="1"/>
    </xf>
    <xf numFmtId="43" fontId="79" fillId="2" borderId="16" xfId="18" applyFont="1" applyFill="1" applyBorder="1" applyAlignment="1">
      <alignment horizontal="center" vertical="top" wrapText="1"/>
    </xf>
    <xf numFmtId="43" fontId="79" fillId="2" borderId="36" xfId="18" applyFont="1" applyFill="1" applyBorder="1" applyAlignment="1">
      <alignment horizontal="center" vertical="top"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5" fillId="0" borderId="30" xfId="19" applyFont="1" applyBorder="1" applyAlignment="1">
      <alignment horizontal="center" vertical="top" wrapText="1"/>
    </xf>
    <xf numFmtId="0" fontId="65" fillId="0" borderId="28" xfId="19" applyFont="1" applyBorder="1" applyAlignment="1">
      <alignment horizontal="center" vertical="top" wrapText="1"/>
    </xf>
    <xf numFmtId="0" fontId="65" fillId="0" borderId="27" xfId="19" applyFont="1" applyBorder="1" applyAlignment="1">
      <alignment horizontal="center" vertical="top" wrapText="1"/>
    </xf>
    <xf numFmtId="0" fontId="63" fillId="0" borderId="26" xfId="19" applyFont="1" applyBorder="1" applyAlignment="1">
      <alignment horizontal="center" vertical="center" wrapText="1"/>
    </xf>
    <xf numFmtId="0" fontId="65"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0"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0" fillId="0" borderId="0" xfId="16" applyFont="1" applyFill="1" applyBorder="1" applyAlignment="1">
      <alignment horizontal="center" vertical="top" wrapText="1"/>
    </xf>
    <xf numFmtId="0" fontId="29" fillId="0" borderId="43" xfId="16" applyFont="1" applyBorder="1" applyAlignment="1">
      <alignment horizontal="center" vertical="center"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xf numFmtId="0" fontId="33" fillId="0" borderId="30" xfId="19" applyNumberFormat="1" applyFont="1" applyBorder="1" applyAlignment="1">
      <alignment horizontal="center" vertical="center" wrapText="1"/>
    </xf>
    <xf numFmtId="0" fontId="33" fillId="2" borderId="30" xfId="19" applyNumberFormat="1" applyFont="1" applyFill="1" applyBorder="1" applyAlignment="1">
      <alignment horizontal="center" vertical="center" wrapText="1"/>
    </xf>
    <xf numFmtId="0" fontId="33" fillId="2" borderId="28" xfId="19" applyNumberFormat="1" applyFont="1" applyFill="1" applyBorder="1" applyAlignment="1">
      <alignment horizontal="center" vertical="center" wrapText="1"/>
    </xf>
    <xf numFmtId="0" fontId="33" fillId="2" borderId="27" xfId="19" applyNumberFormat="1"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50">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7</c:v>
                </c:pt>
                <c:pt idx="7">
                  <c:v>0</c:v>
                </c:pt>
                <c:pt idx="8">
                  <c:v>10</c:v>
                </c:pt>
                <c:pt idx="9">
                  <c:v>0</c:v>
                </c:pt>
                <c:pt idx="10">
                  <c:v>0</c:v>
                </c:pt>
                <c:pt idx="11">
                  <c:v>0</c:v>
                </c:pt>
                <c:pt idx="12">
                  <c:v>96</c:v>
                </c:pt>
                <c:pt idx="13">
                  <c:v>0</c:v>
                </c:pt>
                <c:pt idx="14">
                  <c:v>5</c:v>
                </c:pt>
                <c:pt idx="15">
                  <c:v>2</c:v>
                </c:pt>
                <c:pt idx="16">
                  <c:v>5</c:v>
                </c:pt>
              </c:numCache>
            </c:numRef>
          </c:val>
        </c:ser>
        <c:dLbls>
          <c:showLegendKey val="0"/>
          <c:showVal val="0"/>
          <c:showCatName val="0"/>
          <c:showSerName val="0"/>
          <c:showPercent val="0"/>
          <c:showBubbleSize val="0"/>
        </c:dLbls>
        <c:gapWidth val="150"/>
        <c:shape val="box"/>
        <c:axId val="30617600"/>
        <c:axId val="30619136"/>
        <c:axId val="0"/>
      </c:bar3DChart>
      <c:catAx>
        <c:axId val="30617600"/>
        <c:scaling>
          <c:orientation val="minMax"/>
        </c:scaling>
        <c:delete val="0"/>
        <c:axPos val="b"/>
        <c:numFmt formatCode="General" sourceLinked="0"/>
        <c:majorTickMark val="none"/>
        <c:minorTickMark val="none"/>
        <c:tickLblPos val="nextTo"/>
        <c:txPr>
          <a:bodyPr/>
          <a:lstStyle/>
          <a:p>
            <a:pPr>
              <a:defRPr lang="es-HN"/>
            </a:pPr>
            <a:endParaRPr lang="es-HN"/>
          </a:p>
        </c:txPr>
        <c:crossAx val="30619136"/>
        <c:crosses val="autoZero"/>
        <c:auto val="1"/>
        <c:lblAlgn val="ctr"/>
        <c:lblOffset val="100"/>
        <c:noMultiLvlLbl val="0"/>
      </c:catAx>
      <c:valAx>
        <c:axId val="30619136"/>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3061760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12</c:v>
                </c:pt>
                <c:pt idx="1">
                  <c:v>30</c:v>
                </c:pt>
                <c:pt idx="2">
                  <c:v>12</c:v>
                </c:pt>
                <c:pt idx="3">
                  <c:v>0</c:v>
                </c:pt>
                <c:pt idx="4">
                  <c:v>0</c:v>
                </c:pt>
                <c:pt idx="5">
                  <c:v>5</c:v>
                </c:pt>
                <c:pt idx="6">
                  <c:v>29</c:v>
                </c:pt>
                <c:pt idx="7">
                  <c:v>0</c:v>
                </c:pt>
                <c:pt idx="8">
                  <c:v>4</c:v>
                </c:pt>
                <c:pt idx="9">
                  <c:v>0</c:v>
                </c:pt>
              </c:numCache>
            </c:numRef>
          </c:val>
        </c:ser>
        <c:dLbls>
          <c:showLegendKey val="0"/>
          <c:showVal val="0"/>
          <c:showCatName val="0"/>
          <c:showSerName val="0"/>
          <c:showPercent val="0"/>
          <c:showBubbleSize val="0"/>
        </c:dLbls>
        <c:gapWidth val="150"/>
        <c:shape val="box"/>
        <c:axId val="30662016"/>
        <c:axId val="30667904"/>
        <c:axId val="0"/>
      </c:bar3DChart>
      <c:catAx>
        <c:axId val="30662016"/>
        <c:scaling>
          <c:orientation val="minMax"/>
        </c:scaling>
        <c:delete val="0"/>
        <c:axPos val="b"/>
        <c:numFmt formatCode="General" sourceLinked="0"/>
        <c:majorTickMark val="none"/>
        <c:minorTickMark val="none"/>
        <c:tickLblPos val="nextTo"/>
        <c:txPr>
          <a:bodyPr/>
          <a:lstStyle/>
          <a:p>
            <a:pPr>
              <a:defRPr lang="es-HN"/>
            </a:pPr>
            <a:endParaRPr lang="es-HN"/>
          </a:p>
        </c:txPr>
        <c:crossAx val="30667904"/>
        <c:crosses val="autoZero"/>
        <c:auto val="1"/>
        <c:lblAlgn val="ctr"/>
        <c:lblOffset val="100"/>
        <c:noMultiLvlLbl val="0"/>
      </c:catAx>
      <c:valAx>
        <c:axId val="306679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066201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4</c:v>
                </c:pt>
                <c:pt idx="4">
                  <c:v>0</c:v>
                </c:pt>
                <c:pt idx="5">
                  <c:v>0</c:v>
                </c:pt>
                <c:pt idx="6">
                  <c:v>0</c:v>
                </c:pt>
                <c:pt idx="7">
                  <c:v>0</c:v>
                </c:pt>
                <c:pt idx="8">
                  <c:v>10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30952448"/>
        <c:axId val="30970624"/>
        <c:axId val="0"/>
      </c:bar3DChart>
      <c:catAx>
        <c:axId val="30952448"/>
        <c:scaling>
          <c:orientation val="minMax"/>
        </c:scaling>
        <c:delete val="0"/>
        <c:axPos val="b"/>
        <c:numFmt formatCode="General" sourceLinked="0"/>
        <c:majorTickMark val="none"/>
        <c:minorTickMark val="none"/>
        <c:tickLblPos val="nextTo"/>
        <c:txPr>
          <a:bodyPr/>
          <a:lstStyle/>
          <a:p>
            <a:pPr>
              <a:defRPr lang="es-HN"/>
            </a:pPr>
            <a:endParaRPr lang="es-HN"/>
          </a:p>
        </c:txPr>
        <c:crossAx val="30970624"/>
        <c:crosses val="autoZero"/>
        <c:auto val="1"/>
        <c:lblAlgn val="ctr"/>
        <c:lblOffset val="100"/>
        <c:noMultiLvlLbl val="0"/>
      </c:catAx>
      <c:valAx>
        <c:axId val="309706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3095244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9" dataDxfId="48">
  <autoFilter ref="B3:C13"/>
  <tableColumns count="2">
    <tableColumn id="1" name="Descripción" dataDxfId="47"/>
    <tableColumn id="2" name="Monto" dataDxfId="46"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5" dataDxfId="44">
  <autoFilter ref="B39:D57"/>
  <tableColumns count="3">
    <tableColumn id="1" name="Descripción" dataDxfId="43"/>
    <tableColumn id="2" name="Cantidad" dataDxfId="42" dataCellStyle="Millares"/>
    <tableColumn id="3" name="Montos" dataDxfId="41">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40" dataDxfId="39">
  <autoFilter ref="B68:D80"/>
  <tableColumns count="3">
    <tableColumn id="1" name="Descripción" dataDxfId="38"/>
    <tableColumn id="2" name="Cantidad" dataDxfId="37" dataCellStyle="Millares"/>
    <tableColumn id="3" name="Montos" dataDxfId="36">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5">
  <autoFilter ref="B85:D103"/>
  <tableColumns count="3">
    <tableColumn id="1" name="Descripción " dataDxfId="34"/>
    <tableColumn id="2" name="Cantidad" dataDxfId="33" dataCellStyle="Millares"/>
    <tableColumn id="3" name="Montos" dataDxfId="32">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1" tableBorderDxfId="30">
  <autoFilter ref="H3:I14"/>
  <tableColumns count="2">
    <tableColumn id="1" name="Dimensión" dataDxfId="29"/>
    <tableColumn id="2" name="Monto" dataDxfId="28"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7" tableBorderDxfId="26">
  <autoFilter ref="H17:I25"/>
  <tableColumns count="2">
    <tableColumn id="1" name="Dimensión" dataDxfId="25"/>
    <tableColumn id="2" name="Monto" dataDxfId="24"/>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3" headerRowBorderDxfId="22" tableBorderDxfId="21">
  <autoFilter ref="E7:F11"/>
  <tableColumns count="2">
    <tableColumn id="1" name="Presupuesto" dataDxfId="20"/>
    <tableColumn id="2" name=" Monto " dataDxfId="19">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67"/>
      <c r="U2" s="567"/>
      <c r="V2" s="567"/>
      <c r="W2" s="567"/>
      <c r="X2" s="567"/>
      <c r="Y2" s="567"/>
      <c r="Z2" s="567"/>
      <c r="AA2" s="567"/>
      <c r="AB2" s="567"/>
      <c r="AC2" s="567" t="s">
        <v>25</v>
      </c>
      <c r="AD2" s="567"/>
      <c r="AE2" s="567"/>
      <c r="AF2" s="567"/>
      <c r="AG2" s="567"/>
      <c r="AH2" s="567"/>
      <c r="AI2" s="567"/>
      <c r="AJ2" s="567"/>
    </row>
    <row r="3" spans="2:36" ht="16.5" customHeight="1" x14ac:dyDescent="0.25">
      <c r="B3" s="33" t="s">
        <v>7</v>
      </c>
      <c r="C3" s="33"/>
      <c r="D3" s="33"/>
      <c r="E3" s="33"/>
      <c r="F3" s="33"/>
      <c r="G3" s="33"/>
      <c r="H3" s="33"/>
      <c r="I3" s="33"/>
      <c r="J3" s="33"/>
      <c r="K3" s="33"/>
      <c r="L3" s="33"/>
      <c r="M3" s="33"/>
      <c r="N3" s="33"/>
      <c r="O3" s="33"/>
      <c r="P3" s="33"/>
      <c r="Q3" s="33"/>
      <c r="R3" s="33"/>
      <c r="S3" s="33"/>
      <c r="T3" s="567"/>
      <c r="U3" s="567"/>
      <c r="V3" s="567"/>
      <c r="W3" s="567"/>
      <c r="X3" s="567"/>
      <c r="Y3" s="567"/>
      <c r="Z3" s="567"/>
      <c r="AA3" s="567"/>
      <c r="AB3" s="567"/>
      <c r="AC3" s="567" t="s">
        <v>7</v>
      </c>
      <c r="AD3" s="567"/>
      <c r="AE3" s="567"/>
      <c r="AF3" s="567"/>
      <c r="AG3" s="567"/>
      <c r="AH3" s="567"/>
      <c r="AI3" s="567"/>
      <c r="AJ3" s="567"/>
    </row>
    <row r="4" spans="2:36" ht="12.75" customHeight="1" x14ac:dyDescent="0.25">
      <c r="B4" s="33" t="s">
        <v>36</v>
      </c>
      <c r="C4" s="33"/>
      <c r="D4" s="33"/>
      <c r="E4" s="33"/>
      <c r="F4" s="33"/>
      <c r="G4" s="33"/>
      <c r="H4" s="33"/>
      <c r="I4" s="33"/>
      <c r="J4" s="33"/>
      <c r="K4" s="33"/>
      <c r="L4" s="33"/>
      <c r="M4" s="33"/>
      <c r="N4" s="33"/>
      <c r="O4" s="33"/>
      <c r="P4" s="33"/>
      <c r="Q4" s="33"/>
      <c r="R4" s="33"/>
      <c r="S4" s="33"/>
      <c r="T4" s="567"/>
      <c r="U4" s="567"/>
      <c r="V4" s="567"/>
      <c r="W4" s="567"/>
      <c r="X4" s="567"/>
      <c r="Y4" s="567"/>
      <c r="Z4" s="567"/>
      <c r="AA4" s="567"/>
      <c r="AB4" s="567"/>
      <c r="AC4" s="567" t="s">
        <v>36</v>
      </c>
      <c r="AD4" s="567"/>
      <c r="AE4" s="567"/>
      <c r="AF4" s="567"/>
      <c r="AG4" s="567"/>
      <c r="AH4" s="567"/>
      <c r="AI4" s="567"/>
      <c r="AJ4" s="567"/>
    </row>
    <row r="5" spans="2:36" ht="15.75" x14ac:dyDescent="0.25">
      <c r="B5" s="2"/>
      <c r="C5" s="2"/>
      <c r="D5" s="2"/>
    </row>
    <row r="6" spans="2:36" ht="16.5" thickBot="1" x14ac:dyDescent="0.3">
      <c r="B6" s="2"/>
      <c r="C6" s="2"/>
      <c r="D6" s="2"/>
    </row>
    <row r="7" spans="2:36" ht="75.75" customHeight="1" x14ac:dyDescent="0.25">
      <c r="B7" s="562" t="s">
        <v>20</v>
      </c>
      <c r="C7" s="562" t="s">
        <v>38</v>
      </c>
      <c r="D7" s="562" t="s">
        <v>39</v>
      </c>
      <c r="E7" s="564" t="s">
        <v>40</v>
      </c>
      <c r="F7" s="562" t="s">
        <v>37</v>
      </c>
      <c r="G7" s="564" t="s">
        <v>9</v>
      </c>
      <c r="H7" s="566" t="s">
        <v>0</v>
      </c>
      <c r="I7" s="566" t="s">
        <v>8</v>
      </c>
      <c r="J7" s="566" t="s">
        <v>16</v>
      </c>
      <c r="K7" s="566"/>
      <c r="L7" s="566" t="s">
        <v>13</v>
      </c>
      <c r="M7" s="566"/>
      <c r="N7" s="566"/>
      <c r="O7" s="566"/>
      <c r="P7" s="566"/>
      <c r="Q7" s="566"/>
      <c r="R7" s="566"/>
      <c r="S7" s="566"/>
      <c r="T7" s="562" t="s">
        <v>14</v>
      </c>
      <c r="U7" s="566" t="s">
        <v>18</v>
      </c>
      <c r="V7" s="566" t="s">
        <v>26</v>
      </c>
      <c r="W7" s="566"/>
      <c r="X7" s="566" t="s">
        <v>15</v>
      </c>
      <c r="Y7" s="566" t="s">
        <v>17</v>
      </c>
      <c r="Z7" s="566"/>
      <c r="AA7" s="566" t="s">
        <v>22</v>
      </c>
      <c r="AB7" s="566" t="s">
        <v>32</v>
      </c>
      <c r="AC7" s="568" t="s">
        <v>31</v>
      </c>
      <c r="AD7" s="568"/>
      <c r="AE7" s="568"/>
      <c r="AF7" s="568"/>
      <c r="AG7" s="566" t="s">
        <v>28</v>
      </c>
      <c r="AH7" s="566" t="s">
        <v>29</v>
      </c>
      <c r="AI7" s="566" t="s">
        <v>1</v>
      </c>
      <c r="AJ7" s="566" t="s">
        <v>2</v>
      </c>
    </row>
    <row r="8" spans="2:36" ht="15.75" customHeight="1" x14ac:dyDescent="0.25">
      <c r="B8" s="563"/>
      <c r="C8" s="563"/>
      <c r="D8" s="563"/>
      <c r="E8" s="565"/>
      <c r="F8" s="563"/>
      <c r="G8" s="565"/>
      <c r="H8" s="561"/>
      <c r="I8" s="561"/>
      <c r="J8" s="561" t="s">
        <v>33</v>
      </c>
      <c r="K8" s="561" t="s">
        <v>19</v>
      </c>
      <c r="L8" s="569" t="s">
        <v>3</v>
      </c>
      <c r="M8" s="569"/>
      <c r="N8" s="569" t="s">
        <v>4</v>
      </c>
      <c r="O8" s="569"/>
      <c r="P8" s="569" t="s">
        <v>5</v>
      </c>
      <c r="Q8" s="569"/>
      <c r="R8" s="569" t="s">
        <v>6</v>
      </c>
      <c r="S8" s="569"/>
      <c r="T8" s="563"/>
      <c r="U8" s="561"/>
      <c r="V8" s="561" t="s">
        <v>23</v>
      </c>
      <c r="W8" s="561" t="s">
        <v>21</v>
      </c>
      <c r="X8" s="561"/>
      <c r="Y8" s="561" t="s">
        <v>23</v>
      </c>
      <c r="Z8" s="561" t="s">
        <v>21</v>
      </c>
      <c r="AA8" s="561"/>
      <c r="AB8" s="561"/>
      <c r="AC8" s="14" t="s">
        <v>3</v>
      </c>
      <c r="AD8" s="14" t="s">
        <v>4</v>
      </c>
      <c r="AE8" s="14" t="s">
        <v>5</v>
      </c>
      <c r="AF8" s="14" t="s">
        <v>6</v>
      </c>
      <c r="AG8" s="561"/>
      <c r="AH8" s="561"/>
      <c r="AI8" s="561"/>
      <c r="AJ8" s="561"/>
    </row>
    <row r="9" spans="2:36" ht="78.75" x14ac:dyDescent="0.25">
      <c r="B9" s="563"/>
      <c r="C9" s="563"/>
      <c r="D9" s="563"/>
      <c r="E9" s="565"/>
      <c r="F9" s="563"/>
      <c r="G9" s="565"/>
      <c r="H9" s="561"/>
      <c r="I9" s="561"/>
      <c r="J9" s="561"/>
      <c r="K9" s="561"/>
      <c r="L9" s="32" t="s">
        <v>11</v>
      </c>
      <c r="M9" s="32" t="s">
        <v>12</v>
      </c>
      <c r="N9" s="32" t="s">
        <v>11</v>
      </c>
      <c r="O9" s="32" t="s">
        <v>12</v>
      </c>
      <c r="P9" s="32" t="s">
        <v>11</v>
      </c>
      <c r="Q9" s="32" t="s">
        <v>12</v>
      </c>
      <c r="R9" s="32" t="s">
        <v>11</v>
      </c>
      <c r="S9" s="32" t="s">
        <v>12</v>
      </c>
      <c r="T9" s="563"/>
      <c r="U9" s="561"/>
      <c r="V9" s="561"/>
      <c r="W9" s="561"/>
      <c r="X9" s="561"/>
      <c r="Y9" s="561"/>
      <c r="Z9" s="561"/>
      <c r="AA9" s="561"/>
      <c r="AB9" s="561"/>
      <c r="AC9" s="14" t="s">
        <v>24</v>
      </c>
      <c r="AD9" s="14" t="s">
        <v>24</v>
      </c>
      <c r="AE9" s="14" t="s">
        <v>24</v>
      </c>
      <c r="AF9" s="14" t="s">
        <v>24</v>
      </c>
      <c r="AG9" s="561"/>
      <c r="AH9" s="561"/>
      <c r="AI9" s="561"/>
      <c r="AJ9" s="561"/>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59" t="s">
        <v>10</v>
      </c>
      <c r="K31" s="560"/>
      <c r="L31" s="557"/>
      <c r="M31" s="558"/>
      <c r="N31" s="557"/>
      <c r="O31" s="558"/>
      <c r="P31" s="557"/>
      <c r="Q31" s="558"/>
      <c r="R31" s="557"/>
      <c r="S31" s="55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E10" sqref="E10"/>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27.42578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1452</v>
      </c>
      <c r="K2" s="122" t="s">
        <v>1364</v>
      </c>
      <c r="L2" s="122" t="s">
        <v>1365</v>
      </c>
      <c r="M2" s="122" t="s">
        <v>1366</v>
      </c>
      <c r="N2" s="122" t="s">
        <v>1367</v>
      </c>
      <c r="O2" s="122" t="s">
        <v>1368</v>
      </c>
      <c r="P2" s="122" t="s">
        <v>1460</v>
      </c>
      <c r="Q2" s="122" t="s">
        <v>1496</v>
      </c>
      <c r="R2" s="450" t="str">
        <f>+Presupuesto!D11</f>
        <v>Recurrente</v>
      </c>
      <c r="S2" s="45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5" t="s">
        <v>420</v>
      </c>
      <c r="AI2" s="445" t="s">
        <v>421</v>
      </c>
      <c r="AJ2" s="445" t="s">
        <v>422</v>
      </c>
      <c r="AK2" s="445" t="s">
        <v>423</v>
      </c>
      <c r="AL2" s="445" t="s">
        <v>424</v>
      </c>
      <c r="AM2" s="445" t="s">
        <v>427</v>
      </c>
      <c r="AN2" s="445" t="s">
        <v>425</v>
      </c>
      <c r="AO2" s="445" t="s">
        <v>426</v>
      </c>
      <c r="AP2" s="445" t="s">
        <v>428</v>
      </c>
      <c r="AQ2" s="445" t="s">
        <v>429</v>
      </c>
      <c r="AR2" s="445" t="s">
        <v>430</v>
      </c>
      <c r="AS2" s="445" t="s">
        <v>431</v>
      </c>
      <c r="AT2" s="445" t="s">
        <v>432</v>
      </c>
      <c r="AU2" s="445" t="s">
        <v>433</v>
      </c>
      <c r="AV2" s="445" t="s">
        <v>434</v>
      </c>
      <c r="AW2" s="445" t="s">
        <v>435</v>
      </c>
      <c r="AX2" s="445" t="s">
        <v>436</v>
      </c>
      <c r="AY2" s="445" t="s">
        <v>437</v>
      </c>
      <c r="AZ2" s="445" t="s">
        <v>438</v>
      </c>
      <c r="BA2" s="445" t="s">
        <v>439</v>
      </c>
      <c r="BB2" s="445" t="s">
        <v>440</v>
      </c>
      <c r="BC2" s="445" t="s">
        <v>441</v>
      </c>
      <c r="BD2" s="445" t="s">
        <v>442</v>
      </c>
      <c r="BE2" s="445" t="s">
        <v>443</v>
      </c>
      <c r="BF2" s="445" t="s">
        <v>444</v>
      </c>
      <c r="BG2" s="445" t="s">
        <v>445</v>
      </c>
      <c r="BH2" s="445" t="s">
        <v>446</v>
      </c>
      <c r="BI2" s="445" t="s">
        <v>447</v>
      </c>
      <c r="BJ2" s="445" t="s">
        <v>448</v>
      </c>
      <c r="BK2" s="445" t="s">
        <v>449</v>
      </c>
      <c r="BL2" s="445" t="s">
        <v>450</v>
      </c>
      <c r="BM2" s="445" t="s">
        <v>451</v>
      </c>
      <c r="BN2" s="445" t="s">
        <v>452</v>
      </c>
      <c r="BO2" s="445" t="s">
        <v>453</v>
      </c>
      <c r="BP2" s="445" t="s">
        <v>454</v>
      </c>
      <c r="BQ2" s="445" t="s">
        <v>455</v>
      </c>
      <c r="BR2" s="445" t="s">
        <v>456</v>
      </c>
      <c r="BS2" s="445" t="s">
        <v>457</v>
      </c>
      <c r="BT2" s="445" t="s">
        <v>458</v>
      </c>
      <c r="BU2" s="445" t="s">
        <v>459</v>
      </c>
    </row>
    <row r="3" spans="1:555" hidden="1" x14ac:dyDescent="0.25">
      <c r="AH3" s="446">
        <v>2500</v>
      </c>
      <c r="AI3" s="446">
        <v>1900</v>
      </c>
      <c r="AJ3" s="446">
        <v>1650</v>
      </c>
      <c r="AK3" s="446">
        <v>1580</v>
      </c>
      <c r="AL3" s="446">
        <v>2250</v>
      </c>
      <c r="AM3" s="446">
        <v>1650</v>
      </c>
      <c r="AN3" s="446">
        <v>1400</v>
      </c>
      <c r="AO3" s="447">
        <v>1340</v>
      </c>
      <c r="AP3" s="447">
        <v>2000</v>
      </c>
      <c r="AQ3" s="447">
        <v>1400</v>
      </c>
      <c r="AR3" s="447">
        <v>1150</v>
      </c>
      <c r="AS3" s="447">
        <v>1100</v>
      </c>
      <c r="AT3" s="447">
        <v>1750</v>
      </c>
      <c r="AU3" s="447">
        <v>1150</v>
      </c>
      <c r="AV3" s="447">
        <v>900</v>
      </c>
      <c r="AW3" s="447">
        <v>860</v>
      </c>
      <c r="AX3" s="447">
        <v>1200</v>
      </c>
      <c r="AY3" s="448">
        <v>900</v>
      </c>
      <c r="AZ3" s="448">
        <v>650</v>
      </c>
      <c r="BA3" s="448">
        <v>620</v>
      </c>
      <c r="BB3" s="446">
        <f>+'Cuadro Resumen'!C213</f>
        <v>5605.2314999999999</v>
      </c>
      <c r="BC3" s="446">
        <f>+'Cuadro Resumen'!D213</f>
        <v>5165.6055000000006</v>
      </c>
      <c r="BD3" s="446">
        <f>+'Cuadro Resumen'!E213</f>
        <v>6594.39</v>
      </c>
      <c r="BE3" s="446">
        <f>+'Cuadro Resumen'!F213</f>
        <v>6154.7640000000001</v>
      </c>
      <c r="BF3" s="446">
        <f>+'Cuadro Resumen'!C214</f>
        <v>4945.7925000000005</v>
      </c>
      <c r="BG3" s="446">
        <f>+'Cuadro Resumen'!D214</f>
        <v>4506.1665000000003</v>
      </c>
      <c r="BH3" s="446">
        <f>+'Cuadro Resumen'!E214</f>
        <v>5934.951</v>
      </c>
      <c r="BI3" s="446">
        <f>+'Cuadro Resumen'!F214</f>
        <v>5495.3249999999998</v>
      </c>
      <c r="BJ3" s="447">
        <f>+'Cuadro Resumen'!C215</f>
        <v>4286.3535000000002</v>
      </c>
      <c r="BK3" s="447">
        <f>+'Cuadro Resumen'!D215</f>
        <v>3956.634</v>
      </c>
      <c r="BL3" s="447">
        <f>+'Cuadro Resumen'!E215</f>
        <v>5275.5120000000006</v>
      </c>
      <c r="BM3" s="447">
        <f>+'Cuadro Resumen'!F215</f>
        <v>4835.8860000000004</v>
      </c>
      <c r="BN3" s="447">
        <f>+'Cuadro Resumen'!C216</f>
        <v>3626.9145000000003</v>
      </c>
      <c r="BO3" s="447">
        <f>+'Cuadro Resumen'!D216</f>
        <v>3297.1950000000002</v>
      </c>
      <c r="BP3" s="447">
        <f>+'Cuadro Resumen'!E216</f>
        <v>4616.0730000000003</v>
      </c>
      <c r="BQ3" s="447">
        <f>+'Cuadro Resumen'!F216</f>
        <v>4286.3535000000002</v>
      </c>
      <c r="BR3" s="447">
        <f>+'Cuadro Resumen'!C217</f>
        <v>3187.2885000000001</v>
      </c>
      <c r="BS3" s="447">
        <f>+'Cuadro Resumen'!D217</f>
        <v>2967.4755</v>
      </c>
      <c r="BT3" s="447">
        <f>+'Cuadro Resumen'!E217</f>
        <v>4066.5405000000001</v>
      </c>
      <c r="BU3" s="447">
        <f>+'Cuadro Resumen'!F217</f>
        <v>3736.8210000000004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62">
        <f>SUM(F17:F37)</f>
        <v>0</v>
      </c>
      <c r="F10" s="70"/>
      <c r="G10" s="79"/>
      <c r="H10" s="70"/>
      <c r="I10" s="70"/>
    </row>
    <row r="11" spans="1:555" x14ac:dyDescent="0.25">
      <c r="C11" s="70"/>
      <c r="D11" s="31"/>
      <c r="E11" s="93"/>
      <c r="F11" s="93"/>
      <c r="G11" s="93"/>
      <c r="H11" s="76"/>
      <c r="I11" s="76"/>
      <c r="J11" s="76"/>
      <c r="K11" s="112"/>
    </row>
    <row r="12" spans="1:555" ht="15.75" x14ac:dyDescent="0.25">
      <c r="B12" s="93"/>
      <c r="C12" s="297" t="s">
        <v>392</v>
      </c>
      <c r="D12" s="358"/>
      <c r="E12" s="93"/>
      <c r="F12" s="93"/>
      <c r="G12" s="93"/>
      <c r="H12" s="76"/>
      <c r="I12" s="76"/>
      <c r="J12" s="76"/>
      <c r="K12" s="112"/>
    </row>
    <row r="13" spans="1:555" ht="18.75" x14ac:dyDescent="0.25">
      <c r="B13" s="93"/>
      <c r="C13" s="209"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15.75" thickBot="1" x14ac:dyDescent="0.3">
      <c r="C16" s="129" t="s">
        <v>44</v>
      </c>
      <c r="D16" s="134" t="s">
        <v>55</v>
      </c>
      <c r="E16" s="136" t="s">
        <v>57</v>
      </c>
      <c r="F16" s="135" t="s">
        <v>27</v>
      </c>
      <c r="G16" s="133" t="s">
        <v>131</v>
      </c>
      <c r="H16" s="136" t="s">
        <v>46</v>
      </c>
      <c r="I16" s="133" t="s">
        <v>132</v>
      </c>
      <c r="J16" s="133" t="s">
        <v>410</v>
      </c>
      <c r="K16" s="133" t="s">
        <v>411</v>
      </c>
      <c r="L16" s="133" t="s">
        <v>121</v>
      </c>
    </row>
    <row r="17" spans="3:12" ht="45" x14ac:dyDescent="0.25">
      <c r="C17" s="548" t="s">
        <v>1772</v>
      </c>
      <c r="D17" s="158">
        <v>0</v>
      </c>
      <c r="E17" s="115">
        <v>52000000</v>
      </c>
      <c r="F17" s="97">
        <f t="shared" ref="F17:F37" si="0">D17*E17</f>
        <v>0</v>
      </c>
      <c r="G17" s="161" t="s">
        <v>1762</v>
      </c>
      <c r="H17" s="142" t="s">
        <v>343</v>
      </c>
      <c r="I17" s="130" t="str">
        <f>VLOOKUP(H17,Presupuesto!$B$11:$C$565,2,0)</f>
        <v>CONSTRUCCIONES ADICIONES Y MEJORA DE EDIF (47100-00)</v>
      </c>
      <c r="J17" s="217" t="s">
        <v>1364</v>
      </c>
      <c r="K17" s="98" t="s">
        <v>394</v>
      </c>
      <c r="L17" s="98"/>
    </row>
    <row r="18" spans="3:12" x14ac:dyDescent="0.25">
      <c r="C18" s="141"/>
      <c r="D18" s="158"/>
      <c r="E18" s="123"/>
      <c r="F18" s="97">
        <f t="shared" si="0"/>
        <v>0</v>
      </c>
      <c r="G18" s="161"/>
      <c r="H18" s="142"/>
      <c r="I18" s="130" t="e">
        <f>VLOOKUP(H18,Presupuesto!$B$11:$C$565,2,0)</f>
        <v>#N/A</v>
      </c>
      <c r="J18" s="98" t="str">
        <f>$J$17</f>
        <v>Gestión Administrativa y  financiera en apoyo al Desarrollo Académico</v>
      </c>
      <c r="K18" s="98" t="s">
        <v>412</v>
      </c>
      <c r="L18" s="98"/>
    </row>
    <row r="19" spans="3:12" x14ac:dyDescent="0.25">
      <c r="C19" s="141"/>
      <c r="D19" s="158"/>
      <c r="E19" s="123"/>
      <c r="F19" s="97">
        <f t="shared" si="0"/>
        <v>0</v>
      </c>
      <c r="G19" s="161"/>
      <c r="H19" s="142"/>
      <c r="I19" s="130" t="e">
        <f>VLOOKUP(H19,Presupuesto!$B$11:$C$565,2,0)</f>
        <v>#N/A</v>
      </c>
      <c r="J19" s="98" t="str">
        <f t="shared" ref="J19:J36" si="1">$J$17</f>
        <v>Gestión Administrativa y  financiera en apoyo al Desarrollo Académico</v>
      </c>
      <c r="K19" s="98" t="s">
        <v>412</v>
      </c>
      <c r="L19" s="98"/>
    </row>
    <row r="20" spans="3:12" x14ac:dyDescent="0.25">
      <c r="C20" s="141"/>
      <c r="D20" s="158"/>
      <c r="E20" s="123"/>
      <c r="F20" s="97">
        <f t="shared" si="0"/>
        <v>0</v>
      </c>
      <c r="G20" s="161"/>
      <c r="H20" s="142"/>
      <c r="I20" s="130" t="e">
        <f>VLOOKUP(H20,Presupuesto!$B$11:$C$565,2,0)</f>
        <v>#N/A</v>
      </c>
      <c r="J20" s="98" t="str">
        <f t="shared" si="1"/>
        <v>Gestión Administrativa y  financiera en apoyo al Desarrollo Académico</v>
      </c>
      <c r="K20" s="98" t="s">
        <v>412</v>
      </c>
      <c r="L20" s="98"/>
    </row>
    <row r="21" spans="3:12" x14ac:dyDescent="0.25">
      <c r="C21" s="141"/>
      <c r="D21" s="158"/>
      <c r="E21" s="123"/>
      <c r="F21" s="97">
        <f t="shared" si="0"/>
        <v>0</v>
      </c>
      <c r="G21" s="161"/>
      <c r="H21" s="142"/>
      <c r="I21" s="130" t="e">
        <f>VLOOKUP(H21,Presupuesto!$B$11:$C$565,2,0)</f>
        <v>#N/A</v>
      </c>
      <c r="J21" s="98" t="str">
        <f t="shared" si="1"/>
        <v>Gestión Administrativa y  financiera en apoyo al Desarrollo Académico</v>
      </c>
      <c r="K21" s="98" t="s">
        <v>412</v>
      </c>
      <c r="L21" s="98"/>
    </row>
    <row r="22" spans="3:12" x14ac:dyDescent="0.25">
      <c r="C22" s="141"/>
      <c r="D22" s="158"/>
      <c r="E22" s="123"/>
      <c r="F22" s="97">
        <f t="shared" si="0"/>
        <v>0</v>
      </c>
      <c r="G22" s="161"/>
      <c r="H22" s="142"/>
      <c r="I22" s="130" t="e">
        <f>VLOOKUP(H22,Presupuesto!$B$11:$C$565,2,0)</f>
        <v>#N/A</v>
      </c>
      <c r="J22" s="98" t="str">
        <f t="shared" si="1"/>
        <v>Gestión Administrativa y  financiera en apoyo al Desarrollo Académico</v>
      </c>
      <c r="K22" s="98" t="s">
        <v>401</v>
      </c>
      <c r="L22" s="98"/>
    </row>
    <row r="23" spans="3:12" x14ac:dyDescent="0.25">
      <c r="C23" s="141"/>
      <c r="D23" s="158"/>
      <c r="E23" s="123"/>
      <c r="F23" s="97">
        <f t="shared" si="0"/>
        <v>0</v>
      </c>
      <c r="G23" s="161"/>
      <c r="H23" s="142"/>
      <c r="I23" s="130" t="e">
        <f>VLOOKUP(H23,Presupuesto!$B$11:$C$565,2,0)</f>
        <v>#N/A</v>
      </c>
      <c r="J23" s="98" t="str">
        <f t="shared" si="1"/>
        <v>Gestión Administrativa y  financiera en apoyo al Desarrollo Académico</v>
      </c>
      <c r="K23" s="98" t="s">
        <v>412</v>
      </c>
      <c r="L23" s="98"/>
    </row>
    <row r="24" spans="3:12" x14ac:dyDescent="0.25">
      <c r="C24" s="141"/>
      <c r="D24" s="158"/>
      <c r="E24" s="123"/>
      <c r="F24" s="97">
        <f t="shared" si="0"/>
        <v>0</v>
      </c>
      <c r="G24" s="161"/>
      <c r="H24" s="142"/>
      <c r="I24" s="130" t="e">
        <f>VLOOKUP(H24,Presupuesto!$B$11:$C$565,2,0)</f>
        <v>#N/A</v>
      </c>
      <c r="J24" s="98" t="str">
        <f t="shared" si="1"/>
        <v>Gestión Administrativa y  financiera en apoyo al Desarrollo Académico</v>
      </c>
      <c r="K24" s="98" t="s">
        <v>412</v>
      </c>
      <c r="L24" s="98"/>
    </row>
    <row r="25" spans="3:12" x14ac:dyDescent="0.25">
      <c r="C25" s="141"/>
      <c r="D25" s="158"/>
      <c r="E25" s="123"/>
      <c r="F25" s="97">
        <f t="shared" si="0"/>
        <v>0</v>
      </c>
      <c r="G25" s="161"/>
      <c r="H25" s="142"/>
      <c r="I25" s="130" t="e">
        <f>VLOOKUP(H25,Presupuesto!$B$11:$C$565,2,0)</f>
        <v>#N/A</v>
      </c>
      <c r="J25" s="98" t="str">
        <f t="shared" si="1"/>
        <v>Gestión Administrativa y  financiera en apoyo al Desarrollo Académico</v>
      </c>
      <c r="K25" s="98" t="s">
        <v>412</v>
      </c>
      <c r="L25" s="98"/>
    </row>
    <row r="26" spans="3:12" x14ac:dyDescent="0.25">
      <c r="C26" s="141"/>
      <c r="D26" s="158"/>
      <c r="E26" s="123"/>
      <c r="F26" s="97">
        <f t="shared" si="0"/>
        <v>0</v>
      </c>
      <c r="G26" s="161"/>
      <c r="H26" s="142"/>
      <c r="I26" s="130" t="e">
        <f>VLOOKUP(H26,Presupuesto!$B$11:$C$565,2,0)</f>
        <v>#N/A</v>
      </c>
      <c r="J26" s="98" t="str">
        <f t="shared" si="1"/>
        <v>Gestión Administrativa y  financiera en apoyo al Desarrollo Académico</v>
      </c>
      <c r="K26" s="98" t="s">
        <v>412</v>
      </c>
      <c r="L26" s="98"/>
    </row>
    <row r="27" spans="3:12" x14ac:dyDescent="0.25">
      <c r="C27" s="143"/>
      <c r="D27" s="158"/>
      <c r="E27" s="118"/>
      <c r="F27" s="97">
        <f t="shared" si="0"/>
        <v>0</v>
      </c>
      <c r="G27" s="161"/>
      <c r="H27" s="144"/>
      <c r="I27" s="130" t="e">
        <f>VLOOKUP(H27,Presupuesto!$B$11:$C$565,2,0)</f>
        <v>#N/A</v>
      </c>
      <c r="J27" s="98" t="str">
        <f t="shared" si="1"/>
        <v>Gestión Administrativa y  financiera en apoyo al Desarrollo Académico</v>
      </c>
      <c r="K27" s="98" t="s">
        <v>412</v>
      </c>
      <c r="L27" s="98"/>
    </row>
    <row r="28" spans="3:12" x14ac:dyDescent="0.25">
      <c r="C28" s="143"/>
      <c r="D28" s="158"/>
      <c r="E28" s="118"/>
      <c r="F28" s="97">
        <f t="shared" si="0"/>
        <v>0</v>
      </c>
      <c r="G28" s="161"/>
      <c r="H28" s="144"/>
      <c r="I28" s="130" t="e">
        <f>VLOOKUP(H28,Presupuesto!$B$11:$C$565,2,0)</f>
        <v>#N/A</v>
      </c>
      <c r="J28" s="98" t="str">
        <f t="shared" si="1"/>
        <v>Gestión Administrativa y  financiera en apoyo al Desarrollo Académico</v>
      </c>
      <c r="K28" s="98" t="s">
        <v>412</v>
      </c>
      <c r="L28" s="98"/>
    </row>
    <row r="29" spans="3:12" x14ac:dyDescent="0.25">
      <c r="C29" s="143"/>
      <c r="D29" s="158"/>
      <c r="E29" s="118"/>
      <c r="F29" s="97">
        <f t="shared" si="0"/>
        <v>0</v>
      </c>
      <c r="G29" s="161"/>
      <c r="H29" s="144"/>
      <c r="I29" s="130" t="e">
        <f>VLOOKUP(H29,Presupuesto!$B$11:$C$565,2,0)</f>
        <v>#N/A</v>
      </c>
      <c r="J29" s="98" t="str">
        <f t="shared" si="1"/>
        <v>Gestión Administrativa y  financiera en apoyo al Desarrollo Académico</v>
      </c>
      <c r="K29" s="98" t="s">
        <v>412</v>
      </c>
      <c r="L29" s="98"/>
    </row>
    <row r="30" spans="3:12" x14ac:dyDescent="0.25">
      <c r="C30" s="143"/>
      <c r="D30" s="158"/>
      <c r="E30" s="118"/>
      <c r="F30" s="97">
        <f t="shared" si="0"/>
        <v>0</v>
      </c>
      <c r="G30" s="161"/>
      <c r="H30" s="144"/>
      <c r="I30" s="130" t="e">
        <f>VLOOKUP(H30,Presupuesto!$B$11:$C$565,2,0)</f>
        <v>#N/A</v>
      </c>
      <c r="J30" s="98" t="str">
        <f t="shared" si="1"/>
        <v>Gestión Administrativa y  financiera en apoyo al Desarrollo Académico</v>
      </c>
      <c r="K30" s="98" t="s">
        <v>412</v>
      </c>
      <c r="L30" s="98"/>
    </row>
    <row r="31" spans="3:12" x14ac:dyDescent="0.25">
      <c r="C31" s="143"/>
      <c r="D31" s="158"/>
      <c r="E31" s="118"/>
      <c r="F31" s="97">
        <f t="shared" si="0"/>
        <v>0</v>
      </c>
      <c r="G31" s="161"/>
      <c r="H31" s="144"/>
      <c r="I31" s="130" t="e">
        <f>VLOOKUP(H31,Presupuesto!$B$11:$C$565,2,0)</f>
        <v>#N/A</v>
      </c>
      <c r="J31" s="98" t="str">
        <f t="shared" si="1"/>
        <v>Gestión Administrativa y  financiera en apoyo al Desarrollo Académico</v>
      </c>
      <c r="K31" s="98" t="s">
        <v>412</v>
      </c>
      <c r="L31" s="98"/>
    </row>
    <row r="32" spans="3:12" x14ac:dyDescent="0.25">
      <c r="C32" s="143"/>
      <c r="D32" s="158"/>
      <c r="E32" s="118"/>
      <c r="F32" s="97">
        <f t="shared" si="0"/>
        <v>0</v>
      </c>
      <c r="G32" s="161"/>
      <c r="H32" s="144"/>
      <c r="I32" s="130" t="e">
        <f>VLOOKUP(H32,Presupuesto!$B$11:$C$565,2,0)</f>
        <v>#N/A</v>
      </c>
      <c r="J32" s="98" t="str">
        <f t="shared" si="1"/>
        <v>Gestión Administrativa y  financiera en apoyo al Desarrollo Académico</v>
      </c>
      <c r="K32" s="98" t="s">
        <v>412</v>
      </c>
      <c r="L32" s="98"/>
    </row>
    <row r="33" spans="3:12" x14ac:dyDescent="0.25">
      <c r="C33" s="145"/>
      <c r="D33" s="158"/>
      <c r="E33" s="118"/>
      <c r="F33" s="97">
        <f t="shared" si="0"/>
        <v>0</v>
      </c>
      <c r="G33" s="161"/>
      <c r="H33" s="146"/>
      <c r="I33" s="130" t="e">
        <f>VLOOKUP(H33,Presupuesto!$B$11:$C$565,2,0)</f>
        <v>#N/A</v>
      </c>
      <c r="J33" s="98" t="str">
        <f t="shared" si="1"/>
        <v>Gestión Administrativa y  financiera en apoyo al Desarrollo Académico</v>
      </c>
      <c r="K33" s="98" t="s">
        <v>403</v>
      </c>
      <c r="L33" s="98"/>
    </row>
    <row r="34" spans="3:12" x14ac:dyDescent="0.25">
      <c r="C34" s="145"/>
      <c r="D34" s="158"/>
      <c r="E34" s="118"/>
      <c r="F34" s="97">
        <f t="shared" si="0"/>
        <v>0</v>
      </c>
      <c r="G34" s="161"/>
      <c r="H34" s="146"/>
      <c r="I34" s="130" t="e">
        <f>VLOOKUP(H34,Presupuesto!$B$11:$C$565,2,0)</f>
        <v>#N/A</v>
      </c>
      <c r="J34" s="98" t="str">
        <f t="shared" si="1"/>
        <v>Gestión Administrativa y  financiera en apoyo al Desarrollo Académico</v>
      </c>
      <c r="K34" s="98" t="s">
        <v>412</v>
      </c>
      <c r="L34" s="98"/>
    </row>
    <row r="35" spans="3:12" x14ac:dyDescent="0.25">
      <c r="C35" s="145"/>
      <c r="D35" s="158"/>
      <c r="E35" s="118"/>
      <c r="F35" s="97">
        <f t="shared" si="0"/>
        <v>0</v>
      </c>
      <c r="G35" s="161"/>
      <c r="H35" s="146"/>
      <c r="I35" s="130" t="e">
        <f>VLOOKUP(H35,Presupuesto!$B$11:$C$565,2,0)</f>
        <v>#N/A</v>
      </c>
      <c r="J35" s="98" t="str">
        <f t="shared" si="1"/>
        <v>Gestión Administrativa y  financiera en apoyo al Desarrollo Académico</v>
      </c>
      <c r="K35" s="98" t="s">
        <v>412</v>
      </c>
      <c r="L35" s="98"/>
    </row>
    <row r="36" spans="3:12" x14ac:dyDescent="0.25">
      <c r="C36" s="145"/>
      <c r="D36" s="158"/>
      <c r="E36" s="118"/>
      <c r="F36" s="97">
        <f t="shared" si="0"/>
        <v>0</v>
      </c>
      <c r="G36" s="161"/>
      <c r="H36" s="146"/>
      <c r="I36" s="130" t="e">
        <f>VLOOKUP(H36,Presupuesto!$B$11:$C$565,2,0)</f>
        <v>#N/A</v>
      </c>
      <c r="J36" s="98" t="str">
        <f t="shared" si="1"/>
        <v>Gestión Administrativa y  financiera en apoyo al Desarrollo Académico</v>
      </c>
      <c r="K36" s="98" t="s">
        <v>412</v>
      </c>
      <c r="L36" s="98"/>
    </row>
    <row r="37" spans="3:12" ht="15.75" thickBot="1" x14ac:dyDescent="0.3">
      <c r="C37" s="147"/>
      <c r="D37" s="221"/>
      <c r="E37" s="103"/>
      <c r="F37" s="105">
        <f t="shared" si="0"/>
        <v>0</v>
      </c>
      <c r="G37" s="162"/>
      <c r="H37" s="148"/>
      <c r="I37" s="132" t="e">
        <f>VLOOKUP(H37,Presupuesto!$B$11:$C$565,2,0)</f>
        <v>#N/A</v>
      </c>
      <c r="J37" s="106" t="str">
        <f t="shared" ref="J37" si="2">$J$20</f>
        <v>Gestión Administrativa y  financiera en apoyo al Desarrollo Académico</v>
      </c>
      <c r="K37" s="124" t="s">
        <v>394</v>
      </c>
      <c r="L37" s="106"/>
    </row>
    <row r="38" spans="3:12" x14ac:dyDescent="0.25">
      <c r="F38" s="90"/>
      <c r="G38" s="89"/>
      <c r="H38" s="90"/>
      <c r="I38" s="90"/>
    </row>
    <row r="39" spans="3:12" ht="15.75" thickBot="1" x14ac:dyDescent="0.3"/>
    <row r="40" spans="3:12" ht="15.75" thickBot="1" x14ac:dyDescent="0.3">
      <c r="C40" s="157" t="s">
        <v>53</v>
      </c>
      <c r="D40" s="362">
        <f>SUM(F47:F67)</f>
        <v>0</v>
      </c>
      <c r="F40" s="70"/>
      <c r="G40" s="79"/>
      <c r="H40" s="70"/>
      <c r="I40" s="70"/>
    </row>
    <row r="41" spans="3:12" x14ac:dyDescent="0.25">
      <c r="C41" s="70"/>
      <c r="D41" s="31"/>
      <c r="E41" s="93"/>
      <c r="F41" s="93"/>
      <c r="G41" s="93"/>
      <c r="H41" s="76"/>
      <c r="I41" s="76"/>
      <c r="J41" s="76"/>
      <c r="K41" s="112"/>
    </row>
    <row r="42" spans="3:12" ht="15.75" x14ac:dyDescent="0.25">
      <c r="C42" s="297" t="s">
        <v>392</v>
      </c>
      <c r="D42" s="358"/>
      <c r="E42" s="93"/>
      <c r="F42" s="93"/>
      <c r="G42" s="93"/>
      <c r="H42" s="76"/>
      <c r="I42" s="76"/>
      <c r="J42" s="76"/>
      <c r="K42" s="112"/>
    </row>
    <row r="43" spans="3:12" ht="18.75" x14ac:dyDescent="0.25">
      <c r="C43" s="209"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15.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3">D47*E47</f>
        <v>0</v>
      </c>
      <c r="G47" s="161"/>
      <c r="H47" s="142"/>
      <c r="I47" s="130" t="e">
        <f>VLOOKUP(H47,Presupuesto!$B$11:$C$565,2,0)</f>
        <v>#N/A</v>
      </c>
      <c r="J47" s="217" t="s">
        <v>1452</v>
      </c>
      <c r="K47" s="98" t="s">
        <v>394</v>
      </c>
      <c r="L47" s="98"/>
    </row>
    <row r="48" spans="3:12" x14ac:dyDescent="0.25">
      <c r="C48" s="141"/>
      <c r="D48" s="158"/>
      <c r="E48" s="123"/>
      <c r="F48" s="97">
        <f t="shared" si="3"/>
        <v>0</v>
      </c>
      <c r="G48" s="161"/>
      <c r="H48" s="142"/>
      <c r="I48" s="130" t="e">
        <f>VLOOKUP(H48,Presupuesto!$B$11:$C$565,2,0)</f>
        <v>#N/A</v>
      </c>
      <c r="J48" s="98" t="str">
        <f>$J$47</f>
        <v>Posgrado</v>
      </c>
      <c r="K48" s="98" t="s">
        <v>412</v>
      </c>
      <c r="L48" s="98"/>
    </row>
    <row r="49" spans="3:12" x14ac:dyDescent="0.25">
      <c r="C49" s="141"/>
      <c r="D49" s="158"/>
      <c r="E49" s="123"/>
      <c r="F49" s="97">
        <f t="shared" si="3"/>
        <v>0</v>
      </c>
      <c r="G49" s="161"/>
      <c r="H49" s="142"/>
      <c r="I49" s="130" t="e">
        <f>VLOOKUP(H49,Presupuesto!$B$11:$C$565,2,0)</f>
        <v>#N/A</v>
      </c>
      <c r="J49" s="98" t="str">
        <f t="shared" ref="J49:J67" si="4">$J$47</f>
        <v>Posgrado</v>
      </c>
      <c r="K49" s="98" t="s">
        <v>412</v>
      </c>
      <c r="L49" s="98"/>
    </row>
    <row r="50" spans="3:12" x14ac:dyDescent="0.25">
      <c r="C50" s="141"/>
      <c r="D50" s="158"/>
      <c r="E50" s="123"/>
      <c r="F50" s="97">
        <f t="shared" si="3"/>
        <v>0</v>
      </c>
      <c r="G50" s="161"/>
      <c r="H50" s="142"/>
      <c r="I50" s="130" t="e">
        <f>VLOOKUP(H50,Presupuesto!$B$11:$C$565,2,0)</f>
        <v>#N/A</v>
      </c>
      <c r="J50" s="98" t="str">
        <f t="shared" si="4"/>
        <v>Posgrado</v>
      </c>
      <c r="K50" s="98" t="s">
        <v>412</v>
      </c>
      <c r="L50" s="98"/>
    </row>
    <row r="51" spans="3:12" x14ac:dyDescent="0.25">
      <c r="C51" s="141"/>
      <c r="D51" s="158"/>
      <c r="E51" s="123"/>
      <c r="F51" s="97">
        <f t="shared" si="3"/>
        <v>0</v>
      </c>
      <c r="G51" s="161"/>
      <c r="H51" s="142"/>
      <c r="I51" s="130" t="e">
        <f>VLOOKUP(H51,Presupuesto!$B$11:$C$565,2,0)</f>
        <v>#N/A</v>
      </c>
      <c r="J51" s="98" t="str">
        <f t="shared" si="4"/>
        <v>Posgrado</v>
      </c>
      <c r="K51" s="98" t="s">
        <v>412</v>
      </c>
      <c r="L51" s="98"/>
    </row>
    <row r="52" spans="3:12" x14ac:dyDescent="0.25">
      <c r="C52" s="141"/>
      <c r="D52" s="158"/>
      <c r="E52" s="123"/>
      <c r="F52" s="97">
        <f t="shared" si="3"/>
        <v>0</v>
      </c>
      <c r="G52" s="161"/>
      <c r="H52" s="142"/>
      <c r="I52" s="130" t="e">
        <f>VLOOKUP(H52,Presupuesto!$B$11:$C$565,2,0)</f>
        <v>#N/A</v>
      </c>
      <c r="J52" s="98" t="str">
        <f t="shared" si="4"/>
        <v>Posgrado</v>
      </c>
      <c r="K52" s="98" t="s">
        <v>401</v>
      </c>
      <c r="L52" s="98"/>
    </row>
    <row r="53" spans="3:12" x14ac:dyDescent="0.25">
      <c r="C53" s="141"/>
      <c r="D53" s="158"/>
      <c r="E53" s="123"/>
      <c r="F53" s="97">
        <f t="shared" si="3"/>
        <v>0</v>
      </c>
      <c r="G53" s="161"/>
      <c r="H53" s="142"/>
      <c r="I53" s="130" t="e">
        <f>VLOOKUP(H53,Presupuesto!$B$11:$C$565,2,0)</f>
        <v>#N/A</v>
      </c>
      <c r="J53" s="98" t="str">
        <f t="shared" si="4"/>
        <v>Posgrado</v>
      </c>
      <c r="K53" s="98" t="s">
        <v>412</v>
      </c>
      <c r="L53" s="98"/>
    </row>
    <row r="54" spans="3:12" x14ac:dyDescent="0.25">
      <c r="C54" s="141"/>
      <c r="D54" s="158"/>
      <c r="E54" s="123"/>
      <c r="F54" s="97">
        <f t="shared" si="3"/>
        <v>0</v>
      </c>
      <c r="G54" s="161"/>
      <c r="H54" s="142"/>
      <c r="I54" s="130" t="e">
        <f>VLOOKUP(H54,Presupuesto!$B$11:$C$565,2,0)</f>
        <v>#N/A</v>
      </c>
      <c r="J54" s="98" t="str">
        <f t="shared" si="4"/>
        <v>Posgrado</v>
      </c>
      <c r="K54" s="98" t="s">
        <v>412</v>
      </c>
      <c r="L54" s="98"/>
    </row>
    <row r="55" spans="3:12" x14ac:dyDescent="0.25">
      <c r="C55" s="141"/>
      <c r="D55" s="158"/>
      <c r="E55" s="123"/>
      <c r="F55" s="97">
        <f t="shared" si="3"/>
        <v>0</v>
      </c>
      <c r="G55" s="161"/>
      <c r="H55" s="142"/>
      <c r="I55" s="130" t="e">
        <f>VLOOKUP(H55,Presupuesto!$B$11:$C$565,2,0)</f>
        <v>#N/A</v>
      </c>
      <c r="J55" s="98" t="str">
        <f t="shared" si="4"/>
        <v>Posgrado</v>
      </c>
      <c r="K55" s="98" t="s">
        <v>412</v>
      </c>
      <c r="L55" s="98"/>
    </row>
    <row r="56" spans="3:12" x14ac:dyDescent="0.25">
      <c r="C56" s="141"/>
      <c r="D56" s="158"/>
      <c r="E56" s="123"/>
      <c r="F56" s="97">
        <f t="shared" si="3"/>
        <v>0</v>
      </c>
      <c r="G56" s="161"/>
      <c r="H56" s="142"/>
      <c r="I56" s="130" t="e">
        <f>VLOOKUP(H56,Presupuesto!$B$11:$C$565,2,0)</f>
        <v>#N/A</v>
      </c>
      <c r="J56" s="98" t="str">
        <f t="shared" si="4"/>
        <v>Posgrado</v>
      </c>
      <c r="K56" s="98" t="s">
        <v>412</v>
      </c>
      <c r="L56" s="98"/>
    </row>
    <row r="57" spans="3:12" x14ac:dyDescent="0.25">
      <c r="C57" s="143"/>
      <c r="D57" s="158"/>
      <c r="E57" s="118"/>
      <c r="F57" s="97">
        <f t="shared" si="3"/>
        <v>0</v>
      </c>
      <c r="G57" s="161"/>
      <c r="H57" s="144"/>
      <c r="I57" s="130" t="e">
        <f>VLOOKUP(H57,Presupuesto!$B$11:$C$565,2,0)</f>
        <v>#N/A</v>
      </c>
      <c r="J57" s="98" t="str">
        <f t="shared" si="4"/>
        <v>Posgrado</v>
      </c>
      <c r="K57" s="98" t="s">
        <v>412</v>
      </c>
      <c r="L57" s="98"/>
    </row>
    <row r="58" spans="3:12" x14ac:dyDescent="0.25">
      <c r="C58" s="143"/>
      <c r="D58" s="158"/>
      <c r="E58" s="118"/>
      <c r="F58" s="97">
        <f t="shared" si="3"/>
        <v>0</v>
      </c>
      <c r="G58" s="161"/>
      <c r="H58" s="144"/>
      <c r="I58" s="130" t="e">
        <f>VLOOKUP(H58,Presupuesto!$B$11:$C$565,2,0)</f>
        <v>#N/A</v>
      </c>
      <c r="J58" s="98" t="str">
        <f t="shared" si="4"/>
        <v>Posgrado</v>
      </c>
      <c r="K58" s="98" t="s">
        <v>412</v>
      </c>
      <c r="L58" s="98"/>
    </row>
    <row r="59" spans="3:12" x14ac:dyDescent="0.25">
      <c r="C59" s="143"/>
      <c r="D59" s="158"/>
      <c r="E59" s="118"/>
      <c r="F59" s="97">
        <f t="shared" si="3"/>
        <v>0</v>
      </c>
      <c r="G59" s="161"/>
      <c r="H59" s="144"/>
      <c r="I59" s="130" t="e">
        <f>VLOOKUP(H59,Presupuesto!$B$11:$C$565,2,0)</f>
        <v>#N/A</v>
      </c>
      <c r="J59" s="98" t="str">
        <f t="shared" si="4"/>
        <v>Posgrado</v>
      </c>
      <c r="K59" s="98" t="s">
        <v>412</v>
      </c>
      <c r="L59" s="98"/>
    </row>
    <row r="60" spans="3:12" x14ac:dyDescent="0.25">
      <c r="C60" s="143"/>
      <c r="D60" s="158"/>
      <c r="E60" s="118"/>
      <c r="F60" s="97">
        <f t="shared" si="3"/>
        <v>0</v>
      </c>
      <c r="G60" s="161"/>
      <c r="H60" s="144"/>
      <c r="I60" s="130" t="e">
        <f>VLOOKUP(H60,Presupuesto!$B$11:$C$565,2,0)</f>
        <v>#N/A</v>
      </c>
      <c r="J60" s="98" t="str">
        <f t="shared" si="4"/>
        <v>Posgrado</v>
      </c>
      <c r="K60" s="98" t="s">
        <v>412</v>
      </c>
      <c r="L60" s="98"/>
    </row>
    <row r="61" spans="3:12" x14ac:dyDescent="0.25">
      <c r="C61" s="143"/>
      <c r="D61" s="158"/>
      <c r="E61" s="118"/>
      <c r="F61" s="97">
        <f t="shared" si="3"/>
        <v>0</v>
      </c>
      <c r="G61" s="161"/>
      <c r="H61" s="144"/>
      <c r="I61" s="130" t="e">
        <f>VLOOKUP(H61,Presupuesto!$B$11:$C$565,2,0)</f>
        <v>#N/A</v>
      </c>
      <c r="J61" s="98" t="str">
        <f t="shared" si="4"/>
        <v>Posgrado</v>
      </c>
      <c r="K61" s="98" t="s">
        <v>412</v>
      </c>
      <c r="L61" s="98"/>
    </row>
    <row r="62" spans="3:12" x14ac:dyDescent="0.25">
      <c r="C62" s="143"/>
      <c r="D62" s="158"/>
      <c r="E62" s="118"/>
      <c r="F62" s="97">
        <f t="shared" si="3"/>
        <v>0</v>
      </c>
      <c r="G62" s="161"/>
      <c r="H62" s="144"/>
      <c r="I62" s="130" t="e">
        <f>VLOOKUP(H62,Presupuesto!$B$11:$C$565,2,0)</f>
        <v>#N/A</v>
      </c>
      <c r="J62" s="98" t="str">
        <f t="shared" si="4"/>
        <v>Posgrado</v>
      </c>
      <c r="K62" s="98" t="s">
        <v>412</v>
      </c>
      <c r="L62" s="98"/>
    </row>
    <row r="63" spans="3:12" x14ac:dyDescent="0.25">
      <c r="C63" s="145"/>
      <c r="D63" s="158"/>
      <c r="E63" s="118"/>
      <c r="F63" s="97">
        <f t="shared" si="3"/>
        <v>0</v>
      </c>
      <c r="G63" s="161"/>
      <c r="H63" s="146"/>
      <c r="I63" s="130" t="e">
        <f>VLOOKUP(H63,Presupuesto!$B$11:$C$565,2,0)</f>
        <v>#N/A</v>
      </c>
      <c r="J63" s="98" t="str">
        <f t="shared" si="4"/>
        <v>Posgrado</v>
      </c>
      <c r="K63" s="98" t="s">
        <v>403</v>
      </c>
      <c r="L63" s="98"/>
    </row>
    <row r="64" spans="3:12" x14ac:dyDescent="0.25">
      <c r="C64" s="145"/>
      <c r="D64" s="158"/>
      <c r="E64" s="118"/>
      <c r="F64" s="97">
        <f t="shared" si="3"/>
        <v>0</v>
      </c>
      <c r="G64" s="161"/>
      <c r="H64" s="146"/>
      <c r="I64" s="130" t="e">
        <f>VLOOKUP(H64,Presupuesto!$B$11:$C$565,2,0)</f>
        <v>#N/A</v>
      </c>
      <c r="J64" s="98" t="str">
        <f t="shared" si="4"/>
        <v>Posgrado</v>
      </c>
      <c r="K64" s="98" t="s">
        <v>412</v>
      </c>
      <c r="L64" s="98"/>
    </row>
    <row r="65" spans="3:12" x14ac:dyDescent="0.25">
      <c r="C65" s="145"/>
      <c r="D65" s="158"/>
      <c r="E65" s="118"/>
      <c r="F65" s="97">
        <f t="shared" si="3"/>
        <v>0</v>
      </c>
      <c r="G65" s="161"/>
      <c r="H65" s="146"/>
      <c r="I65" s="130" t="e">
        <f>VLOOKUP(H65,Presupuesto!$B$11:$C$565,2,0)</f>
        <v>#N/A</v>
      </c>
      <c r="J65" s="98" t="str">
        <f t="shared" si="4"/>
        <v>Posgrado</v>
      </c>
      <c r="K65" s="98" t="s">
        <v>412</v>
      </c>
      <c r="L65" s="98"/>
    </row>
    <row r="66" spans="3:12" x14ac:dyDescent="0.25">
      <c r="C66" s="145"/>
      <c r="D66" s="158"/>
      <c r="E66" s="118"/>
      <c r="F66" s="97">
        <f t="shared" si="3"/>
        <v>0</v>
      </c>
      <c r="G66" s="161"/>
      <c r="H66" s="146"/>
      <c r="I66" s="130" t="e">
        <f>VLOOKUP(H66,Presupuesto!$B$11:$C$565,2,0)</f>
        <v>#N/A</v>
      </c>
      <c r="J66" s="98" t="str">
        <f t="shared" si="4"/>
        <v>Posgrado</v>
      </c>
      <c r="K66" s="98" t="s">
        <v>412</v>
      </c>
      <c r="L66" s="98"/>
    </row>
    <row r="67" spans="3:12" ht="15.75" thickBot="1" x14ac:dyDescent="0.3">
      <c r="C67" s="147"/>
      <c r="D67" s="221"/>
      <c r="E67" s="103"/>
      <c r="F67" s="105">
        <f t="shared" si="3"/>
        <v>0</v>
      </c>
      <c r="G67" s="162"/>
      <c r="H67" s="148"/>
      <c r="I67" s="132" t="e">
        <f>VLOOKUP(H67,Presupuesto!$B$11:$C$565,2,0)</f>
        <v>#N/A</v>
      </c>
      <c r="J67" s="106" t="str">
        <f t="shared" si="4"/>
        <v>Posgrado</v>
      </c>
      <c r="K67" s="124" t="s">
        <v>394</v>
      </c>
      <c r="L67" s="106"/>
    </row>
    <row r="69" spans="3:12" ht="15.75" thickBot="1" x14ac:dyDescent="0.3"/>
    <row r="70" spans="3:12" ht="15.75" thickBot="1" x14ac:dyDescent="0.3">
      <c r="C70" s="157" t="s">
        <v>53</v>
      </c>
      <c r="D70" s="362">
        <f>SUM(F77:F97)</f>
        <v>0</v>
      </c>
      <c r="F70" s="70"/>
      <c r="G70" s="79"/>
      <c r="H70" s="70"/>
      <c r="I70" s="70"/>
    </row>
    <row r="71" spans="3:12" x14ac:dyDescent="0.25">
      <c r="C71" s="70"/>
      <c r="D71" s="31"/>
      <c r="E71" s="93"/>
      <c r="F71" s="93"/>
      <c r="G71" s="93"/>
      <c r="H71" s="76"/>
      <c r="I71" s="76"/>
      <c r="J71" s="76"/>
      <c r="K71" s="112"/>
    </row>
    <row r="72" spans="3:12" ht="15.75" x14ac:dyDescent="0.25">
      <c r="C72" s="297" t="s">
        <v>392</v>
      </c>
      <c r="D72" s="358"/>
      <c r="E72" s="93"/>
      <c r="F72" s="93"/>
      <c r="G72" s="93"/>
      <c r="H72" s="76"/>
      <c r="I72" s="76"/>
      <c r="J72" s="76"/>
      <c r="K72" s="112"/>
    </row>
    <row r="73" spans="3:12" ht="18.75" x14ac:dyDescent="0.25">
      <c r="C73" s="209"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15.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5">D77*E77</f>
        <v>0</v>
      </c>
      <c r="G77" s="161"/>
      <c r="H77" s="142"/>
      <c r="I77" s="130" t="e">
        <f>VLOOKUP(H77,Presupuesto!$B$11:$C$565,2,0)</f>
        <v>#N/A</v>
      </c>
      <c r="J77" s="217" t="s">
        <v>1452</v>
      </c>
      <c r="K77" s="98" t="s">
        <v>394</v>
      </c>
      <c r="L77" s="98"/>
    </row>
    <row r="78" spans="3:12" x14ac:dyDescent="0.25">
      <c r="C78" s="141"/>
      <c r="D78" s="158"/>
      <c r="E78" s="123"/>
      <c r="F78" s="97">
        <f t="shared" si="5"/>
        <v>0</v>
      </c>
      <c r="G78" s="161"/>
      <c r="H78" s="142"/>
      <c r="I78" s="130" t="e">
        <f>VLOOKUP(H78,Presupuesto!$B$11:$C$565,2,0)</f>
        <v>#N/A</v>
      </c>
      <c r="J78" s="98" t="str">
        <f>$J$77</f>
        <v>Posgrado</v>
      </c>
      <c r="K78" s="98" t="s">
        <v>412</v>
      </c>
      <c r="L78" s="98"/>
    </row>
    <row r="79" spans="3:12" x14ac:dyDescent="0.25">
      <c r="C79" s="141"/>
      <c r="D79" s="158"/>
      <c r="E79" s="123"/>
      <c r="F79" s="97">
        <f t="shared" si="5"/>
        <v>0</v>
      </c>
      <c r="G79" s="161"/>
      <c r="H79" s="142"/>
      <c r="I79" s="130" t="e">
        <f>VLOOKUP(H79,Presupuesto!$B$11:$C$565,2,0)</f>
        <v>#N/A</v>
      </c>
      <c r="J79" s="98" t="str">
        <f t="shared" ref="J79:J97" si="6">$J$77</f>
        <v>Posgrado</v>
      </c>
      <c r="K79" s="98" t="s">
        <v>412</v>
      </c>
      <c r="L79" s="98"/>
    </row>
    <row r="80" spans="3:12" x14ac:dyDescent="0.25">
      <c r="C80" s="141"/>
      <c r="D80" s="158"/>
      <c r="E80" s="123"/>
      <c r="F80" s="97">
        <f t="shared" si="5"/>
        <v>0</v>
      </c>
      <c r="G80" s="161"/>
      <c r="H80" s="142"/>
      <c r="I80" s="130" t="e">
        <f>VLOOKUP(H80,Presupuesto!$B$11:$C$565,2,0)</f>
        <v>#N/A</v>
      </c>
      <c r="J80" s="98" t="str">
        <f t="shared" si="6"/>
        <v>Posgrado</v>
      </c>
      <c r="K80" s="98" t="s">
        <v>412</v>
      </c>
      <c r="L80" s="98"/>
    </row>
    <row r="81" spans="3:12" x14ac:dyDescent="0.25">
      <c r="C81" s="141"/>
      <c r="D81" s="158"/>
      <c r="E81" s="123"/>
      <c r="F81" s="97">
        <f t="shared" si="5"/>
        <v>0</v>
      </c>
      <c r="G81" s="161"/>
      <c r="H81" s="142"/>
      <c r="I81" s="130" t="e">
        <f>VLOOKUP(H81,Presupuesto!$B$11:$C$565,2,0)</f>
        <v>#N/A</v>
      </c>
      <c r="J81" s="98" t="str">
        <f t="shared" si="6"/>
        <v>Posgrado</v>
      </c>
      <c r="K81" s="98" t="s">
        <v>412</v>
      </c>
      <c r="L81" s="98"/>
    </row>
    <row r="82" spans="3:12" x14ac:dyDescent="0.25">
      <c r="C82" s="141"/>
      <c r="D82" s="158"/>
      <c r="E82" s="123"/>
      <c r="F82" s="97">
        <f t="shared" si="5"/>
        <v>0</v>
      </c>
      <c r="G82" s="161"/>
      <c r="H82" s="142"/>
      <c r="I82" s="130" t="e">
        <f>VLOOKUP(H82,Presupuesto!$B$11:$C$565,2,0)</f>
        <v>#N/A</v>
      </c>
      <c r="J82" s="98" t="str">
        <f t="shared" si="6"/>
        <v>Posgrado</v>
      </c>
      <c r="K82" s="98" t="s">
        <v>401</v>
      </c>
      <c r="L82" s="98"/>
    </row>
    <row r="83" spans="3:12" x14ac:dyDescent="0.25">
      <c r="C83" s="141"/>
      <c r="D83" s="158"/>
      <c r="E83" s="123"/>
      <c r="F83" s="97">
        <f t="shared" si="5"/>
        <v>0</v>
      </c>
      <c r="G83" s="161"/>
      <c r="H83" s="142"/>
      <c r="I83" s="130" t="e">
        <f>VLOOKUP(H83,Presupuesto!$B$11:$C$565,2,0)</f>
        <v>#N/A</v>
      </c>
      <c r="J83" s="98" t="str">
        <f t="shared" si="6"/>
        <v>Posgrado</v>
      </c>
      <c r="K83" s="98" t="s">
        <v>412</v>
      </c>
      <c r="L83" s="98"/>
    </row>
    <row r="84" spans="3:12" x14ac:dyDescent="0.25">
      <c r="C84" s="141"/>
      <c r="D84" s="158"/>
      <c r="E84" s="123"/>
      <c r="F84" s="97">
        <f t="shared" si="5"/>
        <v>0</v>
      </c>
      <c r="G84" s="161"/>
      <c r="H84" s="142"/>
      <c r="I84" s="130" t="e">
        <f>VLOOKUP(H84,Presupuesto!$B$11:$C$565,2,0)</f>
        <v>#N/A</v>
      </c>
      <c r="J84" s="98" t="str">
        <f t="shared" si="6"/>
        <v>Posgrado</v>
      </c>
      <c r="K84" s="98" t="s">
        <v>412</v>
      </c>
      <c r="L84" s="98"/>
    </row>
    <row r="85" spans="3:12" x14ac:dyDescent="0.25">
      <c r="C85" s="141"/>
      <c r="D85" s="158"/>
      <c r="E85" s="123"/>
      <c r="F85" s="97">
        <f t="shared" si="5"/>
        <v>0</v>
      </c>
      <c r="G85" s="161"/>
      <c r="H85" s="142"/>
      <c r="I85" s="130" t="e">
        <f>VLOOKUP(H85,Presupuesto!$B$11:$C$565,2,0)</f>
        <v>#N/A</v>
      </c>
      <c r="J85" s="98" t="str">
        <f t="shared" si="6"/>
        <v>Posgrado</v>
      </c>
      <c r="K85" s="98" t="s">
        <v>412</v>
      </c>
      <c r="L85" s="98"/>
    </row>
    <row r="86" spans="3:12" x14ac:dyDescent="0.25">
      <c r="C86" s="141"/>
      <c r="D86" s="158"/>
      <c r="E86" s="123"/>
      <c r="F86" s="97">
        <f t="shared" si="5"/>
        <v>0</v>
      </c>
      <c r="G86" s="161"/>
      <c r="H86" s="142"/>
      <c r="I86" s="130" t="e">
        <f>VLOOKUP(H86,Presupuesto!$B$11:$C$565,2,0)</f>
        <v>#N/A</v>
      </c>
      <c r="J86" s="98" t="str">
        <f t="shared" si="6"/>
        <v>Posgrado</v>
      </c>
      <c r="K86" s="98" t="s">
        <v>412</v>
      </c>
      <c r="L86" s="98"/>
    </row>
    <row r="87" spans="3:12" x14ac:dyDescent="0.25">
      <c r="C87" s="143"/>
      <c r="D87" s="158"/>
      <c r="E87" s="118"/>
      <c r="F87" s="97">
        <f t="shared" si="5"/>
        <v>0</v>
      </c>
      <c r="G87" s="161"/>
      <c r="H87" s="144"/>
      <c r="I87" s="130" t="e">
        <f>VLOOKUP(H87,Presupuesto!$B$11:$C$565,2,0)</f>
        <v>#N/A</v>
      </c>
      <c r="J87" s="98" t="str">
        <f t="shared" si="6"/>
        <v>Posgrado</v>
      </c>
      <c r="K87" s="98" t="s">
        <v>412</v>
      </c>
      <c r="L87" s="98"/>
    </row>
    <row r="88" spans="3:12" x14ac:dyDescent="0.25">
      <c r="C88" s="143"/>
      <c r="D88" s="158"/>
      <c r="E88" s="118"/>
      <c r="F88" s="97">
        <f t="shared" si="5"/>
        <v>0</v>
      </c>
      <c r="G88" s="161"/>
      <c r="H88" s="144"/>
      <c r="I88" s="130" t="e">
        <f>VLOOKUP(H88,Presupuesto!$B$11:$C$565,2,0)</f>
        <v>#N/A</v>
      </c>
      <c r="J88" s="98" t="str">
        <f t="shared" si="6"/>
        <v>Posgrado</v>
      </c>
      <c r="K88" s="98" t="s">
        <v>412</v>
      </c>
      <c r="L88" s="98"/>
    </row>
    <row r="89" spans="3:12" x14ac:dyDescent="0.25">
      <c r="C89" s="143"/>
      <c r="D89" s="158"/>
      <c r="E89" s="118"/>
      <c r="F89" s="97">
        <f t="shared" si="5"/>
        <v>0</v>
      </c>
      <c r="G89" s="161"/>
      <c r="H89" s="144"/>
      <c r="I89" s="130" t="e">
        <f>VLOOKUP(H89,Presupuesto!$B$11:$C$565,2,0)</f>
        <v>#N/A</v>
      </c>
      <c r="J89" s="98" t="str">
        <f t="shared" si="6"/>
        <v>Posgrado</v>
      </c>
      <c r="K89" s="98" t="s">
        <v>412</v>
      </c>
      <c r="L89" s="98"/>
    </row>
    <row r="90" spans="3:12" x14ac:dyDescent="0.25">
      <c r="C90" s="143"/>
      <c r="D90" s="158"/>
      <c r="E90" s="118"/>
      <c r="F90" s="97">
        <f t="shared" si="5"/>
        <v>0</v>
      </c>
      <c r="G90" s="161"/>
      <c r="H90" s="144"/>
      <c r="I90" s="130" t="e">
        <f>VLOOKUP(H90,Presupuesto!$B$11:$C$565,2,0)</f>
        <v>#N/A</v>
      </c>
      <c r="J90" s="98" t="str">
        <f t="shared" si="6"/>
        <v>Posgrado</v>
      </c>
      <c r="K90" s="98" t="s">
        <v>412</v>
      </c>
      <c r="L90" s="98"/>
    </row>
    <row r="91" spans="3:12" x14ac:dyDescent="0.25">
      <c r="C91" s="143"/>
      <c r="D91" s="158"/>
      <c r="E91" s="118"/>
      <c r="F91" s="97">
        <f t="shared" si="5"/>
        <v>0</v>
      </c>
      <c r="G91" s="161"/>
      <c r="H91" s="144"/>
      <c r="I91" s="130" t="e">
        <f>VLOOKUP(H91,Presupuesto!$B$11:$C$565,2,0)</f>
        <v>#N/A</v>
      </c>
      <c r="J91" s="98" t="str">
        <f t="shared" si="6"/>
        <v>Posgrado</v>
      </c>
      <c r="K91" s="98" t="s">
        <v>412</v>
      </c>
      <c r="L91" s="98"/>
    </row>
    <row r="92" spans="3:12" x14ac:dyDescent="0.25">
      <c r="C92" s="143"/>
      <c r="D92" s="158"/>
      <c r="E92" s="118"/>
      <c r="F92" s="97">
        <f t="shared" si="5"/>
        <v>0</v>
      </c>
      <c r="G92" s="161"/>
      <c r="H92" s="144"/>
      <c r="I92" s="130" t="e">
        <f>VLOOKUP(H92,Presupuesto!$B$11:$C$565,2,0)</f>
        <v>#N/A</v>
      </c>
      <c r="J92" s="98" t="str">
        <f t="shared" si="6"/>
        <v>Posgrado</v>
      </c>
      <c r="K92" s="98" t="s">
        <v>412</v>
      </c>
      <c r="L92" s="98"/>
    </row>
    <row r="93" spans="3:12" x14ac:dyDescent="0.25">
      <c r="C93" s="145"/>
      <c r="D93" s="158"/>
      <c r="E93" s="118"/>
      <c r="F93" s="97">
        <f t="shared" si="5"/>
        <v>0</v>
      </c>
      <c r="G93" s="161"/>
      <c r="H93" s="146"/>
      <c r="I93" s="130" t="e">
        <f>VLOOKUP(H93,Presupuesto!$B$11:$C$565,2,0)</f>
        <v>#N/A</v>
      </c>
      <c r="J93" s="98" t="str">
        <f t="shared" si="6"/>
        <v>Posgrado</v>
      </c>
      <c r="K93" s="98" t="s">
        <v>403</v>
      </c>
      <c r="L93" s="98"/>
    </row>
    <row r="94" spans="3:12" x14ac:dyDescent="0.25">
      <c r="C94" s="145"/>
      <c r="D94" s="158"/>
      <c r="E94" s="118"/>
      <c r="F94" s="97">
        <f t="shared" si="5"/>
        <v>0</v>
      </c>
      <c r="G94" s="161"/>
      <c r="H94" s="146"/>
      <c r="I94" s="130" t="e">
        <f>VLOOKUP(H94,Presupuesto!$B$11:$C$565,2,0)</f>
        <v>#N/A</v>
      </c>
      <c r="J94" s="98" t="str">
        <f t="shared" si="6"/>
        <v>Posgrado</v>
      </c>
      <c r="K94" s="98" t="s">
        <v>412</v>
      </c>
      <c r="L94" s="98"/>
    </row>
    <row r="95" spans="3:12" x14ac:dyDescent="0.25">
      <c r="C95" s="145"/>
      <c r="D95" s="158"/>
      <c r="E95" s="118"/>
      <c r="F95" s="97">
        <f t="shared" si="5"/>
        <v>0</v>
      </c>
      <c r="G95" s="161"/>
      <c r="H95" s="146"/>
      <c r="I95" s="130" t="e">
        <f>VLOOKUP(H95,Presupuesto!$B$11:$C$565,2,0)</f>
        <v>#N/A</v>
      </c>
      <c r="J95" s="98" t="str">
        <f t="shared" si="6"/>
        <v>Posgrado</v>
      </c>
      <c r="K95" s="98" t="s">
        <v>412</v>
      </c>
      <c r="L95" s="98"/>
    </row>
    <row r="96" spans="3:12" x14ac:dyDescent="0.25">
      <c r="C96" s="145"/>
      <c r="D96" s="158"/>
      <c r="E96" s="118"/>
      <c r="F96" s="97">
        <f t="shared" si="5"/>
        <v>0</v>
      </c>
      <c r="G96" s="161"/>
      <c r="H96" s="146"/>
      <c r="I96" s="130" t="e">
        <f>VLOOKUP(H96,Presupuesto!$B$11:$C$565,2,0)</f>
        <v>#N/A</v>
      </c>
      <c r="J96" s="98" t="str">
        <f t="shared" si="6"/>
        <v>Posgrado</v>
      </c>
      <c r="K96" s="98" t="s">
        <v>412</v>
      </c>
      <c r="L96" s="98"/>
    </row>
    <row r="97" spans="3:12" ht="15.75" thickBot="1" x14ac:dyDescent="0.3">
      <c r="C97" s="147"/>
      <c r="D97" s="221"/>
      <c r="E97" s="103"/>
      <c r="F97" s="105">
        <f t="shared" si="5"/>
        <v>0</v>
      </c>
      <c r="G97" s="162"/>
      <c r="H97" s="148"/>
      <c r="I97" s="132" t="e">
        <f>VLOOKUP(H97,Presupuesto!$B$11:$C$565,2,0)</f>
        <v>#N/A</v>
      </c>
      <c r="J97" s="106" t="str">
        <f t="shared" si="6"/>
        <v>Posgrado</v>
      </c>
      <c r="K97" s="124" t="s">
        <v>394</v>
      </c>
      <c r="L97" s="106"/>
    </row>
    <row r="98" spans="3:12" x14ac:dyDescent="0.25">
      <c r="F98" s="90"/>
      <c r="G98" s="89"/>
      <c r="H98" s="90"/>
      <c r="I98" s="90"/>
    </row>
    <row r="99" spans="3:12" ht="15.75" thickBot="1" x14ac:dyDescent="0.3"/>
    <row r="100" spans="3:12" ht="15.75" thickBot="1" x14ac:dyDescent="0.3">
      <c r="C100" s="157" t="s">
        <v>53</v>
      </c>
      <c r="D100" s="362">
        <f>SUM(F107:F127)</f>
        <v>0</v>
      </c>
      <c r="F100" s="70"/>
      <c r="G100" s="79"/>
      <c r="H100" s="70"/>
      <c r="I100" s="70"/>
    </row>
    <row r="101" spans="3:12" x14ac:dyDescent="0.25">
      <c r="C101" s="70"/>
      <c r="D101" s="31"/>
      <c r="E101" s="93"/>
      <c r="F101" s="93"/>
      <c r="G101" s="93"/>
      <c r="H101" s="76"/>
      <c r="I101" s="76"/>
      <c r="J101" s="76"/>
      <c r="K101" s="112"/>
    </row>
    <row r="102" spans="3:12" ht="15.75" x14ac:dyDescent="0.25">
      <c r="C102" s="297" t="s">
        <v>392</v>
      </c>
      <c r="D102" s="358"/>
      <c r="E102" s="93"/>
      <c r="F102" s="93"/>
      <c r="G102" s="93"/>
      <c r="H102" s="76"/>
      <c r="I102" s="76"/>
      <c r="J102" s="76"/>
      <c r="K102" s="112"/>
    </row>
    <row r="103" spans="3:12" ht="18.75" x14ac:dyDescent="0.25">
      <c r="C103" s="209"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15.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7">D107*E107</f>
        <v>0</v>
      </c>
      <c r="G107" s="161"/>
      <c r="H107" s="142"/>
      <c r="I107" s="130" t="e">
        <f>VLOOKUP(H107,Presupuesto!$B$11:$C$565,2,0)</f>
        <v>#N/A</v>
      </c>
      <c r="J107" s="217" t="s">
        <v>1452</v>
      </c>
      <c r="K107" s="98" t="s">
        <v>394</v>
      </c>
      <c r="L107" s="98"/>
    </row>
    <row r="108" spans="3:12" x14ac:dyDescent="0.25">
      <c r="C108" s="141"/>
      <c r="D108" s="158"/>
      <c r="E108" s="123"/>
      <c r="F108" s="97">
        <f t="shared" si="7"/>
        <v>0</v>
      </c>
      <c r="G108" s="161"/>
      <c r="H108" s="142"/>
      <c r="I108" s="130" t="e">
        <f>VLOOKUP(H108,Presupuesto!$B$11:$C$565,2,0)</f>
        <v>#N/A</v>
      </c>
      <c r="J108" s="98" t="str">
        <f>$J$107</f>
        <v>Posgrado</v>
      </c>
      <c r="K108" s="98" t="s">
        <v>412</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412</v>
      </c>
      <c r="L109" s="98"/>
    </row>
    <row r="110" spans="3:12" x14ac:dyDescent="0.25">
      <c r="C110" s="141"/>
      <c r="D110" s="158"/>
      <c r="E110" s="123"/>
      <c r="F110" s="97">
        <f t="shared" si="7"/>
        <v>0</v>
      </c>
      <c r="G110" s="161"/>
      <c r="H110" s="142"/>
      <c r="I110" s="130" t="e">
        <f>VLOOKUP(H110,Presupuesto!$B$11:$C$565,2,0)</f>
        <v>#N/A</v>
      </c>
      <c r="J110" s="98" t="str">
        <f t="shared" si="8"/>
        <v>Posgrado</v>
      </c>
      <c r="K110" s="98" t="s">
        <v>412</v>
      </c>
      <c r="L110" s="98"/>
    </row>
    <row r="111" spans="3:12" x14ac:dyDescent="0.25">
      <c r="C111" s="141"/>
      <c r="D111" s="158"/>
      <c r="E111" s="123"/>
      <c r="F111" s="97">
        <f t="shared" si="7"/>
        <v>0</v>
      </c>
      <c r="G111" s="161"/>
      <c r="H111" s="142"/>
      <c r="I111" s="130" t="e">
        <f>VLOOKUP(H111,Presupuesto!$B$11:$C$565,2,0)</f>
        <v>#N/A</v>
      </c>
      <c r="J111" s="98" t="str">
        <f t="shared" si="8"/>
        <v>Posgrado</v>
      </c>
      <c r="K111" s="98" t="s">
        <v>412</v>
      </c>
      <c r="L111" s="98"/>
    </row>
    <row r="112" spans="3:12" x14ac:dyDescent="0.25">
      <c r="C112" s="141"/>
      <c r="D112" s="158"/>
      <c r="E112" s="123"/>
      <c r="F112" s="97">
        <f t="shared" si="7"/>
        <v>0</v>
      </c>
      <c r="G112" s="161"/>
      <c r="H112" s="142"/>
      <c r="I112" s="130" t="e">
        <f>VLOOKUP(H112,Presupuesto!$B$11:$C$565,2,0)</f>
        <v>#N/A</v>
      </c>
      <c r="J112" s="98" t="str">
        <f t="shared" si="8"/>
        <v>Posgrado</v>
      </c>
      <c r="K112" s="98" t="s">
        <v>401</v>
      </c>
      <c r="L112" s="98"/>
    </row>
    <row r="113" spans="3:12" x14ac:dyDescent="0.25">
      <c r="C113" s="141"/>
      <c r="D113" s="158"/>
      <c r="E113" s="123"/>
      <c r="F113" s="97">
        <f t="shared" si="7"/>
        <v>0</v>
      </c>
      <c r="G113" s="161"/>
      <c r="H113" s="142"/>
      <c r="I113" s="130" t="e">
        <f>VLOOKUP(H113,Presupuesto!$B$11:$C$565,2,0)</f>
        <v>#N/A</v>
      </c>
      <c r="J113" s="98" t="str">
        <f t="shared" si="8"/>
        <v>Posgrado</v>
      </c>
      <c r="K113" s="98" t="s">
        <v>412</v>
      </c>
      <c r="L113" s="98"/>
    </row>
    <row r="114" spans="3:12" x14ac:dyDescent="0.25">
      <c r="C114" s="141"/>
      <c r="D114" s="158"/>
      <c r="E114" s="123"/>
      <c r="F114" s="97">
        <f t="shared" si="7"/>
        <v>0</v>
      </c>
      <c r="G114" s="161"/>
      <c r="H114" s="142"/>
      <c r="I114" s="130" t="e">
        <f>VLOOKUP(H114,Presupuesto!$B$11:$C$565,2,0)</f>
        <v>#N/A</v>
      </c>
      <c r="J114" s="98" t="str">
        <f t="shared" si="8"/>
        <v>Posgrado</v>
      </c>
      <c r="K114" s="98" t="s">
        <v>412</v>
      </c>
      <c r="L114" s="98"/>
    </row>
    <row r="115" spans="3:12" x14ac:dyDescent="0.25">
      <c r="C115" s="141"/>
      <c r="D115" s="158"/>
      <c r="E115" s="123"/>
      <c r="F115" s="97">
        <f t="shared" si="7"/>
        <v>0</v>
      </c>
      <c r="G115" s="161"/>
      <c r="H115" s="142"/>
      <c r="I115" s="130" t="e">
        <f>VLOOKUP(H115,Presupuesto!$B$11:$C$565,2,0)</f>
        <v>#N/A</v>
      </c>
      <c r="J115" s="98" t="str">
        <f t="shared" si="8"/>
        <v>Posgrado</v>
      </c>
      <c r="K115" s="98" t="s">
        <v>412</v>
      </c>
      <c r="L115" s="98"/>
    </row>
    <row r="116" spans="3:12" x14ac:dyDescent="0.25">
      <c r="C116" s="141"/>
      <c r="D116" s="158"/>
      <c r="E116" s="123"/>
      <c r="F116" s="97">
        <f t="shared" si="7"/>
        <v>0</v>
      </c>
      <c r="G116" s="161"/>
      <c r="H116" s="142"/>
      <c r="I116" s="130" t="e">
        <f>VLOOKUP(H116,Presupuesto!$B$11:$C$565,2,0)</f>
        <v>#N/A</v>
      </c>
      <c r="J116" s="98" t="str">
        <f t="shared" si="8"/>
        <v>Posgrado</v>
      </c>
      <c r="K116" s="98" t="s">
        <v>412</v>
      </c>
      <c r="L116" s="98"/>
    </row>
    <row r="117" spans="3:12" x14ac:dyDescent="0.25">
      <c r="C117" s="143"/>
      <c r="D117" s="158"/>
      <c r="E117" s="118"/>
      <c r="F117" s="97">
        <f t="shared" si="7"/>
        <v>0</v>
      </c>
      <c r="G117" s="161"/>
      <c r="H117" s="144"/>
      <c r="I117" s="130" t="e">
        <f>VLOOKUP(H117,Presupuesto!$B$11:$C$565,2,0)</f>
        <v>#N/A</v>
      </c>
      <c r="J117" s="98" t="str">
        <f t="shared" si="8"/>
        <v>Posgrado</v>
      </c>
      <c r="K117" s="98" t="s">
        <v>412</v>
      </c>
      <c r="L117" s="98"/>
    </row>
    <row r="118" spans="3:12" x14ac:dyDescent="0.25">
      <c r="C118" s="143"/>
      <c r="D118" s="158"/>
      <c r="E118" s="118"/>
      <c r="F118" s="97">
        <f t="shared" si="7"/>
        <v>0</v>
      </c>
      <c r="G118" s="161"/>
      <c r="H118" s="144"/>
      <c r="I118" s="130" t="e">
        <f>VLOOKUP(H118,Presupuesto!$B$11:$C$565,2,0)</f>
        <v>#N/A</v>
      </c>
      <c r="J118" s="98" t="str">
        <f t="shared" si="8"/>
        <v>Posgrado</v>
      </c>
      <c r="K118" s="98" t="s">
        <v>412</v>
      </c>
      <c r="L118" s="98"/>
    </row>
    <row r="119" spans="3:12" x14ac:dyDescent="0.25">
      <c r="C119" s="143"/>
      <c r="D119" s="158"/>
      <c r="E119" s="118"/>
      <c r="F119" s="97">
        <f t="shared" si="7"/>
        <v>0</v>
      </c>
      <c r="G119" s="161"/>
      <c r="H119" s="144"/>
      <c r="I119" s="130" t="e">
        <f>VLOOKUP(H119,Presupuesto!$B$11:$C$565,2,0)</f>
        <v>#N/A</v>
      </c>
      <c r="J119" s="98" t="str">
        <f t="shared" si="8"/>
        <v>Posgrado</v>
      </c>
      <c r="K119" s="98" t="s">
        <v>412</v>
      </c>
      <c r="L119" s="98"/>
    </row>
    <row r="120" spans="3:12" x14ac:dyDescent="0.25">
      <c r="C120" s="143"/>
      <c r="D120" s="158"/>
      <c r="E120" s="118"/>
      <c r="F120" s="97">
        <f t="shared" si="7"/>
        <v>0</v>
      </c>
      <c r="G120" s="161"/>
      <c r="H120" s="144"/>
      <c r="I120" s="130" t="e">
        <f>VLOOKUP(H120,Presupuesto!$B$11:$C$565,2,0)</f>
        <v>#N/A</v>
      </c>
      <c r="J120" s="98" t="str">
        <f t="shared" si="8"/>
        <v>Posgrado</v>
      </c>
      <c r="K120" s="98" t="s">
        <v>412</v>
      </c>
      <c r="L120" s="98"/>
    </row>
    <row r="121" spans="3:12" x14ac:dyDescent="0.25">
      <c r="C121" s="143"/>
      <c r="D121" s="158"/>
      <c r="E121" s="118"/>
      <c r="F121" s="97">
        <f t="shared" si="7"/>
        <v>0</v>
      </c>
      <c r="G121" s="161"/>
      <c r="H121" s="144"/>
      <c r="I121" s="130" t="e">
        <f>VLOOKUP(H121,Presupuesto!$B$11:$C$565,2,0)</f>
        <v>#N/A</v>
      </c>
      <c r="J121" s="98" t="str">
        <f t="shared" si="8"/>
        <v>Posgrado</v>
      </c>
      <c r="K121" s="98" t="s">
        <v>412</v>
      </c>
      <c r="L121" s="98"/>
    </row>
    <row r="122" spans="3:12" x14ac:dyDescent="0.25">
      <c r="C122" s="143"/>
      <c r="D122" s="158"/>
      <c r="E122" s="118"/>
      <c r="F122" s="97">
        <f t="shared" si="7"/>
        <v>0</v>
      </c>
      <c r="G122" s="161"/>
      <c r="H122" s="144"/>
      <c r="I122" s="130" t="e">
        <f>VLOOKUP(H122,Presupuesto!$B$11:$C$565,2,0)</f>
        <v>#N/A</v>
      </c>
      <c r="J122" s="98" t="str">
        <f t="shared" si="8"/>
        <v>Posgrado</v>
      </c>
      <c r="K122" s="98" t="s">
        <v>412</v>
      </c>
      <c r="L122" s="98"/>
    </row>
    <row r="123" spans="3:12" x14ac:dyDescent="0.25">
      <c r="C123" s="145"/>
      <c r="D123" s="158"/>
      <c r="E123" s="118"/>
      <c r="F123" s="97">
        <f t="shared" si="7"/>
        <v>0</v>
      </c>
      <c r="G123" s="161"/>
      <c r="H123" s="146"/>
      <c r="I123" s="130" t="e">
        <f>VLOOKUP(H123,Presupuesto!$B$11:$C$565,2,0)</f>
        <v>#N/A</v>
      </c>
      <c r="J123" s="98" t="str">
        <f t="shared" si="8"/>
        <v>Posgrado</v>
      </c>
      <c r="K123" s="98" t="s">
        <v>403</v>
      </c>
      <c r="L123" s="98"/>
    </row>
    <row r="124" spans="3:12" x14ac:dyDescent="0.25">
      <c r="C124" s="145"/>
      <c r="D124" s="158"/>
      <c r="E124" s="118"/>
      <c r="F124" s="97">
        <f t="shared" si="7"/>
        <v>0</v>
      </c>
      <c r="G124" s="161"/>
      <c r="H124" s="146"/>
      <c r="I124" s="130" t="e">
        <f>VLOOKUP(H124,Presupuesto!$B$11:$C$565,2,0)</f>
        <v>#N/A</v>
      </c>
      <c r="J124" s="98" t="str">
        <f t="shared" si="8"/>
        <v>Posgrado</v>
      </c>
      <c r="K124" s="98" t="s">
        <v>412</v>
      </c>
      <c r="L124" s="98"/>
    </row>
    <row r="125" spans="3:12" x14ac:dyDescent="0.25">
      <c r="C125" s="145"/>
      <c r="D125" s="158"/>
      <c r="E125" s="118"/>
      <c r="F125" s="97">
        <f t="shared" si="7"/>
        <v>0</v>
      </c>
      <c r="G125" s="161"/>
      <c r="H125" s="146"/>
      <c r="I125" s="130" t="e">
        <f>VLOOKUP(H125,Presupuesto!$B$11:$C$565,2,0)</f>
        <v>#N/A</v>
      </c>
      <c r="J125" s="98" t="str">
        <f t="shared" si="8"/>
        <v>Posgrado</v>
      </c>
      <c r="K125" s="98" t="s">
        <v>412</v>
      </c>
      <c r="L125" s="98"/>
    </row>
    <row r="126" spans="3:12" x14ac:dyDescent="0.25">
      <c r="C126" s="145"/>
      <c r="D126" s="158"/>
      <c r="E126" s="118"/>
      <c r="F126" s="97">
        <f t="shared" si="7"/>
        <v>0</v>
      </c>
      <c r="G126" s="161"/>
      <c r="H126" s="146"/>
      <c r="I126" s="130" t="e">
        <f>VLOOKUP(H126,Presupuesto!$B$11:$C$565,2,0)</f>
        <v>#N/A</v>
      </c>
      <c r="J126" s="98" t="str">
        <f t="shared" si="8"/>
        <v>Posgrado</v>
      </c>
      <c r="K126" s="98" t="s">
        <v>412</v>
      </c>
      <c r="L126" s="98"/>
    </row>
    <row r="127" spans="3:12" ht="15.75" thickBot="1" x14ac:dyDescent="0.3">
      <c r="C127" s="147"/>
      <c r="D127" s="221"/>
      <c r="E127" s="103"/>
      <c r="F127" s="105">
        <f t="shared" si="7"/>
        <v>0</v>
      </c>
      <c r="G127" s="162"/>
      <c r="H127" s="148"/>
      <c r="I127" s="132" t="e">
        <f>VLOOKUP(H127,Presupuesto!$B$11:$C$565,2,0)</f>
        <v>#N/A</v>
      </c>
      <c r="J127" s="106" t="str">
        <f t="shared" si="8"/>
        <v>Posgrado</v>
      </c>
      <c r="K127" s="124" t="s">
        <v>394</v>
      </c>
      <c r="L127" s="106"/>
    </row>
    <row r="129" spans="3:12" ht="15.75" thickBot="1" x14ac:dyDescent="0.3"/>
    <row r="130" spans="3:12" ht="15.75" thickBot="1" x14ac:dyDescent="0.3">
      <c r="C130" s="157" t="s">
        <v>53</v>
      </c>
      <c r="D130" s="362">
        <f>SUM(F137:F157)</f>
        <v>0</v>
      </c>
      <c r="F130" s="70"/>
      <c r="G130" s="79"/>
      <c r="H130" s="70"/>
      <c r="I130" s="70"/>
    </row>
    <row r="131" spans="3:12" x14ac:dyDescent="0.25">
      <c r="C131" s="70"/>
      <c r="D131" s="31"/>
      <c r="E131" s="93"/>
      <c r="F131" s="93"/>
      <c r="G131" s="93"/>
      <c r="H131" s="76"/>
      <c r="I131" s="76"/>
      <c r="J131" s="76"/>
      <c r="K131" s="112"/>
    </row>
    <row r="132" spans="3:12" ht="15.75" x14ac:dyDescent="0.25">
      <c r="C132" s="297" t="s">
        <v>392</v>
      </c>
      <c r="D132" s="358"/>
      <c r="E132" s="93"/>
      <c r="F132" s="93"/>
      <c r="G132" s="93"/>
      <c r="H132" s="76"/>
      <c r="I132" s="76"/>
      <c r="J132" s="76"/>
      <c r="K132" s="112"/>
    </row>
    <row r="133" spans="3:12" ht="18.75" x14ac:dyDescent="0.25">
      <c r="C133" s="209"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15.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9">D137*E137</f>
        <v>0</v>
      </c>
      <c r="G137" s="161"/>
      <c r="H137" s="142"/>
      <c r="I137" s="130" t="e">
        <f>VLOOKUP(H137,Presupuesto!$B$11:$C$565,2,0)</f>
        <v>#N/A</v>
      </c>
      <c r="J137" s="217" t="s">
        <v>1452</v>
      </c>
      <c r="K137" s="98" t="s">
        <v>394</v>
      </c>
      <c r="L137" s="98"/>
    </row>
    <row r="138" spans="3:12" x14ac:dyDescent="0.25">
      <c r="C138" s="141"/>
      <c r="D138" s="158"/>
      <c r="E138" s="123"/>
      <c r="F138" s="97">
        <f t="shared" si="9"/>
        <v>0</v>
      </c>
      <c r="G138" s="161"/>
      <c r="H138" s="142"/>
      <c r="I138" s="130" t="e">
        <f>VLOOKUP(H138,Presupuesto!$B$11:$C$565,2,0)</f>
        <v>#N/A</v>
      </c>
      <c r="J138" s="98" t="str">
        <f>$J$137</f>
        <v>Posgrado</v>
      </c>
      <c r="K138" s="98" t="s">
        <v>412</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412</v>
      </c>
      <c r="L139" s="98"/>
    </row>
    <row r="140" spans="3:12" x14ac:dyDescent="0.25">
      <c r="C140" s="141"/>
      <c r="D140" s="158"/>
      <c r="E140" s="123"/>
      <c r="F140" s="97">
        <f t="shared" si="9"/>
        <v>0</v>
      </c>
      <c r="G140" s="161"/>
      <c r="H140" s="142"/>
      <c r="I140" s="130" t="e">
        <f>VLOOKUP(H140,Presupuesto!$B$11:$C$565,2,0)</f>
        <v>#N/A</v>
      </c>
      <c r="J140" s="98" t="str">
        <f t="shared" si="10"/>
        <v>Posgrado</v>
      </c>
      <c r="K140" s="98" t="s">
        <v>412</v>
      </c>
      <c r="L140" s="98"/>
    </row>
    <row r="141" spans="3:12" x14ac:dyDescent="0.25">
      <c r="C141" s="141"/>
      <c r="D141" s="158"/>
      <c r="E141" s="123"/>
      <c r="F141" s="97">
        <f t="shared" si="9"/>
        <v>0</v>
      </c>
      <c r="G141" s="161"/>
      <c r="H141" s="142"/>
      <c r="I141" s="130" t="e">
        <f>VLOOKUP(H141,Presupuesto!$B$11:$C$565,2,0)</f>
        <v>#N/A</v>
      </c>
      <c r="J141" s="98" t="str">
        <f t="shared" si="10"/>
        <v>Posgrado</v>
      </c>
      <c r="K141" s="98" t="s">
        <v>412</v>
      </c>
      <c r="L141" s="98"/>
    </row>
    <row r="142" spans="3:12" x14ac:dyDescent="0.25">
      <c r="C142" s="141"/>
      <c r="D142" s="158"/>
      <c r="E142" s="123"/>
      <c r="F142" s="97">
        <f t="shared" si="9"/>
        <v>0</v>
      </c>
      <c r="G142" s="161"/>
      <c r="H142" s="142"/>
      <c r="I142" s="130" t="e">
        <f>VLOOKUP(H142,Presupuesto!$B$11:$C$565,2,0)</f>
        <v>#N/A</v>
      </c>
      <c r="J142" s="98" t="str">
        <f t="shared" si="10"/>
        <v>Posgrado</v>
      </c>
      <c r="K142" s="98" t="s">
        <v>401</v>
      </c>
      <c r="L142" s="98"/>
    </row>
    <row r="143" spans="3:12" x14ac:dyDescent="0.25">
      <c r="C143" s="141"/>
      <c r="D143" s="158"/>
      <c r="E143" s="123"/>
      <c r="F143" s="97">
        <f t="shared" si="9"/>
        <v>0</v>
      </c>
      <c r="G143" s="161"/>
      <c r="H143" s="142"/>
      <c r="I143" s="130" t="e">
        <f>VLOOKUP(H143,Presupuesto!$B$11:$C$565,2,0)</f>
        <v>#N/A</v>
      </c>
      <c r="J143" s="98" t="str">
        <f t="shared" si="10"/>
        <v>Posgrado</v>
      </c>
      <c r="K143" s="98" t="s">
        <v>412</v>
      </c>
      <c r="L143" s="98"/>
    </row>
    <row r="144" spans="3:12" x14ac:dyDescent="0.25">
      <c r="C144" s="141"/>
      <c r="D144" s="158"/>
      <c r="E144" s="123"/>
      <c r="F144" s="97">
        <f t="shared" si="9"/>
        <v>0</v>
      </c>
      <c r="G144" s="161"/>
      <c r="H144" s="142"/>
      <c r="I144" s="130" t="e">
        <f>VLOOKUP(H144,Presupuesto!$B$11:$C$565,2,0)</f>
        <v>#N/A</v>
      </c>
      <c r="J144" s="98" t="str">
        <f t="shared" si="10"/>
        <v>Posgrado</v>
      </c>
      <c r="K144" s="98" t="s">
        <v>412</v>
      </c>
      <c r="L144" s="98"/>
    </row>
    <row r="145" spans="3:12" x14ac:dyDescent="0.25">
      <c r="C145" s="141"/>
      <c r="D145" s="158"/>
      <c r="E145" s="123"/>
      <c r="F145" s="97">
        <f t="shared" si="9"/>
        <v>0</v>
      </c>
      <c r="G145" s="161"/>
      <c r="H145" s="142"/>
      <c r="I145" s="130" t="e">
        <f>VLOOKUP(H145,Presupuesto!$B$11:$C$565,2,0)</f>
        <v>#N/A</v>
      </c>
      <c r="J145" s="98" t="str">
        <f t="shared" si="10"/>
        <v>Posgrado</v>
      </c>
      <c r="K145" s="98" t="s">
        <v>412</v>
      </c>
      <c r="L145" s="98"/>
    </row>
    <row r="146" spans="3:12" x14ac:dyDescent="0.25">
      <c r="C146" s="141"/>
      <c r="D146" s="158"/>
      <c r="E146" s="123"/>
      <c r="F146" s="97">
        <f t="shared" si="9"/>
        <v>0</v>
      </c>
      <c r="G146" s="161"/>
      <c r="H146" s="142"/>
      <c r="I146" s="130" t="e">
        <f>VLOOKUP(H146,Presupuesto!$B$11:$C$565,2,0)</f>
        <v>#N/A</v>
      </c>
      <c r="J146" s="98" t="str">
        <f t="shared" si="10"/>
        <v>Posgrado</v>
      </c>
      <c r="K146" s="98" t="s">
        <v>412</v>
      </c>
      <c r="L146" s="98"/>
    </row>
    <row r="147" spans="3:12" x14ac:dyDescent="0.25">
      <c r="C147" s="143"/>
      <c r="D147" s="158"/>
      <c r="E147" s="118"/>
      <c r="F147" s="97">
        <f t="shared" si="9"/>
        <v>0</v>
      </c>
      <c r="G147" s="161"/>
      <c r="H147" s="144"/>
      <c r="I147" s="130" t="e">
        <f>VLOOKUP(H147,Presupuesto!$B$11:$C$565,2,0)</f>
        <v>#N/A</v>
      </c>
      <c r="J147" s="98" t="str">
        <f t="shared" si="10"/>
        <v>Posgrado</v>
      </c>
      <c r="K147" s="98" t="s">
        <v>412</v>
      </c>
      <c r="L147" s="98"/>
    </row>
    <row r="148" spans="3:12" x14ac:dyDescent="0.25">
      <c r="C148" s="143"/>
      <c r="D148" s="158"/>
      <c r="E148" s="118"/>
      <c r="F148" s="97">
        <f t="shared" si="9"/>
        <v>0</v>
      </c>
      <c r="G148" s="161"/>
      <c r="H148" s="144"/>
      <c r="I148" s="130" t="e">
        <f>VLOOKUP(H148,Presupuesto!$B$11:$C$565,2,0)</f>
        <v>#N/A</v>
      </c>
      <c r="J148" s="98" t="str">
        <f t="shared" si="10"/>
        <v>Posgrado</v>
      </c>
      <c r="K148" s="98" t="s">
        <v>412</v>
      </c>
      <c r="L148" s="98"/>
    </row>
    <row r="149" spans="3:12" x14ac:dyDescent="0.25">
      <c r="C149" s="143"/>
      <c r="D149" s="158"/>
      <c r="E149" s="118"/>
      <c r="F149" s="97">
        <f t="shared" si="9"/>
        <v>0</v>
      </c>
      <c r="G149" s="161"/>
      <c r="H149" s="144"/>
      <c r="I149" s="130" t="e">
        <f>VLOOKUP(H149,Presupuesto!$B$11:$C$565,2,0)</f>
        <v>#N/A</v>
      </c>
      <c r="J149" s="98" t="str">
        <f t="shared" si="10"/>
        <v>Posgrado</v>
      </c>
      <c r="K149" s="98" t="s">
        <v>412</v>
      </c>
      <c r="L149" s="98"/>
    </row>
    <row r="150" spans="3:12" x14ac:dyDescent="0.25">
      <c r="C150" s="143"/>
      <c r="D150" s="158"/>
      <c r="E150" s="118"/>
      <c r="F150" s="97">
        <f t="shared" si="9"/>
        <v>0</v>
      </c>
      <c r="G150" s="161"/>
      <c r="H150" s="144"/>
      <c r="I150" s="130" t="e">
        <f>VLOOKUP(H150,Presupuesto!$B$11:$C$565,2,0)</f>
        <v>#N/A</v>
      </c>
      <c r="J150" s="98" t="str">
        <f t="shared" si="10"/>
        <v>Posgrado</v>
      </c>
      <c r="K150" s="98" t="s">
        <v>412</v>
      </c>
      <c r="L150" s="98"/>
    </row>
    <row r="151" spans="3:12" x14ac:dyDescent="0.25">
      <c r="C151" s="143"/>
      <c r="D151" s="158"/>
      <c r="E151" s="118"/>
      <c r="F151" s="97">
        <f t="shared" si="9"/>
        <v>0</v>
      </c>
      <c r="G151" s="161"/>
      <c r="H151" s="144"/>
      <c r="I151" s="130" t="e">
        <f>VLOOKUP(H151,Presupuesto!$B$11:$C$565,2,0)</f>
        <v>#N/A</v>
      </c>
      <c r="J151" s="98" t="str">
        <f t="shared" si="10"/>
        <v>Posgrado</v>
      </c>
      <c r="K151" s="98" t="s">
        <v>412</v>
      </c>
      <c r="L151" s="98"/>
    </row>
    <row r="152" spans="3:12" x14ac:dyDescent="0.25">
      <c r="C152" s="143"/>
      <c r="D152" s="158"/>
      <c r="E152" s="118"/>
      <c r="F152" s="97">
        <f t="shared" si="9"/>
        <v>0</v>
      </c>
      <c r="G152" s="161"/>
      <c r="H152" s="144"/>
      <c r="I152" s="130" t="e">
        <f>VLOOKUP(H152,Presupuesto!$B$11:$C$565,2,0)</f>
        <v>#N/A</v>
      </c>
      <c r="J152" s="98" t="str">
        <f t="shared" si="10"/>
        <v>Posgrado</v>
      </c>
      <c r="K152" s="98" t="s">
        <v>412</v>
      </c>
      <c r="L152" s="98"/>
    </row>
    <row r="153" spans="3:12" x14ac:dyDescent="0.25">
      <c r="C153" s="145"/>
      <c r="D153" s="158"/>
      <c r="E153" s="118"/>
      <c r="F153" s="97">
        <f t="shared" si="9"/>
        <v>0</v>
      </c>
      <c r="G153" s="161"/>
      <c r="H153" s="146"/>
      <c r="I153" s="130" t="e">
        <f>VLOOKUP(H153,Presupuesto!$B$11:$C$565,2,0)</f>
        <v>#N/A</v>
      </c>
      <c r="J153" s="98" t="str">
        <f t="shared" si="10"/>
        <v>Posgrado</v>
      </c>
      <c r="K153" s="98" t="s">
        <v>403</v>
      </c>
      <c r="L153" s="98"/>
    </row>
    <row r="154" spans="3:12" x14ac:dyDescent="0.25">
      <c r="C154" s="145"/>
      <c r="D154" s="158"/>
      <c r="E154" s="118"/>
      <c r="F154" s="97">
        <f t="shared" si="9"/>
        <v>0</v>
      </c>
      <c r="G154" s="161"/>
      <c r="H154" s="146"/>
      <c r="I154" s="130" t="e">
        <f>VLOOKUP(H154,Presupuesto!$B$11:$C$565,2,0)</f>
        <v>#N/A</v>
      </c>
      <c r="J154" s="98" t="str">
        <f t="shared" si="10"/>
        <v>Posgrado</v>
      </c>
      <c r="K154" s="98" t="s">
        <v>412</v>
      </c>
      <c r="L154" s="98"/>
    </row>
    <row r="155" spans="3:12" x14ac:dyDescent="0.25">
      <c r="C155" s="145"/>
      <c r="D155" s="158"/>
      <c r="E155" s="118"/>
      <c r="F155" s="97">
        <f t="shared" si="9"/>
        <v>0</v>
      </c>
      <c r="G155" s="161"/>
      <c r="H155" s="146"/>
      <c r="I155" s="130" t="e">
        <f>VLOOKUP(H155,Presupuesto!$B$11:$C$565,2,0)</f>
        <v>#N/A</v>
      </c>
      <c r="J155" s="98" t="str">
        <f t="shared" si="10"/>
        <v>Posgrado</v>
      </c>
      <c r="K155" s="98" t="s">
        <v>412</v>
      </c>
      <c r="L155" s="98"/>
    </row>
    <row r="156" spans="3:12" x14ac:dyDescent="0.25">
      <c r="C156" s="145"/>
      <c r="D156" s="158"/>
      <c r="E156" s="118"/>
      <c r="F156" s="97">
        <f t="shared" si="9"/>
        <v>0</v>
      </c>
      <c r="G156" s="161"/>
      <c r="H156" s="146"/>
      <c r="I156" s="130" t="e">
        <f>VLOOKUP(H156,Presupuesto!$B$11:$C$565,2,0)</f>
        <v>#N/A</v>
      </c>
      <c r="J156" s="98" t="str">
        <f t="shared" si="10"/>
        <v>Posgrado</v>
      </c>
      <c r="K156" s="98" t="s">
        <v>412</v>
      </c>
      <c r="L156" s="98"/>
    </row>
    <row r="157" spans="3:12" ht="15.75" thickBot="1" x14ac:dyDescent="0.3">
      <c r="C157" s="147"/>
      <c r="D157" s="221"/>
      <c r="E157" s="103"/>
      <c r="F157" s="105">
        <f t="shared" si="9"/>
        <v>0</v>
      </c>
      <c r="G157" s="162"/>
      <c r="H157" s="148"/>
      <c r="I157" s="132" t="e">
        <f>VLOOKUP(H157,Presupuesto!$B$11:$C$565,2,0)</f>
        <v>#N/A</v>
      </c>
      <c r="J157" s="106" t="str">
        <f t="shared" si="10"/>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62">
        <f>SUM(F167:F187)</f>
        <v>0</v>
      </c>
      <c r="F160" s="70"/>
      <c r="G160" s="79"/>
      <c r="H160" s="70"/>
      <c r="I160" s="70"/>
    </row>
    <row r="161" spans="3:12" x14ac:dyDescent="0.25">
      <c r="C161" s="70"/>
      <c r="D161" s="31"/>
      <c r="E161" s="93"/>
      <c r="F161" s="93"/>
      <c r="G161" s="93"/>
      <c r="H161" s="76"/>
      <c r="I161" s="76"/>
      <c r="J161" s="76"/>
      <c r="K161" s="112"/>
    </row>
    <row r="162" spans="3:12" ht="15.75" x14ac:dyDescent="0.25">
      <c r="C162" s="297" t="s">
        <v>392</v>
      </c>
      <c r="D162" s="358"/>
      <c r="E162" s="93"/>
      <c r="F162" s="93"/>
      <c r="G162" s="93"/>
      <c r="H162" s="76"/>
      <c r="I162" s="76"/>
      <c r="J162" s="76"/>
      <c r="K162" s="112"/>
    </row>
    <row r="163" spans="3:12" ht="18.75" x14ac:dyDescent="0.25">
      <c r="C163" s="209"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15.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1">D167*E167</f>
        <v>0</v>
      </c>
      <c r="G167" s="161"/>
      <c r="H167" s="142"/>
      <c r="I167" s="130" t="e">
        <f>VLOOKUP(H167,Presupuesto!$B$11:$C$565,2,0)</f>
        <v>#N/A</v>
      </c>
      <c r="J167" s="217" t="s">
        <v>1452</v>
      </c>
      <c r="K167" s="98" t="s">
        <v>394</v>
      </c>
      <c r="L167" s="98"/>
    </row>
    <row r="168" spans="3:12" x14ac:dyDescent="0.25">
      <c r="C168" s="141"/>
      <c r="D168" s="158"/>
      <c r="E168" s="123"/>
      <c r="F168" s="97">
        <f t="shared" si="11"/>
        <v>0</v>
      </c>
      <c r="G168" s="161"/>
      <c r="H168" s="142"/>
      <c r="I168" s="130" t="e">
        <f>VLOOKUP(H168,Presupuesto!$B$11:$C$565,2,0)</f>
        <v>#N/A</v>
      </c>
      <c r="J168" s="98" t="str">
        <f>$J$167</f>
        <v>Posgrado</v>
      </c>
      <c r="K168" s="98" t="s">
        <v>412</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412</v>
      </c>
      <c r="L169" s="98"/>
    </row>
    <row r="170" spans="3:12" x14ac:dyDescent="0.25">
      <c r="C170" s="141"/>
      <c r="D170" s="158"/>
      <c r="E170" s="123"/>
      <c r="F170" s="97">
        <f t="shared" si="11"/>
        <v>0</v>
      </c>
      <c r="G170" s="161"/>
      <c r="H170" s="142"/>
      <c r="I170" s="130" t="e">
        <f>VLOOKUP(H170,Presupuesto!$B$11:$C$565,2,0)</f>
        <v>#N/A</v>
      </c>
      <c r="J170" s="98" t="str">
        <f t="shared" si="12"/>
        <v>Posgrado</v>
      </c>
      <c r="K170" s="98" t="s">
        <v>412</v>
      </c>
      <c r="L170" s="98"/>
    </row>
    <row r="171" spans="3:12" x14ac:dyDescent="0.25">
      <c r="C171" s="141"/>
      <c r="D171" s="158"/>
      <c r="E171" s="123"/>
      <c r="F171" s="97">
        <f t="shared" si="11"/>
        <v>0</v>
      </c>
      <c r="G171" s="161"/>
      <c r="H171" s="142"/>
      <c r="I171" s="130" t="e">
        <f>VLOOKUP(H171,Presupuesto!$B$11:$C$565,2,0)</f>
        <v>#N/A</v>
      </c>
      <c r="J171" s="98" t="str">
        <f t="shared" si="12"/>
        <v>Posgrado</v>
      </c>
      <c r="K171" s="98" t="s">
        <v>412</v>
      </c>
      <c r="L171" s="98"/>
    </row>
    <row r="172" spans="3:12" x14ac:dyDescent="0.25">
      <c r="C172" s="141"/>
      <c r="D172" s="158"/>
      <c r="E172" s="123"/>
      <c r="F172" s="97">
        <f t="shared" si="11"/>
        <v>0</v>
      </c>
      <c r="G172" s="161"/>
      <c r="H172" s="142"/>
      <c r="I172" s="130" t="e">
        <f>VLOOKUP(H172,Presupuesto!$B$11:$C$565,2,0)</f>
        <v>#N/A</v>
      </c>
      <c r="J172" s="98" t="str">
        <f t="shared" si="12"/>
        <v>Posgrado</v>
      </c>
      <c r="K172" s="98" t="s">
        <v>401</v>
      </c>
      <c r="L172" s="98"/>
    </row>
    <row r="173" spans="3:12" x14ac:dyDescent="0.25">
      <c r="C173" s="141"/>
      <c r="D173" s="158"/>
      <c r="E173" s="123"/>
      <c r="F173" s="97">
        <f t="shared" si="11"/>
        <v>0</v>
      </c>
      <c r="G173" s="161"/>
      <c r="H173" s="142"/>
      <c r="I173" s="130" t="e">
        <f>VLOOKUP(H173,Presupuesto!$B$11:$C$565,2,0)</f>
        <v>#N/A</v>
      </c>
      <c r="J173" s="98" t="str">
        <f t="shared" si="12"/>
        <v>Posgrado</v>
      </c>
      <c r="K173" s="98" t="s">
        <v>412</v>
      </c>
      <c r="L173" s="98"/>
    </row>
    <row r="174" spans="3:12" x14ac:dyDescent="0.25">
      <c r="C174" s="141"/>
      <c r="D174" s="158"/>
      <c r="E174" s="123"/>
      <c r="F174" s="97">
        <f t="shared" si="11"/>
        <v>0</v>
      </c>
      <c r="G174" s="161"/>
      <c r="H174" s="142"/>
      <c r="I174" s="130" t="e">
        <f>VLOOKUP(H174,Presupuesto!$B$11:$C$565,2,0)</f>
        <v>#N/A</v>
      </c>
      <c r="J174" s="98" t="str">
        <f t="shared" si="12"/>
        <v>Posgrado</v>
      </c>
      <c r="K174" s="98" t="s">
        <v>412</v>
      </c>
      <c r="L174" s="98"/>
    </row>
    <row r="175" spans="3:12" x14ac:dyDescent="0.25">
      <c r="C175" s="141"/>
      <c r="D175" s="158"/>
      <c r="E175" s="123"/>
      <c r="F175" s="97">
        <f t="shared" si="11"/>
        <v>0</v>
      </c>
      <c r="G175" s="161"/>
      <c r="H175" s="142"/>
      <c r="I175" s="130" t="e">
        <f>VLOOKUP(H175,Presupuesto!$B$11:$C$565,2,0)</f>
        <v>#N/A</v>
      </c>
      <c r="J175" s="98" t="str">
        <f t="shared" si="12"/>
        <v>Posgrado</v>
      </c>
      <c r="K175" s="98" t="s">
        <v>412</v>
      </c>
      <c r="L175" s="98"/>
    </row>
    <row r="176" spans="3:12" x14ac:dyDescent="0.25">
      <c r="C176" s="141"/>
      <c r="D176" s="158"/>
      <c r="E176" s="123"/>
      <c r="F176" s="97">
        <f t="shared" si="11"/>
        <v>0</v>
      </c>
      <c r="G176" s="161"/>
      <c r="H176" s="142"/>
      <c r="I176" s="130" t="e">
        <f>VLOOKUP(H176,Presupuesto!$B$11:$C$565,2,0)</f>
        <v>#N/A</v>
      </c>
      <c r="J176" s="98" t="str">
        <f t="shared" si="12"/>
        <v>Posgrado</v>
      </c>
      <c r="K176" s="98" t="s">
        <v>412</v>
      </c>
      <c r="L176" s="98"/>
    </row>
    <row r="177" spans="3:12" x14ac:dyDescent="0.25">
      <c r="C177" s="143"/>
      <c r="D177" s="158"/>
      <c r="E177" s="118"/>
      <c r="F177" s="97">
        <f t="shared" si="11"/>
        <v>0</v>
      </c>
      <c r="G177" s="161"/>
      <c r="H177" s="144"/>
      <c r="I177" s="130" t="e">
        <f>VLOOKUP(H177,Presupuesto!$B$11:$C$565,2,0)</f>
        <v>#N/A</v>
      </c>
      <c r="J177" s="98" t="str">
        <f t="shared" si="12"/>
        <v>Posgrado</v>
      </c>
      <c r="K177" s="98" t="s">
        <v>412</v>
      </c>
      <c r="L177" s="98"/>
    </row>
    <row r="178" spans="3:12" x14ac:dyDescent="0.25">
      <c r="C178" s="143"/>
      <c r="D178" s="158"/>
      <c r="E178" s="118"/>
      <c r="F178" s="97">
        <f t="shared" si="11"/>
        <v>0</v>
      </c>
      <c r="G178" s="161"/>
      <c r="H178" s="144"/>
      <c r="I178" s="130" t="e">
        <f>VLOOKUP(H178,Presupuesto!$B$11:$C$565,2,0)</f>
        <v>#N/A</v>
      </c>
      <c r="J178" s="98" t="str">
        <f t="shared" si="12"/>
        <v>Posgrado</v>
      </c>
      <c r="K178" s="98" t="s">
        <v>412</v>
      </c>
      <c r="L178" s="98"/>
    </row>
    <row r="179" spans="3:12" x14ac:dyDescent="0.25">
      <c r="C179" s="143"/>
      <c r="D179" s="158"/>
      <c r="E179" s="118"/>
      <c r="F179" s="97">
        <f t="shared" si="11"/>
        <v>0</v>
      </c>
      <c r="G179" s="161"/>
      <c r="H179" s="144"/>
      <c r="I179" s="130" t="e">
        <f>VLOOKUP(H179,Presupuesto!$B$11:$C$565,2,0)</f>
        <v>#N/A</v>
      </c>
      <c r="J179" s="98" t="str">
        <f t="shared" si="12"/>
        <v>Posgrado</v>
      </c>
      <c r="K179" s="98" t="s">
        <v>412</v>
      </c>
      <c r="L179" s="98"/>
    </row>
    <row r="180" spans="3:12" x14ac:dyDescent="0.25">
      <c r="C180" s="143"/>
      <c r="D180" s="158"/>
      <c r="E180" s="118"/>
      <c r="F180" s="97">
        <f t="shared" si="11"/>
        <v>0</v>
      </c>
      <c r="G180" s="161"/>
      <c r="H180" s="144"/>
      <c r="I180" s="130" t="e">
        <f>VLOOKUP(H180,Presupuesto!$B$11:$C$565,2,0)</f>
        <v>#N/A</v>
      </c>
      <c r="J180" s="98" t="str">
        <f t="shared" si="12"/>
        <v>Posgrado</v>
      </c>
      <c r="K180" s="98" t="s">
        <v>412</v>
      </c>
      <c r="L180" s="98"/>
    </row>
    <row r="181" spans="3:12" x14ac:dyDescent="0.25">
      <c r="C181" s="143"/>
      <c r="D181" s="158"/>
      <c r="E181" s="118"/>
      <c r="F181" s="97">
        <f t="shared" si="11"/>
        <v>0</v>
      </c>
      <c r="G181" s="161"/>
      <c r="H181" s="144"/>
      <c r="I181" s="130" t="e">
        <f>VLOOKUP(H181,Presupuesto!$B$11:$C$565,2,0)</f>
        <v>#N/A</v>
      </c>
      <c r="J181" s="98" t="str">
        <f t="shared" si="12"/>
        <v>Posgrado</v>
      </c>
      <c r="K181" s="98" t="s">
        <v>412</v>
      </c>
      <c r="L181" s="98"/>
    </row>
    <row r="182" spans="3:12" x14ac:dyDescent="0.25">
      <c r="C182" s="143"/>
      <c r="D182" s="158"/>
      <c r="E182" s="118"/>
      <c r="F182" s="97">
        <f t="shared" si="11"/>
        <v>0</v>
      </c>
      <c r="G182" s="161"/>
      <c r="H182" s="144"/>
      <c r="I182" s="130" t="e">
        <f>VLOOKUP(H182,Presupuesto!$B$11:$C$565,2,0)</f>
        <v>#N/A</v>
      </c>
      <c r="J182" s="98" t="str">
        <f t="shared" si="12"/>
        <v>Posgrado</v>
      </c>
      <c r="K182" s="98" t="s">
        <v>412</v>
      </c>
      <c r="L182" s="98"/>
    </row>
    <row r="183" spans="3:12" x14ac:dyDescent="0.25">
      <c r="C183" s="145"/>
      <c r="D183" s="158"/>
      <c r="E183" s="118"/>
      <c r="F183" s="97">
        <f t="shared" si="11"/>
        <v>0</v>
      </c>
      <c r="G183" s="161"/>
      <c r="H183" s="146"/>
      <c r="I183" s="130" t="e">
        <f>VLOOKUP(H183,Presupuesto!$B$11:$C$565,2,0)</f>
        <v>#N/A</v>
      </c>
      <c r="J183" s="98" t="str">
        <f t="shared" si="12"/>
        <v>Posgrado</v>
      </c>
      <c r="K183" s="98" t="s">
        <v>403</v>
      </c>
      <c r="L183" s="98"/>
    </row>
    <row r="184" spans="3:12" x14ac:dyDescent="0.25">
      <c r="C184" s="145"/>
      <c r="D184" s="158"/>
      <c r="E184" s="118"/>
      <c r="F184" s="97">
        <f t="shared" si="11"/>
        <v>0</v>
      </c>
      <c r="G184" s="161"/>
      <c r="H184" s="146"/>
      <c r="I184" s="130" t="e">
        <f>VLOOKUP(H184,Presupuesto!$B$11:$C$565,2,0)</f>
        <v>#N/A</v>
      </c>
      <c r="J184" s="98" t="str">
        <f t="shared" si="12"/>
        <v>Posgrado</v>
      </c>
      <c r="K184" s="98" t="s">
        <v>412</v>
      </c>
      <c r="L184" s="98"/>
    </row>
    <row r="185" spans="3:12" x14ac:dyDescent="0.25">
      <c r="C185" s="145"/>
      <c r="D185" s="158"/>
      <c r="E185" s="118"/>
      <c r="F185" s="97">
        <f t="shared" si="11"/>
        <v>0</v>
      </c>
      <c r="G185" s="161"/>
      <c r="H185" s="146"/>
      <c r="I185" s="130" t="e">
        <f>VLOOKUP(H185,Presupuesto!$B$11:$C$565,2,0)</f>
        <v>#N/A</v>
      </c>
      <c r="J185" s="98" t="str">
        <f t="shared" si="12"/>
        <v>Posgrado</v>
      </c>
      <c r="K185" s="98" t="s">
        <v>412</v>
      </c>
      <c r="L185" s="98"/>
    </row>
    <row r="186" spans="3:12" x14ac:dyDescent="0.25">
      <c r="C186" s="145"/>
      <c r="D186" s="158"/>
      <c r="E186" s="118"/>
      <c r="F186" s="97">
        <f t="shared" si="11"/>
        <v>0</v>
      </c>
      <c r="G186" s="161"/>
      <c r="H186" s="146"/>
      <c r="I186" s="130" t="e">
        <f>VLOOKUP(H186,Presupuesto!$B$11:$C$565,2,0)</f>
        <v>#N/A</v>
      </c>
      <c r="J186" s="98" t="str">
        <f t="shared" si="12"/>
        <v>Posgrado</v>
      </c>
      <c r="K186" s="98" t="s">
        <v>412</v>
      </c>
      <c r="L186" s="98"/>
    </row>
    <row r="187" spans="3:12" ht="15.75" thickBot="1" x14ac:dyDescent="0.3">
      <c r="C187" s="147"/>
      <c r="D187" s="221"/>
      <c r="E187" s="103"/>
      <c r="F187" s="105">
        <f t="shared" si="11"/>
        <v>0</v>
      </c>
      <c r="G187" s="162"/>
      <c r="H187" s="148"/>
      <c r="I187" s="132" t="e">
        <f>VLOOKUP(H187,Presupuesto!$B$11:$C$565,2,0)</f>
        <v>#N/A</v>
      </c>
      <c r="J187" s="106" t="str">
        <f t="shared" si="12"/>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D4" zoomScale="86" zoomScaleNormal="86" zoomScaleSheetLayoutView="90" workbookViewId="0">
      <selection activeCell="H17" sqref="H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26.285156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1452</v>
      </c>
      <c r="K2" s="122" t="s">
        <v>1364</v>
      </c>
      <c r="L2" s="122" t="s">
        <v>1365</v>
      </c>
      <c r="M2" s="122" t="s">
        <v>1366</v>
      </c>
      <c r="N2" s="122" t="s">
        <v>1367</v>
      </c>
      <c r="O2" s="122" t="s">
        <v>1368</v>
      </c>
      <c r="P2" s="122" t="s">
        <v>1460</v>
      </c>
      <c r="Q2" s="122" t="s">
        <v>1496</v>
      </c>
      <c r="R2" s="450" t="str">
        <f>+Presupuesto!D11</f>
        <v>Recurrente</v>
      </c>
      <c r="S2" s="45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5" t="s">
        <v>420</v>
      </c>
      <c r="AI2" s="445" t="s">
        <v>421</v>
      </c>
      <c r="AJ2" s="445" t="s">
        <v>422</v>
      </c>
      <c r="AK2" s="445" t="s">
        <v>423</v>
      </c>
      <c r="AL2" s="445" t="s">
        <v>424</v>
      </c>
      <c r="AM2" s="445" t="s">
        <v>427</v>
      </c>
      <c r="AN2" s="445" t="s">
        <v>425</v>
      </c>
      <c r="AO2" s="445" t="s">
        <v>426</v>
      </c>
      <c r="AP2" s="445" t="s">
        <v>428</v>
      </c>
      <c r="AQ2" s="445" t="s">
        <v>429</v>
      </c>
      <c r="AR2" s="445" t="s">
        <v>430</v>
      </c>
      <c r="AS2" s="445" t="s">
        <v>431</v>
      </c>
      <c r="AT2" s="445" t="s">
        <v>432</v>
      </c>
      <c r="AU2" s="445" t="s">
        <v>433</v>
      </c>
      <c r="AV2" s="445" t="s">
        <v>434</v>
      </c>
      <c r="AW2" s="445" t="s">
        <v>435</v>
      </c>
      <c r="AX2" s="445" t="s">
        <v>436</v>
      </c>
      <c r="AY2" s="445" t="s">
        <v>437</v>
      </c>
      <c r="AZ2" s="445" t="s">
        <v>438</v>
      </c>
      <c r="BA2" s="445" t="s">
        <v>439</v>
      </c>
      <c r="BB2" s="445" t="s">
        <v>440</v>
      </c>
      <c r="BC2" s="445" t="s">
        <v>441</v>
      </c>
      <c r="BD2" s="445" t="s">
        <v>442</v>
      </c>
      <c r="BE2" s="445" t="s">
        <v>443</v>
      </c>
      <c r="BF2" s="445" t="s">
        <v>444</v>
      </c>
      <c r="BG2" s="445" t="s">
        <v>445</v>
      </c>
      <c r="BH2" s="445" t="s">
        <v>446</v>
      </c>
      <c r="BI2" s="445" t="s">
        <v>447</v>
      </c>
      <c r="BJ2" s="445" t="s">
        <v>448</v>
      </c>
      <c r="BK2" s="445" t="s">
        <v>449</v>
      </c>
      <c r="BL2" s="445" t="s">
        <v>450</v>
      </c>
      <c r="BM2" s="445" t="s">
        <v>451</v>
      </c>
      <c r="BN2" s="445" t="s">
        <v>452</v>
      </c>
      <c r="BO2" s="445" t="s">
        <v>453</v>
      </c>
      <c r="BP2" s="445" t="s">
        <v>454</v>
      </c>
      <c r="BQ2" s="445" t="s">
        <v>455</v>
      </c>
      <c r="BR2" s="445" t="s">
        <v>456</v>
      </c>
      <c r="BS2" s="445" t="s">
        <v>457</v>
      </c>
      <c r="BT2" s="445" t="s">
        <v>458</v>
      </c>
      <c r="BU2" s="445" t="s">
        <v>459</v>
      </c>
    </row>
    <row r="3" spans="1:555" hidden="1" x14ac:dyDescent="0.25">
      <c r="AH3" s="446">
        <v>2500</v>
      </c>
      <c r="AI3" s="446">
        <v>1900</v>
      </c>
      <c r="AJ3" s="446">
        <v>1650</v>
      </c>
      <c r="AK3" s="446">
        <v>1580</v>
      </c>
      <c r="AL3" s="446">
        <v>2250</v>
      </c>
      <c r="AM3" s="446">
        <v>1650</v>
      </c>
      <c r="AN3" s="446">
        <v>1400</v>
      </c>
      <c r="AO3" s="447">
        <v>1340</v>
      </c>
      <c r="AP3" s="447">
        <v>2000</v>
      </c>
      <c r="AQ3" s="447">
        <v>1400</v>
      </c>
      <c r="AR3" s="447">
        <v>1150</v>
      </c>
      <c r="AS3" s="447">
        <v>1100</v>
      </c>
      <c r="AT3" s="447">
        <v>1750</v>
      </c>
      <c r="AU3" s="447">
        <v>1150</v>
      </c>
      <c r="AV3" s="447">
        <v>900</v>
      </c>
      <c r="AW3" s="447">
        <v>860</v>
      </c>
      <c r="AX3" s="447">
        <v>1200</v>
      </c>
      <c r="AY3" s="448">
        <v>900</v>
      </c>
      <c r="AZ3" s="448">
        <v>650</v>
      </c>
      <c r="BA3" s="448">
        <v>620</v>
      </c>
      <c r="BB3" s="446">
        <f>+'Cuadro Resumen'!C213</f>
        <v>5605.2314999999999</v>
      </c>
      <c r="BC3" s="446">
        <f>+'Cuadro Resumen'!D213</f>
        <v>5165.6055000000006</v>
      </c>
      <c r="BD3" s="446">
        <f>+'Cuadro Resumen'!E213</f>
        <v>6594.39</v>
      </c>
      <c r="BE3" s="446">
        <f>+'Cuadro Resumen'!F213</f>
        <v>6154.7640000000001</v>
      </c>
      <c r="BF3" s="446">
        <f>+'Cuadro Resumen'!C214</f>
        <v>4945.7925000000005</v>
      </c>
      <c r="BG3" s="446">
        <f>+'Cuadro Resumen'!D214</f>
        <v>4506.1665000000003</v>
      </c>
      <c r="BH3" s="446">
        <f>+'Cuadro Resumen'!E214</f>
        <v>5934.951</v>
      </c>
      <c r="BI3" s="446">
        <f>+'Cuadro Resumen'!F214</f>
        <v>5495.3249999999998</v>
      </c>
      <c r="BJ3" s="447">
        <f>+'Cuadro Resumen'!C215</f>
        <v>4286.3535000000002</v>
      </c>
      <c r="BK3" s="447">
        <f>+'Cuadro Resumen'!D215</f>
        <v>3956.634</v>
      </c>
      <c r="BL3" s="447">
        <f>+'Cuadro Resumen'!E215</f>
        <v>5275.5120000000006</v>
      </c>
      <c r="BM3" s="447">
        <f>+'Cuadro Resumen'!F215</f>
        <v>4835.8860000000004</v>
      </c>
      <c r="BN3" s="447">
        <f>+'Cuadro Resumen'!C216</f>
        <v>3626.9145000000003</v>
      </c>
      <c r="BO3" s="447">
        <f>+'Cuadro Resumen'!D216</f>
        <v>3297.1950000000002</v>
      </c>
      <c r="BP3" s="447">
        <f>+'Cuadro Resumen'!E216</f>
        <v>4616.0730000000003</v>
      </c>
      <c r="BQ3" s="447">
        <f>+'Cuadro Resumen'!F216</f>
        <v>4286.3535000000002</v>
      </c>
      <c r="BR3" s="447">
        <f>+'Cuadro Resumen'!C217</f>
        <v>3187.2885000000001</v>
      </c>
      <c r="BS3" s="447">
        <f>+'Cuadro Resumen'!D217</f>
        <v>2967.4755</v>
      </c>
      <c r="BT3" s="447">
        <f>+'Cuadro Resumen'!E217</f>
        <v>4066.5405000000001</v>
      </c>
      <c r="BU3" s="447">
        <f>+'Cuadro Resumen'!F217</f>
        <v>3736.8210000000004</v>
      </c>
    </row>
    <row r="4" spans="1:555" ht="15.75" thickBot="1" x14ac:dyDescent="0.3"/>
    <row r="5" spans="1:555" ht="53.25" thickBot="1" x14ac:dyDescent="0.3">
      <c r="C5" s="87" t="s">
        <v>419</v>
      </c>
      <c r="D5" s="198">
        <f>SUMIF(C:C,$C$10,D:D)</f>
        <v>80000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2">
        <f>SUM(F17:F50)</f>
        <v>80000</v>
      </c>
      <c r="G10" s="79"/>
      <c r="H10" s="70"/>
      <c r="I10" s="70"/>
    </row>
    <row r="11" spans="1:555" x14ac:dyDescent="0.25">
      <c r="G11" s="79"/>
      <c r="H11" s="70"/>
      <c r="I11" s="70"/>
    </row>
    <row r="12" spans="1:555" x14ac:dyDescent="0.25">
      <c r="F12" s="70"/>
      <c r="G12" s="79"/>
      <c r="H12" s="70"/>
      <c r="I12" s="70"/>
    </row>
    <row r="13" spans="1:555" ht="15.75" x14ac:dyDescent="0.25">
      <c r="C13" s="297" t="s">
        <v>392</v>
      </c>
      <c r="D13" s="358" t="s">
        <v>1628</v>
      </c>
      <c r="F13" s="70"/>
      <c r="G13" s="79"/>
      <c r="H13" s="70"/>
      <c r="I13" s="70"/>
    </row>
    <row r="14" spans="1:555" ht="18.75" x14ac:dyDescent="0.25">
      <c r="C14" s="55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Impartir diplomados de Ingles</v>
      </c>
      <c r="D14" s="31"/>
      <c r="F14" s="70"/>
      <c r="G14" s="79"/>
      <c r="H14" s="70"/>
      <c r="I14" s="70"/>
    </row>
    <row r="15" spans="1:555" ht="42.75" thickBot="1" x14ac:dyDescent="0.3">
      <c r="F15" s="93"/>
      <c r="G15" s="76"/>
      <c r="H15" s="76"/>
      <c r="I15" s="76"/>
      <c r="L15" s="225"/>
      <c r="M15" s="226"/>
      <c r="N15" s="225"/>
      <c r="O15" s="225"/>
      <c r="P15" s="228" t="s">
        <v>469</v>
      </c>
      <c r="Q15" s="228" t="s">
        <v>470</v>
      </c>
    </row>
    <row r="16" spans="1:555" ht="15.75" thickBot="1" x14ac:dyDescent="0.3">
      <c r="C16" s="129" t="s">
        <v>44</v>
      </c>
      <c r="D16" s="129" t="s">
        <v>55</v>
      </c>
      <c r="E16" s="136" t="s">
        <v>57</v>
      </c>
      <c r="F16" s="135" t="s">
        <v>27</v>
      </c>
      <c r="G16" s="133" t="s">
        <v>131</v>
      </c>
      <c r="H16" s="136" t="s">
        <v>46</v>
      </c>
      <c r="I16" s="133" t="s">
        <v>132</v>
      </c>
      <c r="J16" s="133" t="s">
        <v>410</v>
      </c>
      <c r="K16" s="133" t="s">
        <v>411</v>
      </c>
      <c r="L16" s="222" t="s">
        <v>21</v>
      </c>
      <c r="M16" s="222" t="s">
        <v>55</v>
      </c>
      <c r="N16" s="223" t="s">
        <v>467</v>
      </c>
      <c r="O16" s="224" t="s">
        <v>468</v>
      </c>
      <c r="P16" s="227">
        <v>0.7</v>
      </c>
      <c r="Q16" s="227">
        <v>0.3</v>
      </c>
    </row>
    <row r="17" spans="3:17" x14ac:dyDescent="0.25">
      <c r="C17" s="141" t="s">
        <v>1844</v>
      </c>
      <c r="D17" s="158">
        <v>50</v>
      </c>
      <c r="E17" s="123">
        <v>40000</v>
      </c>
      <c r="F17" s="97">
        <v>80000</v>
      </c>
      <c r="G17" s="161" t="s">
        <v>1762</v>
      </c>
      <c r="H17" s="142" t="s">
        <v>564</v>
      </c>
      <c r="I17" s="130" t="str">
        <f>VLOOKUP(H17,Presupuesto!$B$11:$C$565,2,0)</f>
        <v>CONTRATOS ESPECIALES</v>
      </c>
      <c r="J17" s="217" t="s">
        <v>1360</v>
      </c>
      <c r="K17" s="98" t="s">
        <v>412</v>
      </c>
      <c r="L17" s="141" t="s">
        <v>1843</v>
      </c>
      <c r="M17" s="158">
        <v>50</v>
      </c>
      <c r="N17" s="123">
        <v>2500</v>
      </c>
      <c r="O17" s="97">
        <f t="shared" ref="O17:O50" si="0">M17*N17</f>
        <v>125000</v>
      </c>
      <c r="P17" s="97">
        <f t="shared" ref="P17:Q36" si="1">$O17*P$16</f>
        <v>87500</v>
      </c>
      <c r="Q17" s="97">
        <f>+O17-P17</f>
        <v>37500</v>
      </c>
    </row>
    <row r="18" spans="3:17" x14ac:dyDescent="0.25">
      <c r="C18" s="141"/>
      <c r="D18" s="158"/>
      <c r="E18" s="123"/>
      <c r="F18" s="97">
        <f t="shared" ref="F18:F50" si="2">D18*E18</f>
        <v>0</v>
      </c>
      <c r="G18" s="161"/>
      <c r="H18" s="142"/>
      <c r="I18" s="130" t="e">
        <f>VLOOKUP(H18,Presupuesto!$B$11:$C$565,2,0)</f>
        <v>#N/A</v>
      </c>
      <c r="J18" s="98" t="str">
        <f>$J$17</f>
        <v>Estudiantes y Graduados</v>
      </c>
      <c r="K18" s="98" t="s">
        <v>412</v>
      </c>
      <c r="L18" s="141"/>
      <c r="M18" s="158"/>
      <c r="N18" s="123"/>
      <c r="O18" s="97">
        <f t="shared" si="0"/>
        <v>0</v>
      </c>
      <c r="P18" s="97">
        <f t="shared" si="1"/>
        <v>0</v>
      </c>
      <c r="Q18" s="97">
        <f t="shared" si="1"/>
        <v>0</v>
      </c>
    </row>
    <row r="19" spans="3:17" x14ac:dyDescent="0.25">
      <c r="C19" s="141"/>
      <c r="D19" s="158"/>
      <c r="E19" s="123"/>
      <c r="F19" s="97">
        <f t="shared" si="2"/>
        <v>0</v>
      </c>
      <c r="G19" s="161"/>
      <c r="H19" s="142"/>
      <c r="I19" s="130" t="e">
        <f>VLOOKUP(H19,Presupuesto!$B$11:$C$565,2,0)</f>
        <v>#N/A</v>
      </c>
      <c r="J19" s="98" t="str">
        <f t="shared" ref="J19:J49" si="3">$J$17</f>
        <v>Estudiantes y Graduados</v>
      </c>
      <c r="K19" s="98" t="s">
        <v>412</v>
      </c>
      <c r="L19" s="141"/>
      <c r="M19" s="158"/>
      <c r="N19" s="123"/>
      <c r="O19" s="97">
        <f t="shared" si="0"/>
        <v>0</v>
      </c>
      <c r="P19" s="97">
        <f t="shared" si="1"/>
        <v>0</v>
      </c>
      <c r="Q19" s="97">
        <f t="shared" si="1"/>
        <v>0</v>
      </c>
    </row>
    <row r="20" spans="3:17" x14ac:dyDescent="0.25">
      <c r="C20" s="141"/>
      <c r="D20" s="158"/>
      <c r="E20" s="123"/>
      <c r="F20" s="97">
        <f t="shared" si="2"/>
        <v>0</v>
      </c>
      <c r="G20" s="161"/>
      <c r="H20" s="142"/>
      <c r="I20" s="130" t="e">
        <f>VLOOKUP(H20,Presupuesto!$B$11:$C$565,2,0)</f>
        <v>#N/A</v>
      </c>
      <c r="J20" s="98" t="str">
        <f t="shared" si="3"/>
        <v>Estudiantes y Graduados</v>
      </c>
      <c r="K20" s="98" t="s">
        <v>412</v>
      </c>
      <c r="L20" s="141"/>
      <c r="M20" s="158"/>
      <c r="N20" s="123"/>
      <c r="O20" s="97">
        <f t="shared" si="0"/>
        <v>0</v>
      </c>
      <c r="P20" s="97">
        <f t="shared" si="1"/>
        <v>0</v>
      </c>
      <c r="Q20" s="97">
        <f t="shared" si="1"/>
        <v>0</v>
      </c>
    </row>
    <row r="21" spans="3:17" x14ac:dyDescent="0.25">
      <c r="C21" s="141"/>
      <c r="D21" s="158"/>
      <c r="E21" s="123"/>
      <c r="F21" s="97">
        <f t="shared" si="2"/>
        <v>0</v>
      </c>
      <c r="G21" s="161"/>
      <c r="H21" s="142"/>
      <c r="I21" s="130" t="e">
        <f>VLOOKUP(H21,Presupuesto!$B$11:$C$565,2,0)</f>
        <v>#N/A</v>
      </c>
      <c r="J21" s="98" t="str">
        <f t="shared" si="3"/>
        <v>Estudiantes y Graduados</v>
      </c>
      <c r="K21" s="98" t="s">
        <v>401</v>
      </c>
      <c r="L21" s="141"/>
      <c r="M21" s="158"/>
      <c r="N21" s="123"/>
      <c r="O21" s="97">
        <f t="shared" si="0"/>
        <v>0</v>
      </c>
      <c r="P21" s="97">
        <f t="shared" si="1"/>
        <v>0</v>
      </c>
      <c r="Q21" s="97">
        <f t="shared" si="1"/>
        <v>0</v>
      </c>
    </row>
    <row r="22" spans="3:17" x14ac:dyDescent="0.25">
      <c r="C22" s="141"/>
      <c r="D22" s="158"/>
      <c r="E22" s="123"/>
      <c r="F22" s="97">
        <f t="shared" si="2"/>
        <v>0</v>
      </c>
      <c r="G22" s="161"/>
      <c r="H22" s="142"/>
      <c r="I22" s="130" t="e">
        <f>VLOOKUP(H22,Presupuesto!$B$11:$C$565,2,0)</f>
        <v>#N/A</v>
      </c>
      <c r="J22" s="98" t="str">
        <f t="shared" si="3"/>
        <v>Estudiantes y Graduados</v>
      </c>
      <c r="K22" s="98" t="s">
        <v>412</v>
      </c>
      <c r="L22" s="141"/>
      <c r="M22" s="158"/>
      <c r="N22" s="123"/>
      <c r="O22" s="97">
        <f t="shared" si="0"/>
        <v>0</v>
      </c>
      <c r="P22" s="97">
        <f t="shared" si="1"/>
        <v>0</v>
      </c>
      <c r="Q22" s="97">
        <f t="shared" si="1"/>
        <v>0</v>
      </c>
    </row>
    <row r="23" spans="3:17" x14ac:dyDescent="0.25">
      <c r="C23" s="141"/>
      <c r="D23" s="158"/>
      <c r="E23" s="123"/>
      <c r="F23" s="97">
        <f t="shared" si="2"/>
        <v>0</v>
      </c>
      <c r="G23" s="161"/>
      <c r="H23" s="142"/>
      <c r="I23" s="130" t="e">
        <f>VLOOKUP(H23,Presupuesto!$B$11:$C$565,2,0)</f>
        <v>#N/A</v>
      </c>
      <c r="J23" s="98" t="str">
        <f t="shared" si="3"/>
        <v>Estudiantes y Graduados</v>
      </c>
      <c r="K23" s="98" t="s">
        <v>412</v>
      </c>
      <c r="L23" s="141"/>
      <c r="M23" s="158"/>
      <c r="N23" s="123"/>
      <c r="O23" s="97">
        <f t="shared" si="0"/>
        <v>0</v>
      </c>
      <c r="P23" s="97">
        <f t="shared" si="1"/>
        <v>0</v>
      </c>
      <c r="Q23" s="97">
        <f t="shared" si="1"/>
        <v>0</v>
      </c>
    </row>
    <row r="24" spans="3:17" x14ac:dyDescent="0.25">
      <c r="C24" s="141"/>
      <c r="D24" s="158"/>
      <c r="E24" s="123"/>
      <c r="F24" s="97">
        <f t="shared" si="2"/>
        <v>0</v>
      </c>
      <c r="G24" s="161"/>
      <c r="H24" s="142"/>
      <c r="I24" s="130" t="e">
        <f>VLOOKUP(H24,Presupuesto!$B$11:$C$565,2,0)</f>
        <v>#N/A</v>
      </c>
      <c r="J24" s="98" t="str">
        <f t="shared" si="3"/>
        <v>Estudiantes y Graduados</v>
      </c>
      <c r="K24" s="98" t="s">
        <v>412</v>
      </c>
      <c r="L24" s="141"/>
      <c r="M24" s="158"/>
      <c r="N24" s="123"/>
      <c r="O24" s="97">
        <f t="shared" si="0"/>
        <v>0</v>
      </c>
      <c r="P24" s="97">
        <f t="shared" si="1"/>
        <v>0</v>
      </c>
      <c r="Q24" s="97">
        <f t="shared" si="1"/>
        <v>0</v>
      </c>
    </row>
    <row r="25" spans="3:17" x14ac:dyDescent="0.25">
      <c r="C25" s="141"/>
      <c r="D25" s="158"/>
      <c r="E25" s="123"/>
      <c r="F25" s="97">
        <f t="shared" si="2"/>
        <v>0</v>
      </c>
      <c r="G25" s="161"/>
      <c r="H25" s="142"/>
      <c r="I25" s="130" t="e">
        <f>VLOOKUP(H25,Presupuesto!$B$11:$C$565,2,0)</f>
        <v>#N/A</v>
      </c>
      <c r="J25" s="98" t="str">
        <f t="shared" si="3"/>
        <v>Estudiantes y Graduados</v>
      </c>
      <c r="K25" s="98" t="s">
        <v>412</v>
      </c>
      <c r="L25" s="141"/>
      <c r="M25" s="158"/>
      <c r="N25" s="123"/>
      <c r="O25" s="97">
        <f t="shared" si="0"/>
        <v>0</v>
      </c>
      <c r="P25" s="97">
        <f t="shared" si="1"/>
        <v>0</v>
      </c>
      <c r="Q25" s="97">
        <f t="shared" si="1"/>
        <v>0</v>
      </c>
    </row>
    <row r="26" spans="3:17" x14ac:dyDescent="0.25">
      <c r="C26" s="141"/>
      <c r="D26" s="158"/>
      <c r="E26" s="123"/>
      <c r="F26" s="97">
        <f t="shared" si="2"/>
        <v>0</v>
      </c>
      <c r="G26" s="161"/>
      <c r="H26" s="142"/>
      <c r="I26" s="130" t="e">
        <f>VLOOKUP(H26,Presupuesto!$B$11:$C$565,2,0)</f>
        <v>#N/A</v>
      </c>
      <c r="J26" s="98" t="str">
        <f t="shared" si="3"/>
        <v>Estudiantes y Graduados</v>
      </c>
      <c r="K26" s="98" t="s">
        <v>412</v>
      </c>
      <c r="L26" s="141"/>
      <c r="M26" s="158"/>
      <c r="N26" s="123"/>
      <c r="O26" s="97">
        <f t="shared" si="0"/>
        <v>0</v>
      </c>
      <c r="P26" s="97">
        <f t="shared" si="1"/>
        <v>0</v>
      </c>
      <c r="Q26" s="97">
        <f t="shared" si="1"/>
        <v>0</v>
      </c>
    </row>
    <row r="27" spans="3:17" x14ac:dyDescent="0.25">
      <c r="C27" s="141"/>
      <c r="D27" s="158"/>
      <c r="E27" s="123"/>
      <c r="F27" s="97">
        <f t="shared" si="2"/>
        <v>0</v>
      </c>
      <c r="G27" s="161"/>
      <c r="H27" s="142"/>
      <c r="I27" s="130" t="e">
        <f>VLOOKUP(H27,Presupuesto!$B$11:$C$565,2,0)</f>
        <v>#N/A</v>
      </c>
      <c r="J27" s="98" t="str">
        <f t="shared" si="3"/>
        <v>Estudiantes y Graduados</v>
      </c>
      <c r="K27" s="98" t="s">
        <v>412</v>
      </c>
      <c r="L27" s="141"/>
      <c r="M27" s="158"/>
      <c r="N27" s="123"/>
      <c r="O27" s="97">
        <f t="shared" si="0"/>
        <v>0</v>
      </c>
      <c r="P27" s="97">
        <f t="shared" si="1"/>
        <v>0</v>
      </c>
      <c r="Q27" s="97">
        <f t="shared" si="1"/>
        <v>0</v>
      </c>
    </row>
    <row r="28" spans="3:17" x14ac:dyDescent="0.25">
      <c r="C28" s="141"/>
      <c r="D28" s="158"/>
      <c r="E28" s="123"/>
      <c r="F28" s="97">
        <f t="shared" si="2"/>
        <v>0</v>
      </c>
      <c r="G28" s="161"/>
      <c r="H28" s="142"/>
      <c r="I28" s="130" t="e">
        <f>VLOOKUP(H28,Presupuesto!$B$11:$C$565,2,0)</f>
        <v>#N/A</v>
      </c>
      <c r="J28" s="98" t="str">
        <f t="shared" si="3"/>
        <v>Estudiantes y Graduados</v>
      </c>
      <c r="K28" s="98" t="s">
        <v>412</v>
      </c>
      <c r="L28" s="141"/>
      <c r="M28" s="158"/>
      <c r="N28" s="123"/>
      <c r="O28" s="97">
        <f t="shared" si="0"/>
        <v>0</v>
      </c>
      <c r="P28" s="97">
        <f t="shared" si="1"/>
        <v>0</v>
      </c>
      <c r="Q28" s="97">
        <f t="shared" si="1"/>
        <v>0</v>
      </c>
    </row>
    <row r="29" spans="3:17" x14ac:dyDescent="0.25">
      <c r="C29" s="141"/>
      <c r="D29" s="158"/>
      <c r="E29" s="123"/>
      <c r="F29" s="97">
        <f t="shared" si="2"/>
        <v>0</v>
      </c>
      <c r="G29" s="161"/>
      <c r="H29" s="142"/>
      <c r="I29" s="130" t="e">
        <f>VLOOKUP(H29,Presupuesto!$B$11:$C$565,2,0)</f>
        <v>#N/A</v>
      </c>
      <c r="J29" s="98" t="str">
        <f t="shared" si="3"/>
        <v>Estudiantes y Graduados</v>
      </c>
      <c r="K29" s="98" t="s">
        <v>412</v>
      </c>
      <c r="L29" s="141"/>
      <c r="M29" s="158"/>
      <c r="N29" s="123"/>
      <c r="O29" s="97">
        <f t="shared" si="0"/>
        <v>0</v>
      </c>
      <c r="P29" s="97">
        <f t="shared" si="1"/>
        <v>0</v>
      </c>
      <c r="Q29" s="97">
        <f t="shared" si="1"/>
        <v>0</v>
      </c>
    </row>
    <row r="30" spans="3:17" x14ac:dyDescent="0.25">
      <c r="C30" s="141"/>
      <c r="D30" s="158"/>
      <c r="E30" s="123"/>
      <c r="F30" s="97">
        <f t="shared" si="2"/>
        <v>0</v>
      </c>
      <c r="G30" s="161"/>
      <c r="H30" s="142"/>
      <c r="I30" s="130" t="e">
        <f>VLOOKUP(H30,Presupuesto!$B$11:$C$565,2,0)</f>
        <v>#N/A</v>
      </c>
      <c r="J30" s="98" t="str">
        <f t="shared" si="3"/>
        <v>Estudiantes y Graduados</v>
      </c>
      <c r="K30" s="98" t="s">
        <v>412</v>
      </c>
      <c r="L30" s="141"/>
      <c r="M30" s="158"/>
      <c r="N30" s="123"/>
      <c r="O30" s="97">
        <f t="shared" si="0"/>
        <v>0</v>
      </c>
      <c r="P30" s="97">
        <f t="shared" si="1"/>
        <v>0</v>
      </c>
      <c r="Q30" s="97">
        <f t="shared" si="1"/>
        <v>0</v>
      </c>
    </row>
    <row r="31" spans="3:17" x14ac:dyDescent="0.25">
      <c r="C31" s="141"/>
      <c r="D31" s="158"/>
      <c r="E31" s="123"/>
      <c r="F31" s="97">
        <f t="shared" si="2"/>
        <v>0</v>
      </c>
      <c r="G31" s="161"/>
      <c r="H31" s="142"/>
      <c r="I31" s="130" t="e">
        <f>VLOOKUP(H31,Presupuesto!$B$11:$C$565,2,0)</f>
        <v>#N/A</v>
      </c>
      <c r="J31" s="98" t="str">
        <f t="shared" si="3"/>
        <v>Estudiantes y Graduados</v>
      </c>
      <c r="K31" s="98" t="s">
        <v>412</v>
      </c>
      <c r="L31" s="141"/>
      <c r="M31" s="158"/>
      <c r="N31" s="123"/>
      <c r="O31" s="97">
        <f t="shared" si="0"/>
        <v>0</v>
      </c>
      <c r="P31" s="97">
        <f t="shared" si="1"/>
        <v>0</v>
      </c>
      <c r="Q31" s="97">
        <f t="shared" si="1"/>
        <v>0</v>
      </c>
    </row>
    <row r="32" spans="3:17" x14ac:dyDescent="0.25">
      <c r="C32" s="141"/>
      <c r="D32" s="158"/>
      <c r="E32" s="123"/>
      <c r="F32" s="97">
        <f t="shared" si="2"/>
        <v>0</v>
      </c>
      <c r="G32" s="161"/>
      <c r="H32" s="142"/>
      <c r="I32" s="130" t="e">
        <f>VLOOKUP(H32,Presupuesto!$B$11:$C$565,2,0)</f>
        <v>#N/A</v>
      </c>
      <c r="J32" s="98" t="str">
        <f t="shared" si="3"/>
        <v>Estudiantes y Graduados</v>
      </c>
      <c r="K32" s="98" t="s">
        <v>412</v>
      </c>
      <c r="L32" s="141"/>
      <c r="M32" s="158"/>
      <c r="N32" s="123"/>
      <c r="O32" s="97">
        <f t="shared" si="0"/>
        <v>0</v>
      </c>
      <c r="P32" s="97">
        <f t="shared" si="1"/>
        <v>0</v>
      </c>
      <c r="Q32" s="97">
        <f t="shared" si="1"/>
        <v>0</v>
      </c>
    </row>
    <row r="33" spans="3:17" x14ac:dyDescent="0.25">
      <c r="C33" s="141"/>
      <c r="D33" s="158"/>
      <c r="E33" s="123"/>
      <c r="F33" s="97">
        <f t="shared" si="2"/>
        <v>0</v>
      </c>
      <c r="G33" s="161"/>
      <c r="H33" s="142"/>
      <c r="I33" s="130" t="e">
        <f>VLOOKUP(H33,Presupuesto!$B$11:$C$565,2,0)</f>
        <v>#N/A</v>
      </c>
      <c r="J33" s="98" t="str">
        <f t="shared" si="3"/>
        <v>Estudiantes y Graduados</v>
      </c>
      <c r="K33" s="98" t="s">
        <v>412</v>
      </c>
      <c r="L33" s="141"/>
      <c r="M33" s="158"/>
      <c r="N33" s="123"/>
      <c r="O33" s="97">
        <f t="shared" si="0"/>
        <v>0</v>
      </c>
      <c r="P33" s="97">
        <f t="shared" si="1"/>
        <v>0</v>
      </c>
      <c r="Q33" s="97">
        <f t="shared" si="1"/>
        <v>0</v>
      </c>
    </row>
    <row r="34" spans="3:17" x14ac:dyDescent="0.25">
      <c r="C34" s="141"/>
      <c r="D34" s="158"/>
      <c r="E34" s="123"/>
      <c r="F34" s="97">
        <f t="shared" si="2"/>
        <v>0</v>
      </c>
      <c r="G34" s="161"/>
      <c r="H34" s="142"/>
      <c r="I34" s="130" t="e">
        <f>VLOOKUP(H34,Presupuesto!$B$11:$C$565,2,0)</f>
        <v>#N/A</v>
      </c>
      <c r="J34" s="98" t="str">
        <f t="shared" si="3"/>
        <v>Estudiantes y Graduados</v>
      </c>
      <c r="K34" s="98" t="s">
        <v>412</v>
      </c>
      <c r="L34" s="141"/>
      <c r="M34" s="158"/>
      <c r="N34" s="123"/>
      <c r="O34" s="97">
        <f t="shared" si="0"/>
        <v>0</v>
      </c>
      <c r="P34" s="97">
        <f t="shared" si="1"/>
        <v>0</v>
      </c>
      <c r="Q34" s="97">
        <f t="shared" si="1"/>
        <v>0</v>
      </c>
    </row>
    <row r="35" spans="3:17" x14ac:dyDescent="0.25">
      <c r="C35" s="141"/>
      <c r="D35" s="158"/>
      <c r="E35" s="123"/>
      <c r="F35" s="97">
        <f t="shared" si="2"/>
        <v>0</v>
      </c>
      <c r="G35" s="161"/>
      <c r="H35" s="142"/>
      <c r="I35" s="130" t="e">
        <f>VLOOKUP(H35,Presupuesto!$B$11:$C$565,2,0)</f>
        <v>#N/A</v>
      </c>
      <c r="J35" s="98" t="str">
        <f t="shared" si="3"/>
        <v>Estudiantes y Graduados</v>
      </c>
      <c r="K35" s="98" t="s">
        <v>412</v>
      </c>
      <c r="L35" s="141"/>
      <c r="M35" s="158"/>
      <c r="N35" s="123"/>
      <c r="O35" s="97">
        <f t="shared" si="0"/>
        <v>0</v>
      </c>
      <c r="P35" s="97">
        <f t="shared" si="1"/>
        <v>0</v>
      </c>
      <c r="Q35" s="97">
        <f t="shared" si="1"/>
        <v>0</v>
      </c>
    </row>
    <row r="36" spans="3:17" x14ac:dyDescent="0.25">
      <c r="C36" s="141"/>
      <c r="D36" s="158"/>
      <c r="E36" s="123"/>
      <c r="F36" s="97">
        <f t="shared" si="2"/>
        <v>0</v>
      </c>
      <c r="G36" s="161"/>
      <c r="H36" s="142"/>
      <c r="I36" s="130" t="e">
        <f>VLOOKUP(H36,Presupuesto!$B$11:$C$565,2,0)</f>
        <v>#N/A</v>
      </c>
      <c r="J36" s="98" t="str">
        <f t="shared" si="3"/>
        <v>Estudiantes y Graduados</v>
      </c>
      <c r="K36" s="98" t="s">
        <v>412</v>
      </c>
      <c r="L36" s="141"/>
      <c r="M36" s="158"/>
      <c r="N36" s="123"/>
      <c r="O36" s="97">
        <f t="shared" si="0"/>
        <v>0</v>
      </c>
      <c r="P36" s="97">
        <f t="shared" si="1"/>
        <v>0</v>
      </c>
      <c r="Q36" s="97">
        <f t="shared" si="1"/>
        <v>0</v>
      </c>
    </row>
    <row r="37" spans="3:17" x14ac:dyDescent="0.25">
      <c r="C37" s="141"/>
      <c r="D37" s="158"/>
      <c r="E37" s="123"/>
      <c r="F37" s="97">
        <f t="shared" si="2"/>
        <v>0</v>
      </c>
      <c r="G37" s="161"/>
      <c r="H37" s="142"/>
      <c r="I37" s="130" t="e">
        <f>VLOOKUP(H37,Presupuesto!$B$11:$C$565,2,0)</f>
        <v>#N/A</v>
      </c>
      <c r="J37" s="98" t="str">
        <f t="shared" si="3"/>
        <v>Estudiantes y Graduados</v>
      </c>
      <c r="K37" s="98" t="s">
        <v>412</v>
      </c>
      <c r="L37" s="141"/>
      <c r="M37" s="158"/>
      <c r="N37" s="123"/>
      <c r="O37" s="97">
        <f t="shared" si="0"/>
        <v>0</v>
      </c>
      <c r="P37" s="97">
        <f t="shared" ref="P37:Q50" si="4">$O37*P$16</f>
        <v>0</v>
      </c>
      <c r="Q37" s="97">
        <f t="shared" si="4"/>
        <v>0</v>
      </c>
    </row>
    <row r="38" spans="3:17" x14ac:dyDescent="0.25">
      <c r="C38" s="143"/>
      <c r="D38" s="151"/>
      <c r="E38" s="118"/>
      <c r="F38" s="97">
        <f t="shared" si="2"/>
        <v>0</v>
      </c>
      <c r="G38" s="161"/>
      <c r="H38" s="144"/>
      <c r="I38" s="130" t="e">
        <f>VLOOKUP(H38,Presupuesto!$B$11:$C$565,2,0)</f>
        <v>#N/A</v>
      </c>
      <c r="J38" s="98" t="str">
        <f t="shared" si="3"/>
        <v>Estudiantes y Graduados</v>
      </c>
      <c r="K38" s="98" t="s">
        <v>412</v>
      </c>
      <c r="L38" s="143"/>
      <c r="M38" s="151"/>
      <c r="N38" s="118"/>
      <c r="O38" s="97">
        <f t="shared" si="0"/>
        <v>0</v>
      </c>
      <c r="P38" s="97">
        <f t="shared" si="4"/>
        <v>0</v>
      </c>
      <c r="Q38" s="97">
        <f t="shared" si="4"/>
        <v>0</v>
      </c>
    </row>
    <row r="39" spans="3:17" x14ac:dyDescent="0.25">
      <c r="C39" s="143"/>
      <c r="D39" s="151"/>
      <c r="E39" s="118"/>
      <c r="F39" s="97">
        <f t="shared" si="2"/>
        <v>0</v>
      </c>
      <c r="G39" s="161"/>
      <c r="H39" s="144"/>
      <c r="I39" s="130" t="e">
        <f>VLOOKUP(H39,Presupuesto!$B$11:$C$565,2,0)</f>
        <v>#N/A</v>
      </c>
      <c r="J39" s="98" t="str">
        <f t="shared" si="3"/>
        <v>Estudiantes y Graduados</v>
      </c>
      <c r="K39" s="98" t="s">
        <v>412</v>
      </c>
      <c r="L39" s="143"/>
      <c r="M39" s="151"/>
      <c r="N39" s="118"/>
      <c r="O39" s="97">
        <f t="shared" si="0"/>
        <v>0</v>
      </c>
      <c r="P39" s="97">
        <f t="shared" si="4"/>
        <v>0</v>
      </c>
      <c r="Q39" s="97">
        <f t="shared" si="4"/>
        <v>0</v>
      </c>
    </row>
    <row r="40" spans="3:17" x14ac:dyDescent="0.25">
      <c r="C40" s="143"/>
      <c r="D40" s="151"/>
      <c r="E40" s="118"/>
      <c r="F40" s="97">
        <f t="shared" si="2"/>
        <v>0</v>
      </c>
      <c r="G40" s="161"/>
      <c r="H40" s="144"/>
      <c r="I40" s="130" t="e">
        <f>VLOOKUP(H40,Presupuesto!$B$11:$C$565,2,0)</f>
        <v>#N/A</v>
      </c>
      <c r="J40" s="98" t="str">
        <f t="shared" si="3"/>
        <v>Estudiantes y Graduados</v>
      </c>
      <c r="K40" s="98" t="s">
        <v>412</v>
      </c>
      <c r="L40" s="143"/>
      <c r="M40" s="151"/>
      <c r="N40" s="118"/>
      <c r="O40" s="97">
        <f t="shared" si="0"/>
        <v>0</v>
      </c>
      <c r="P40" s="97">
        <f t="shared" si="4"/>
        <v>0</v>
      </c>
      <c r="Q40" s="97">
        <f t="shared" si="4"/>
        <v>0</v>
      </c>
    </row>
    <row r="41" spans="3:17" x14ac:dyDescent="0.25">
      <c r="C41" s="143"/>
      <c r="D41" s="151"/>
      <c r="E41" s="118"/>
      <c r="F41" s="97">
        <f t="shared" si="2"/>
        <v>0</v>
      </c>
      <c r="G41" s="161"/>
      <c r="H41" s="144"/>
      <c r="I41" s="130" t="e">
        <f>VLOOKUP(H41,Presupuesto!$B$11:$C$565,2,0)</f>
        <v>#N/A</v>
      </c>
      <c r="J41" s="98" t="str">
        <f t="shared" si="3"/>
        <v>Estudiantes y Graduados</v>
      </c>
      <c r="K41" s="98" t="s">
        <v>412</v>
      </c>
      <c r="L41" s="143"/>
      <c r="M41" s="151"/>
      <c r="N41" s="118"/>
      <c r="O41" s="97">
        <f t="shared" si="0"/>
        <v>0</v>
      </c>
      <c r="P41" s="97">
        <f t="shared" si="4"/>
        <v>0</v>
      </c>
      <c r="Q41" s="97">
        <f t="shared" si="4"/>
        <v>0</v>
      </c>
    </row>
    <row r="42" spans="3:17" x14ac:dyDescent="0.25">
      <c r="C42" s="143"/>
      <c r="D42" s="151"/>
      <c r="E42" s="118"/>
      <c r="F42" s="97">
        <f t="shared" si="2"/>
        <v>0</v>
      </c>
      <c r="G42" s="161"/>
      <c r="H42" s="144"/>
      <c r="I42" s="130" t="e">
        <f>VLOOKUP(H42,Presupuesto!$B$11:$C$565,2,0)</f>
        <v>#N/A</v>
      </c>
      <c r="J42" s="98" t="str">
        <f t="shared" si="3"/>
        <v>Estudiantes y Graduados</v>
      </c>
      <c r="K42" s="98" t="s">
        <v>412</v>
      </c>
      <c r="L42" s="143"/>
      <c r="M42" s="151"/>
      <c r="N42" s="118"/>
      <c r="O42" s="97">
        <f t="shared" si="0"/>
        <v>0</v>
      </c>
      <c r="P42" s="97">
        <f t="shared" si="4"/>
        <v>0</v>
      </c>
      <c r="Q42" s="97">
        <f t="shared" si="4"/>
        <v>0</v>
      </c>
    </row>
    <row r="43" spans="3:17" x14ac:dyDescent="0.25">
      <c r="C43" s="143"/>
      <c r="D43" s="151"/>
      <c r="E43" s="118"/>
      <c r="F43" s="97">
        <f t="shared" si="2"/>
        <v>0</v>
      </c>
      <c r="G43" s="161"/>
      <c r="H43" s="144"/>
      <c r="I43" s="130" t="e">
        <f>VLOOKUP(H43,Presupuesto!$B$11:$C$565,2,0)</f>
        <v>#N/A</v>
      </c>
      <c r="J43" s="98" t="str">
        <f t="shared" si="3"/>
        <v>Estudiantes y Graduados</v>
      </c>
      <c r="K43" s="98" t="s">
        <v>412</v>
      </c>
      <c r="L43" s="143"/>
      <c r="M43" s="151"/>
      <c r="N43" s="118"/>
      <c r="O43" s="97">
        <f t="shared" si="0"/>
        <v>0</v>
      </c>
      <c r="P43" s="97">
        <f t="shared" si="4"/>
        <v>0</v>
      </c>
      <c r="Q43" s="97">
        <f t="shared" si="4"/>
        <v>0</v>
      </c>
    </row>
    <row r="44" spans="3:17" x14ac:dyDescent="0.25">
      <c r="C44" s="143"/>
      <c r="D44" s="151"/>
      <c r="E44" s="118"/>
      <c r="F44" s="97">
        <f t="shared" si="2"/>
        <v>0</v>
      </c>
      <c r="G44" s="161"/>
      <c r="H44" s="144"/>
      <c r="I44" s="130" t="e">
        <f>VLOOKUP(H44,Presupuesto!$B$11:$C$565,2,0)</f>
        <v>#N/A</v>
      </c>
      <c r="J44" s="98" t="str">
        <f t="shared" si="3"/>
        <v>Estudiantes y Graduados</v>
      </c>
      <c r="K44" s="98" t="s">
        <v>412</v>
      </c>
      <c r="L44" s="143"/>
      <c r="M44" s="151"/>
      <c r="N44" s="118"/>
      <c r="O44" s="97">
        <f t="shared" si="0"/>
        <v>0</v>
      </c>
      <c r="P44" s="97">
        <f t="shared" si="4"/>
        <v>0</v>
      </c>
      <c r="Q44" s="97">
        <f t="shared" si="4"/>
        <v>0</v>
      </c>
    </row>
    <row r="45" spans="3:17" x14ac:dyDescent="0.25">
      <c r="C45" s="143"/>
      <c r="D45" s="151"/>
      <c r="E45" s="118"/>
      <c r="F45" s="97">
        <f t="shared" si="2"/>
        <v>0</v>
      </c>
      <c r="G45" s="161"/>
      <c r="H45" s="144"/>
      <c r="I45" s="130" t="e">
        <f>VLOOKUP(H45,Presupuesto!$B$11:$C$565,2,0)</f>
        <v>#N/A</v>
      </c>
      <c r="J45" s="98" t="str">
        <f t="shared" si="3"/>
        <v>Estudiantes y Graduados</v>
      </c>
      <c r="K45" s="98" t="s">
        <v>412</v>
      </c>
      <c r="L45" s="143"/>
      <c r="M45" s="151"/>
      <c r="N45" s="118"/>
      <c r="O45" s="97">
        <f t="shared" si="0"/>
        <v>0</v>
      </c>
      <c r="P45" s="97">
        <f t="shared" si="4"/>
        <v>0</v>
      </c>
      <c r="Q45" s="97">
        <f t="shared" si="4"/>
        <v>0</v>
      </c>
    </row>
    <row r="46" spans="3:17" x14ac:dyDescent="0.25">
      <c r="C46" s="145"/>
      <c r="D46" s="151"/>
      <c r="E46" s="118"/>
      <c r="F46" s="97">
        <f t="shared" si="2"/>
        <v>0</v>
      </c>
      <c r="G46" s="161"/>
      <c r="H46" s="146"/>
      <c r="I46" s="130" t="e">
        <f>VLOOKUP(H46,Presupuesto!$B$11:$C$565,2,0)</f>
        <v>#N/A</v>
      </c>
      <c r="J46" s="98" t="str">
        <f t="shared" si="3"/>
        <v>Estudiantes y Graduados</v>
      </c>
      <c r="K46" s="98" t="s">
        <v>403</v>
      </c>
      <c r="L46" s="145"/>
      <c r="M46" s="151"/>
      <c r="N46" s="118"/>
      <c r="O46" s="97">
        <f t="shared" si="0"/>
        <v>0</v>
      </c>
      <c r="P46" s="97">
        <f t="shared" si="4"/>
        <v>0</v>
      </c>
      <c r="Q46" s="97">
        <f t="shared" si="4"/>
        <v>0</v>
      </c>
    </row>
    <row r="47" spans="3:17" x14ac:dyDescent="0.25">
      <c r="C47" s="145"/>
      <c r="D47" s="151"/>
      <c r="E47" s="118"/>
      <c r="F47" s="97">
        <f t="shared" si="2"/>
        <v>0</v>
      </c>
      <c r="G47" s="161"/>
      <c r="H47" s="146"/>
      <c r="I47" s="130" t="e">
        <f>VLOOKUP(H47,Presupuesto!$B$11:$C$565,2,0)</f>
        <v>#N/A</v>
      </c>
      <c r="J47" s="98" t="str">
        <f t="shared" si="3"/>
        <v>Estudiantes y Graduados</v>
      </c>
      <c r="K47" s="98" t="s">
        <v>412</v>
      </c>
      <c r="L47" s="145"/>
      <c r="M47" s="151"/>
      <c r="N47" s="118"/>
      <c r="O47" s="97">
        <f t="shared" si="0"/>
        <v>0</v>
      </c>
      <c r="P47" s="97">
        <f t="shared" si="4"/>
        <v>0</v>
      </c>
      <c r="Q47" s="97">
        <f t="shared" si="4"/>
        <v>0</v>
      </c>
    </row>
    <row r="48" spans="3:17" x14ac:dyDescent="0.25">
      <c r="C48" s="145"/>
      <c r="D48" s="151"/>
      <c r="E48" s="118"/>
      <c r="F48" s="97">
        <f t="shared" si="2"/>
        <v>0</v>
      </c>
      <c r="G48" s="161"/>
      <c r="H48" s="146"/>
      <c r="I48" s="130" t="e">
        <f>VLOOKUP(H48,Presupuesto!$B$11:$C$565,2,0)</f>
        <v>#N/A</v>
      </c>
      <c r="J48" s="98" t="str">
        <f t="shared" si="3"/>
        <v>Estudiantes y Graduados</v>
      </c>
      <c r="K48" s="98" t="s">
        <v>412</v>
      </c>
      <c r="L48" s="145"/>
      <c r="M48" s="151"/>
      <c r="N48" s="118"/>
      <c r="O48" s="97">
        <f t="shared" si="0"/>
        <v>0</v>
      </c>
      <c r="P48" s="97">
        <f t="shared" si="4"/>
        <v>0</v>
      </c>
      <c r="Q48" s="97">
        <f t="shared" si="4"/>
        <v>0</v>
      </c>
    </row>
    <row r="49" spans="3:17" x14ac:dyDescent="0.25">
      <c r="C49" s="145"/>
      <c r="D49" s="151"/>
      <c r="E49" s="118"/>
      <c r="F49" s="97">
        <f t="shared" si="2"/>
        <v>0</v>
      </c>
      <c r="G49" s="161"/>
      <c r="H49" s="146"/>
      <c r="I49" s="130" t="e">
        <f>VLOOKUP(H49,Presupuesto!$B$11:$C$565,2,0)</f>
        <v>#N/A</v>
      </c>
      <c r="J49" s="98" t="str">
        <f t="shared" si="3"/>
        <v>Estudiantes y Graduados</v>
      </c>
      <c r="K49" s="98" t="s">
        <v>412</v>
      </c>
      <c r="L49" s="145"/>
      <c r="M49" s="151"/>
      <c r="N49" s="118"/>
      <c r="O49" s="97">
        <f t="shared" si="0"/>
        <v>0</v>
      </c>
      <c r="P49" s="97">
        <f t="shared" si="4"/>
        <v>0</v>
      </c>
      <c r="Q49" s="97">
        <f t="shared" si="4"/>
        <v>0</v>
      </c>
    </row>
    <row r="50" spans="3:17" ht="15.75" thickBot="1" x14ac:dyDescent="0.3">
      <c r="C50" s="147"/>
      <c r="D50" s="159"/>
      <c r="E50" s="103"/>
      <c r="F50" s="105">
        <f t="shared" si="2"/>
        <v>0</v>
      </c>
      <c r="G50" s="162"/>
      <c r="H50" s="148"/>
      <c r="I50" s="132" t="e">
        <f>VLOOKUP(H50,Presupuesto!$B$11:$C$565,2,0)</f>
        <v>#N/A</v>
      </c>
      <c r="J50" s="106" t="str">
        <f>$J$17</f>
        <v>Estudiantes y Graduados</v>
      </c>
      <c r="K50" s="124" t="s">
        <v>394</v>
      </c>
      <c r="L50" s="147"/>
      <c r="M50" s="159"/>
      <c r="N50" s="103"/>
      <c r="O50" s="105">
        <f t="shared" si="0"/>
        <v>0</v>
      </c>
      <c r="P50" s="105">
        <f t="shared" si="4"/>
        <v>0</v>
      </c>
      <c r="Q50" s="105">
        <f t="shared" si="4"/>
        <v>0</v>
      </c>
    </row>
    <row r="51" spans="3:17" x14ac:dyDescent="0.25">
      <c r="G51" s="86"/>
    </row>
    <row r="52" spans="3:17" ht="15.75" thickBot="1" x14ac:dyDescent="0.3">
      <c r="G52" s="86"/>
    </row>
    <row r="53" spans="3:17" ht="15.75" thickBot="1" x14ac:dyDescent="0.3">
      <c r="C53" s="157" t="s">
        <v>53</v>
      </c>
      <c r="D53" s="362">
        <f>SUM(F60:F93)</f>
        <v>0</v>
      </c>
      <c r="G53" s="79"/>
      <c r="H53" s="70"/>
      <c r="I53" s="70"/>
    </row>
    <row r="54" spans="3:17" x14ac:dyDescent="0.25">
      <c r="G54" s="79"/>
      <c r="H54" s="70"/>
      <c r="I54" s="70"/>
    </row>
    <row r="55" spans="3:17" x14ac:dyDescent="0.25">
      <c r="F55" s="70"/>
      <c r="G55" s="79"/>
      <c r="H55" s="70"/>
      <c r="I55" s="70"/>
    </row>
    <row r="56" spans="3:17" ht="15.75" x14ac:dyDescent="0.25">
      <c r="C56" s="297" t="s">
        <v>392</v>
      </c>
      <c r="D56" s="358"/>
      <c r="F56" s="70"/>
      <c r="G56" s="79"/>
      <c r="H56" s="70"/>
      <c r="I56" s="70"/>
    </row>
    <row r="57" spans="3:17" ht="18.75" x14ac:dyDescent="0.25">
      <c r="C57" s="209"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5"/>
      <c r="M58" s="226"/>
      <c r="N58" s="225"/>
      <c r="O58" s="225"/>
      <c r="P58" s="228" t="s">
        <v>469</v>
      </c>
      <c r="Q58" s="228" t="s">
        <v>470</v>
      </c>
    </row>
    <row r="59" spans="3:17" ht="15.75" thickBot="1" x14ac:dyDescent="0.3">
      <c r="C59" s="129" t="s">
        <v>44</v>
      </c>
      <c r="D59" s="129" t="s">
        <v>55</v>
      </c>
      <c r="E59" s="136" t="s">
        <v>57</v>
      </c>
      <c r="F59" s="135" t="s">
        <v>27</v>
      </c>
      <c r="G59" s="133" t="s">
        <v>131</v>
      </c>
      <c r="H59" s="136" t="s">
        <v>46</v>
      </c>
      <c r="I59" s="133" t="s">
        <v>132</v>
      </c>
      <c r="J59" s="133" t="s">
        <v>410</v>
      </c>
      <c r="K59" s="133" t="s">
        <v>411</v>
      </c>
      <c r="L59" s="222" t="s">
        <v>21</v>
      </c>
      <c r="M59" s="222" t="s">
        <v>55</v>
      </c>
      <c r="N59" s="223" t="s">
        <v>467</v>
      </c>
      <c r="O59" s="224" t="s">
        <v>468</v>
      </c>
      <c r="P59" s="227">
        <v>0.7</v>
      </c>
      <c r="Q59" s="227">
        <v>0.3</v>
      </c>
    </row>
    <row r="60" spans="3:17" x14ac:dyDescent="0.25">
      <c r="C60" s="141"/>
      <c r="D60" s="158"/>
      <c r="E60" s="123"/>
      <c r="F60" s="97">
        <f t="shared" ref="F60:F93" si="5">D60*E60</f>
        <v>0</v>
      </c>
      <c r="G60" s="161"/>
      <c r="H60" s="142"/>
      <c r="I60" s="130" t="e">
        <f>VLOOKUP(H60,Presupuesto!$B$11:$C$565,2,0)</f>
        <v>#N/A</v>
      </c>
      <c r="J60" s="217"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62">
        <f>SUM(F103:F136)</f>
        <v>0</v>
      </c>
      <c r="G96" s="79"/>
      <c r="H96" s="70"/>
      <c r="I96" s="70"/>
    </row>
    <row r="97" spans="3:17" x14ac:dyDescent="0.25">
      <c r="G97" s="79"/>
      <c r="H97" s="70"/>
      <c r="I97" s="70"/>
    </row>
    <row r="98" spans="3:17" x14ac:dyDescent="0.25">
      <c r="F98" s="70"/>
      <c r="G98" s="79"/>
      <c r="H98" s="70"/>
      <c r="I98" s="70"/>
    </row>
    <row r="99" spans="3:17" ht="15.75" x14ac:dyDescent="0.25">
      <c r="C99" s="297" t="s">
        <v>392</v>
      </c>
      <c r="D99" s="358"/>
      <c r="F99" s="70"/>
      <c r="G99" s="79"/>
      <c r="H99" s="70"/>
      <c r="I99" s="70"/>
    </row>
    <row r="100" spans="3:17" ht="18.75" x14ac:dyDescent="0.25">
      <c r="C100" s="209"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5"/>
      <c r="M101" s="226"/>
      <c r="N101" s="225"/>
      <c r="O101" s="225"/>
      <c r="P101" s="228" t="s">
        <v>469</v>
      </c>
      <c r="Q101" s="228" t="s">
        <v>470</v>
      </c>
    </row>
    <row r="102" spans="3:17" ht="15.75" thickBot="1" x14ac:dyDescent="0.3">
      <c r="C102" s="129" t="s">
        <v>44</v>
      </c>
      <c r="D102" s="129" t="s">
        <v>55</v>
      </c>
      <c r="E102" s="136" t="s">
        <v>57</v>
      </c>
      <c r="F102" s="135" t="s">
        <v>27</v>
      </c>
      <c r="G102" s="133" t="s">
        <v>131</v>
      </c>
      <c r="H102" s="136" t="s">
        <v>46</v>
      </c>
      <c r="I102" s="133" t="s">
        <v>132</v>
      </c>
      <c r="J102" s="133" t="s">
        <v>410</v>
      </c>
      <c r="K102" s="133" t="s">
        <v>411</v>
      </c>
      <c r="L102" s="222" t="s">
        <v>21</v>
      </c>
      <c r="M102" s="222" t="s">
        <v>55</v>
      </c>
      <c r="N102" s="223" t="s">
        <v>467</v>
      </c>
      <c r="O102" s="224" t="s">
        <v>468</v>
      </c>
      <c r="P102" s="227">
        <v>0.7</v>
      </c>
      <c r="Q102" s="227">
        <v>0.3</v>
      </c>
    </row>
    <row r="103" spans="3:17" x14ac:dyDescent="0.25">
      <c r="C103" s="141"/>
      <c r="D103" s="158"/>
      <c r="E103" s="123"/>
      <c r="F103" s="97">
        <f t="shared" ref="F103:F136" si="10">D103*E103</f>
        <v>0</v>
      </c>
      <c r="G103" s="161"/>
      <c r="H103" s="142"/>
      <c r="I103" s="130" t="e">
        <f>VLOOKUP(H103,Presupuesto!$B$11:$C$565,2,0)</f>
        <v>#N/A</v>
      </c>
      <c r="J103" s="217"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62">
        <f>SUM(F146:F179)</f>
        <v>0</v>
      </c>
      <c r="G139" s="79"/>
      <c r="H139" s="70"/>
      <c r="I139" s="70"/>
    </row>
    <row r="140" spans="3:17" x14ac:dyDescent="0.25">
      <c r="G140" s="79"/>
      <c r="H140" s="70"/>
      <c r="I140" s="70"/>
    </row>
    <row r="141" spans="3:17" x14ac:dyDescent="0.25">
      <c r="F141" s="70"/>
      <c r="G141" s="79"/>
      <c r="H141" s="70"/>
      <c r="I141" s="70"/>
    </row>
    <row r="142" spans="3:17" ht="15.75" x14ac:dyDescent="0.25">
      <c r="C142" s="297" t="s">
        <v>392</v>
      </c>
      <c r="D142" s="358"/>
      <c r="F142" s="70"/>
      <c r="G142" s="79"/>
      <c r="H142" s="70"/>
      <c r="I142" s="70"/>
    </row>
    <row r="143" spans="3:17" ht="18.75" x14ac:dyDescent="0.25">
      <c r="C143" s="209"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5"/>
      <c r="M144" s="226"/>
      <c r="N144" s="225"/>
      <c r="O144" s="225"/>
      <c r="P144" s="228" t="s">
        <v>469</v>
      </c>
      <c r="Q144" s="228" t="s">
        <v>470</v>
      </c>
    </row>
    <row r="145" spans="3:17" ht="15.75" thickBot="1" x14ac:dyDescent="0.3">
      <c r="C145" s="129" t="s">
        <v>44</v>
      </c>
      <c r="D145" s="129" t="s">
        <v>55</v>
      </c>
      <c r="E145" s="136" t="s">
        <v>57</v>
      </c>
      <c r="F145" s="135" t="s">
        <v>27</v>
      </c>
      <c r="G145" s="133" t="s">
        <v>131</v>
      </c>
      <c r="H145" s="136" t="s">
        <v>46</v>
      </c>
      <c r="I145" s="133" t="s">
        <v>132</v>
      </c>
      <c r="J145" s="133" t="s">
        <v>410</v>
      </c>
      <c r="K145" s="133" t="s">
        <v>411</v>
      </c>
      <c r="L145" s="222" t="s">
        <v>21</v>
      </c>
      <c r="M145" s="222" t="s">
        <v>55</v>
      </c>
      <c r="N145" s="223" t="s">
        <v>467</v>
      </c>
      <c r="O145" s="224" t="s">
        <v>468</v>
      </c>
      <c r="P145" s="227">
        <v>0.7</v>
      </c>
      <c r="Q145" s="227">
        <v>0.3</v>
      </c>
    </row>
    <row r="146" spans="3:17" x14ac:dyDescent="0.25">
      <c r="C146" s="141"/>
      <c r="D146" s="158"/>
      <c r="E146" s="123"/>
      <c r="F146" s="97">
        <f t="shared" ref="F146:F179" si="15">D146*E146</f>
        <v>0</v>
      </c>
      <c r="G146" s="161"/>
      <c r="H146" s="142"/>
      <c r="I146" s="130" t="e">
        <f>VLOOKUP(H146,Presupuesto!$B$11:$C$565,2,0)</f>
        <v>#N/A</v>
      </c>
      <c r="J146" s="217"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topLeftCell="H1" zoomScale="90" zoomScaleNormal="90" workbookViewId="0">
      <pane ySplit="7" topLeftCell="A13" activePane="bottomLeft" state="frozen"/>
      <selection activeCell="M8" sqref="M8"/>
      <selection pane="bottomLeft" activeCell="C16" sqref="C16:D16"/>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bestFit="1" customWidth="1"/>
    <col min="9" max="9" width="15.28515625" style="86" customWidth="1"/>
    <col min="10" max="10" width="18.85546875" style="86" customWidth="1"/>
    <col min="11" max="11" width="12.7109375" style="86" bestFit="1" customWidth="1"/>
    <col min="12" max="12" width="13.7109375" style="86" bestFit="1" customWidth="1"/>
    <col min="13" max="14" width="12.7109375" style="86" bestFit="1" customWidth="1"/>
    <col min="15" max="15" width="15.28515625" style="86" customWidth="1"/>
    <col min="16" max="16" width="18.28515625" style="86" customWidth="1"/>
    <col min="17" max="17" width="14.140625" style="86" hidden="1" customWidth="1"/>
    <col min="18" max="20" width="14.140625" style="86" customWidth="1"/>
    <col min="21" max="21" width="17" style="86" customWidth="1"/>
    <col min="22" max="16384" width="11.5703125" style="86"/>
  </cols>
  <sheetData>
    <row r="1" spans="1:21" ht="18" customHeight="1" x14ac:dyDescent="0.25">
      <c r="B1" s="206"/>
      <c r="C1" s="206"/>
      <c r="D1" s="206"/>
      <c r="E1" s="239"/>
      <c r="G1" s="207" t="s">
        <v>1343</v>
      </c>
      <c r="H1" s="206"/>
      <c r="I1" s="206"/>
      <c r="J1" s="206"/>
      <c r="K1" s="206"/>
      <c r="L1" s="206"/>
      <c r="M1" s="206"/>
      <c r="N1" s="206"/>
      <c r="O1" s="206"/>
      <c r="P1" s="206"/>
      <c r="Q1" s="206"/>
      <c r="R1" s="206"/>
      <c r="S1" s="206"/>
      <c r="T1" s="206"/>
      <c r="U1" s="206"/>
    </row>
    <row r="2" spans="1:21" ht="18" customHeight="1" x14ac:dyDescent="0.25">
      <c r="A2" s="305" t="s">
        <v>1342</v>
      </c>
      <c r="B2" s="206"/>
      <c r="C2" s="206"/>
      <c r="D2" s="206"/>
      <c r="E2" s="239"/>
      <c r="G2" s="207"/>
      <c r="H2" s="206"/>
      <c r="I2" s="206"/>
      <c r="J2" s="206"/>
      <c r="K2" s="206"/>
      <c r="L2" s="206"/>
      <c r="M2" s="206"/>
      <c r="N2" s="206"/>
      <c r="O2" s="206"/>
      <c r="P2" s="206"/>
      <c r="Q2" s="206"/>
      <c r="R2" s="206"/>
      <c r="S2" s="206"/>
      <c r="T2" s="206"/>
      <c r="U2" s="206"/>
    </row>
    <row r="3" spans="1:21" ht="18" customHeight="1" x14ac:dyDescent="0.25">
      <c r="A3" s="305" t="s">
        <v>1344</v>
      </c>
      <c r="B3" s="206"/>
      <c r="C3" s="206"/>
      <c r="D3" s="206"/>
      <c r="E3" s="239"/>
      <c r="G3" s="207"/>
      <c r="H3" s="206"/>
      <c r="I3" s="206"/>
      <c r="J3" s="206"/>
      <c r="K3" s="206"/>
      <c r="L3" s="206"/>
      <c r="M3" s="206"/>
      <c r="N3" s="206"/>
      <c r="O3" s="206"/>
      <c r="P3" s="206"/>
      <c r="Q3" s="206"/>
      <c r="R3" s="206"/>
      <c r="S3" s="206"/>
      <c r="T3" s="206"/>
      <c r="U3" s="206"/>
    </row>
    <row r="4" spans="1:21" ht="18" customHeight="1" x14ac:dyDescent="0.25">
      <c r="A4" s="305" t="s">
        <v>1373</v>
      </c>
      <c r="B4" s="206"/>
      <c r="C4" s="206"/>
      <c r="D4" s="206"/>
      <c r="E4" s="239"/>
      <c r="G4" s="207"/>
      <c r="H4" s="206"/>
      <c r="I4" s="206"/>
      <c r="J4" s="206"/>
      <c r="K4" s="206"/>
      <c r="L4" s="206"/>
      <c r="M4" s="206"/>
      <c r="N4" s="206"/>
      <c r="O4" s="206"/>
      <c r="P4" s="206"/>
      <c r="Q4" s="206"/>
      <c r="R4" s="206"/>
      <c r="S4" s="206"/>
      <c r="T4" s="206"/>
      <c r="U4" s="206"/>
    </row>
    <row r="5" spans="1:21" ht="14.45" customHeight="1" x14ac:dyDescent="0.25">
      <c r="A5" s="578" t="s">
        <v>97</v>
      </c>
      <c r="B5" s="580" t="s">
        <v>111</v>
      </c>
      <c r="C5" s="585" t="s">
        <v>86</v>
      </c>
      <c r="D5" s="585" t="s">
        <v>87</v>
      </c>
      <c r="E5" s="585" t="s">
        <v>392</v>
      </c>
      <c r="F5" s="585" t="s">
        <v>88</v>
      </c>
      <c r="G5" s="591" t="s">
        <v>100</v>
      </c>
      <c r="H5" s="599"/>
      <c r="I5" s="599"/>
      <c r="J5" s="599"/>
      <c r="K5" s="599"/>
      <c r="L5" s="599"/>
      <c r="M5" s="599"/>
      <c r="N5" s="592"/>
      <c r="O5" s="593" t="s">
        <v>101</v>
      </c>
      <c r="P5" s="594"/>
      <c r="Q5" s="580" t="s">
        <v>102</v>
      </c>
      <c r="R5" s="580" t="s">
        <v>103</v>
      </c>
      <c r="S5" s="580" t="s">
        <v>110</v>
      </c>
      <c r="T5" s="580" t="s">
        <v>109</v>
      </c>
      <c r="U5" s="588" t="s">
        <v>89</v>
      </c>
    </row>
    <row r="6" spans="1:21" ht="14.45" customHeight="1" x14ac:dyDescent="0.25">
      <c r="A6" s="578"/>
      <c r="B6" s="578"/>
      <c r="C6" s="586"/>
      <c r="D6" s="586"/>
      <c r="E6" s="586"/>
      <c r="F6" s="586"/>
      <c r="G6" s="591" t="s">
        <v>104</v>
      </c>
      <c r="H6" s="592"/>
      <c r="I6" s="591" t="s">
        <v>105</v>
      </c>
      <c r="J6" s="592"/>
      <c r="K6" s="591" t="s">
        <v>106</v>
      </c>
      <c r="L6" s="592"/>
      <c r="M6" s="591" t="s">
        <v>107</v>
      </c>
      <c r="N6" s="592"/>
      <c r="O6" s="595"/>
      <c r="P6" s="596"/>
      <c r="Q6" s="578"/>
      <c r="R6" s="578"/>
      <c r="S6" s="578"/>
      <c r="T6" s="578"/>
      <c r="U6" s="589"/>
    </row>
    <row r="7" spans="1:21" ht="25.5" x14ac:dyDescent="0.25">
      <c r="A7" s="579"/>
      <c r="B7" s="579"/>
      <c r="C7" s="587"/>
      <c r="D7" s="587"/>
      <c r="E7" s="587"/>
      <c r="F7" s="587"/>
      <c r="G7" s="429" t="s">
        <v>108</v>
      </c>
      <c r="H7" s="429" t="s">
        <v>12</v>
      </c>
      <c r="I7" s="429" t="s">
        <v>108</v>
      </c>
      <c r="J7" s="429" t="s">
        <v>12</v>
      </c>
      <c r="K7" s="429" t="s">
        <v>108</v>
      </c>
      <c r="L7" s="429" t="s">
        <v>12</v>
      </c>
      <c r="M7" s="429" t="s">
        <v>108</v>
      </c>
      <c r="N7" s="429" t="s">
        <v>12</v>
      </c>
      <c r="O7" s="429" t="s">
        <v>108</v>
      </c>
      <c r="P7" s="429" t="s">
        <v>12</v>
      </c>
      <c r="Q7" s="579"/>
      <c r="R7" s="579"/>
      <c r="S7" s="579"/>
      <c r="T7" s="579"/>
      <c r="U7" s="590"/>
    </row>
    <row r="8" spans="1:21" ht="15.75" x14ac:dyDescent="0.25">
      <c r="A8" s="430"/>
      <c r="B8" s="431"/>
      <c r="C8" s="432"/>
      <c r="D8" s="432"/>
      <c r="E8" s="433"/>
      <c r="F8" s="432"/>
      <c r="G8" s="434"/>
      <c r="H8" s="434"/>
      <c r="I8" s="434"/>
      <c r="J8" s="434"/>
      <c r="K8" s="434"/>
      <c r="L8" s="434"/>
      <c r="M8" s="434"/>
      <c r="N8" s="434"/>
      <c r="O8" s="434"/>
      <c r="P8" s="434"/>
      <c r="Q8" s="435"/>
      <c r="R8" s="435"/>
      <c r="S8" s="435"/>
      <c r="T8" s="435"/>
      <c r="U8" s="436"/>
    </row>
    <row r="9" spans="1:21" ht="157.5" x14ac:dyDescent="0.25">
      <c r="A9" s="583" t="s">
        <v>1374</v>
      </c>
      <c r="B9" s="581" t="s">
        <v>1375</v>
      </c>
      <c r="C9" s="319" t="s">
        <v>1519</v>
      </c>
      <c r="D9" s="597" t="s">
        <v>1520</v>
      </c>
      <c r="E9" s="71" t="s">
        <v>1557</v>
      </c>
      <c r="F9" s="71" t="s">
        <v>1521</v>
      </c>
      <c r="G9" s="203">
        <v>0.33</v>
      </c>
      <c r="H9" s="204">
        <f>+G9*P9</f>
        <v>1650</v>
      </c>
      <c r="I9" s="203">
        <v>0.33</v>
      </c>
      <c r="J9" s="204">
        <f>+I9*P9</f>
        <v>1650</v>
      </c>
      <c r="K9" s="203">
        <v>0.34</v>
      </c>
      <c r="L9" s="204">
        <f>+K9*P9</f>
        <v>1700.0000000000002</v>
      </c>
      <c r="M9" s="203">
        <v>0</v>
      </c>
      <c r="N9" s="204">
        <f>+P9*M9</f>
        <v>0</v>
      </c>
      <c r="O9" s="203">
        <v>1</v>
      </c>
      <c r="P9" s="368">
        <v>5000</v>
      </c>
      <c r="Q9" s="71"/>
      <c r="R9" s="71" t="s">
        <v>1522</v>
      </c>
      <c r="S9" s="71" t="s">
        <v>1523</v>
      </c>
      <c r="T9" s="71" t="s">
        <v>1525</v>
      </c>
      <c r="U9" s="71" t="s">
        <v>1524</v>
      </c>
    </row>
    <row r="10" spans="1:21" s="454" customFormat="1" ht="267.75" x14ac:dyDescent="0.25">
      <c r="A10" s="584"/>
      <c r="B10" s="582"/>
      <c r="C10" s="319"/>
      <c r="D10" s="598"/>
      <c r="E10" s="71" t="s">
        <v>1771</v>
      </c>
      <c r="F10" s="71" t="s">
        <v>1749</v>
      </c>
      <c r="G10" s="203">
        <v>0.33</v>
      </c>
      <c r="H10" s="204">
        <v>0</v>
      </c>
      <c r="I10" s="203">
        <v>0.33</v>
      </c>
      <c r="J10" s="204">
        <v>0</v>
      </c>
      <c r="K10" s="203">
        <v>0.34</v>
      </c>
      <c r="L10" s="204">
        <v>0</v>
      </c>
      <c r="M10" s="203">
        <v>0</v>
      </c>
      <c r="N10" s="204">
        <v>0</v>
      </c>
      <c r="O10" s="203">
        <f>+K10+I10+G10</f>
        <v>1</v>
      </c>
      <c r="P10" s="368">
        <v>10000</v>
      </c>
      <c r="Q10" s="71"/>
      <c r="R10" s="547" t="s">
        <v>1750</v>
      </c>
      <c r="S10" s="71" t="s">
        <v>1751</v>
      </c>
      <c r="T10" s="71" t="s">
        <v>1752</v>
      </c>
      <c r="U10" s="71" t="s">
        <v>1555</v>
      </c>
    </row>
    <row r="11" spans="1:21" s="454" customFormat="1" ht="157.5" x14ac:dyDescent="0.25">
      <c r="A11" s="584"/>
      <c r="B11" s="582"/>
      <c r="C11" s="319" t="s">
        <v>1556</v>
      </c>
      <c r="D11" s="319" t="s">
        <v>1548</v>
      </c>
      <c r="E11" s="71" t="s">
        <v>1549</v>
      </c>
      <c r="F11" s="71" t="s">
        <v>1550</v>
      </c>
      <c r="G11" s="203">
        <v>0.25</v>
      </c>
      <c r="H11" s="204">
        <f>+P11*G11</f>
        <v>500</v>
      </c>
      <c r="I11" s="203">
        <v>0.25</v>
      </c>
      <c r="J11" s="204">
        <f>+I11*P11</f>
        <v>500</v>
      </c>
      <c r="K11" s="203">
        <v>0.25</v>
      </c>
      <c r="L11" s="204">
        <f>+M11*P11</f>
        <v>500</v>
      </c>
      <c r="M11" s="203">
        <v>0.25</v>
      </c>
      <c r="N11" s="204">
        <f>+M11*P11</f>
        <v>500</v>
      </c>
      <c r="O11" s="203">
        <v>1</v>
      </c>
      <c r="P11" s="368">
        <v>2000</v>
      </c>
      <c r="Q11" s="71" t="s">
        <v>1551</v>
      </c>
      <c r="R11" s="71" t="s">
        <v>1552</v>
      </c>
      <c r="S11" s="71" t="s">
        <v>1553</v>
      </c>
      <c r="T11" s="71" t="s">
        <v>1554</v>
      </c>
      <c r="U11" s="71" t="s">
        <v>1555</v>
      </c>
    </row>
    <row r="12" spans="1:21" s="454" customFormat="1" ht="180" x14ac:dyDescent="0.25">
      <c r="A12" s="584"/>
      <c r="B12" s="582"/>
      <c r="C12" s="523" t="s">
        <v>1651</v>
      </c>
      <c r="D12" s="523" t="s">
        <v>1652</v>
      </c>
      <c r="E12" s="502" t="s">
        <v>1653</v>
      </c>
      <c r="F12" s="502" t="s">
        <v>1654</v>
      </c>
      <c r="G12" s="530">
        <v>0.2</v>
      </c>
      <c r="H12" s="531">
        <f>+G12*P12</f>
        <v>200</v>
      </c>
      <c r="I12" s="530">
        <v>0.3</v>
      </c>
      <c r="J12" s="531">
        <f>+K12*P12</f>
        <v>300</v>
      </c>
      <c r="K12" s="530">
        <v>0.3</v>
      </c>
      <c r="L12" s="531"/>
      <c r="M12" s="530">
        <v>0.2</v>
      </c>
      <c r="N12" s="531">
        <f>+M12*P12</f>
        <v>200</v>
      </c>
      <c r="O12" s="530">
        <f>G12+I12+K12+M12</f>
        <v>1</v>
      </c>
      <c r="P12" s="532">
        <v>1000</v>
      </c>
      <c r="Q12" s="502" t="s">
        <v>1655</v>
      </c>
      <c r="R12" s="502" t="s">
        <v>1656</v>
      </c>
      <c r="S12" s="502" t="s">
        <v>1657</v>
      </c>
      <c r="T12" s="502" t="s">
        <v>1570</v>
      </c>
      <c r="U12" s="502" t="s">
        <v>1542</v>
      </c>
    </row>
    <row r="13" spans="1:21" s="454" customFormat="1" ht="180" x14ac:dyDescent="0.25">
      <c r="A13" s="584"/>
      <c r="B13" s="582"/>
      <c r="C13" s="523" t="s">
        <v>1763</v>
      </c>
      <c r="D13" s="523" t="s">
        <v>1769</v>
      </c>
      <c r="E13" s="502" t="s">
        <v>1768</v>
      </c>
      <c r="F13" s="502" t="s">
        <v>1770</v>
      </c>
      <c r="G13" s="530"/>
      <c r="H13" s="531"/>
      <c r="I13" s="530">
        <v>0.5</v>
      </c>
      <c r="J13" s="531">
        <v>25000</v>
      </c>
      <c r="K13" s="530"/>
      <c r="L13" s="531"/>
      <c r="M13" s="530">
        <v>0.5</v>
      </c>
      <c r="N13" s="531">
        <v>25000</v>
      </c>
      <c r="O13" s="530">
        <v>1</v>
      </c>
      <c r="P13" s="532">
        <v>50000</v>
      </c>
      <c r="Q13" s="502"/>
      <c r="R13" s="502" t="s">
        <v>1766</v>
      </c>
      <c r="S13" s="502" t="s">
        <v>1765</v>
      </c>
      <c r="T13" s="502" t="s">
        <v>1764</v>
      </c>
      <c r="U13" s="502" t="s">
        <v>1767</v>
      </c>
    </row>
    <row r="14" spans="1:21" s="454" customFormat="1" ht="165" x14ac:dyDescent="0.25">
      <c r="A14" s="584"/>
      <c r="B14" s="582"/>
      <c r="C14" s="533" t="s">
        <v>1658</v>
      </c>
      <c r="D14" s="523" t="s">
        <v>1659</v>
      </c>
      <c r="E14" s="502" t="s">
        <v>1660</v>
      </c>
      <c r="F14" s="523" t="s">
        <v>1661</v>
      </c>
      <c r="G14" s="530">
        <v>0.1</v>
      </c>
      <c r="H14" s="542">
        <f>+G14*P14</f>
        <v>150</v>
      </c>
      <c r="I14" s="534">
        <v>0.1</v>
      </c>
      <c r="J14" s="542">
        <f>+I14*P14</f>
        <v>150</v>
      </c>
      <c r="K14" s="534">
        <v>0.1</v>
      </c>
      <c r="L14" s="542">
        <f>+K14*P14</f>
        <v>150</v>
      </c>
      <c r="M14" s="535">
        <v>0.1</v>
      </c>
      <c r="N14" s="502">
        <f>+P14*M14</f>
        <v>150</v>
      </c>
      <c r="O14" s="530">
        <f>M14+K14+I14+G14</f>
        <v>0.4</v>
      </c>
      <c r="P14" s="532">
        <v>1500</v>
      </c>
      <c r="Q14" s="523" t="s">
        <v>1662</v>
      </c>
      <c r="R14" s="523" t="s">
        <v>1663</v>
      </c>
      <c r="S14" s="523" t="s">
        <v>1664</v>
      </c>
      <c r="T14" s="523" t="s">
        <v>1665</v>
      </c>
      <c r="U14" s="502" t="s">
        <v>1542</v>
      </c>
    </row>
    <row r="15" spans="1:21" s="454" customFormat="1" x14ac:dyDescent="0.25">
      <c r="A15" s="584"/>
      <c r="B15" s="582"/>
      <c r="C15" s="533"/>
      <c r="D15" s="523"/>
      <c r="E15" s="502"/>
      <c r="F15" s="523"/>
      <c r="G15" s="530"/>
      <c r="H15" s="542"/>
      <c r="I15" s="534"/>
      <c r="J15" s="542"/>
      <c r="K15" s="534"/>
      <c r="L15" s="542"/>
      <c r="M15" s="535"/>
      <c r="N15" s="502"/>
      <c r="O15" s="530"/>
      <c r="P15" s="532"/>
      <c r="Q15" s="523"/>
      <c r="R15" s="523"/>
      <c r="S15" s="523"/>
      <c r="T15" s="523"/>
      <c r="U15" s="502"/>
    </row>
    <row r="16" spans="1:21" ht="110.25" x14ac:dyDescent="0.25">
      <c r="A16" s="584"/>
      <c r="B16" s="582"/>
      <c r="C16" s="319" t="s">
        <v>1526</v>
      </c>
      <c r="D16" s="319" t="s">
        <v>1527</v>
      </c>
      <c r="E16" s="71" t="s">
        <v>1734</v>
      </c>
      <c r="F16" s="71" t="s">
        <v>1528</v>
      </c>
      <c r="G16" s="203">
        <v>0.33300000000000002</v>
      </c>
      <c r="H16" s="204"/>
      <c r="I16" s="203">
        <v>0.33</v>
      </c>
      <c r="J16" s="204"/>
      <c r="K16" s="203">
        <v>0.34</v>
      </c>
      <c r="L16" s="204"/>
      <c r="M16" s="203"/>
      <c r="N16" s="204"/>
      <c r="O16" s="203">
        <v>1</v>
      </c>
      <c r="P16" s="368">
        <f t="shared" ref="P16" si="0">H16+J16+L16+N16</f>
        <v>0</v>
      </c>
      <c r="Q16" s="71"/>
      <c r="R16" s="71" t="s">
        <v>1529</v>
      </c>
      <c r="S16" s="71" t="s">
        <v>1530</v>
      </c>
      <c r="T16" s="71" t="s">
        <v>1531</v>
      </c>
      <c r="U16" s="71" t="s">
        <v>1532</v>
      </c>
    </row>
    <row r="17" spans="1:21" ht="15.6" customHeight="1" x14ac:dyDescent="0.25">
      <c r="A17" s="290"/>
      <c r="B17" s="291"/>
      <c r="C17" s="290" t="s">
        <v>1351</v>
      </c>
      <c r="D17" s="291"/>
      <c r="E17" s="291"/>
      <c r="F17" s="292"/>
      <c r="G17" s="230">
        <f t="shared" ref="G17:P17" si="1">SUM(G9:G16)</f>
        <v>1.5430000000000001</v>
      </c>
      <c r="H17" s="230">
        <f t="shared" si="1"/>
        <v>2500</v>
      </c>
      <c r="I17" s="230">
        <f t="shared" si="1"/>
        <v>2.14</v>
      </c>
      <c r="J17" s="230">
        <f t="shared" si="1"/>
        <v>27600</v>
      </c>
      <c r="K17" s="230">
        <f t="shared" si="1"/>
        <v>1.6700000000000002</v>
      </c>
      <c r="L17" s="230">
        <f t="shared" si="1"/>
        <v>2350</v>
      </c>
      <c r="M17" s="230">
        <f t="shared" si="1"/>
        <v>1.05</v>
      </c>
      <c r="N17" s="230">
        <f t="shared" si="1"/>
        <v>25850</v>
      </c>
      <c r="O17" s="230">
        <f t="shared" si="1"/>
        <v>6.4</v>
      </c>
      <c r="P17" s="230">
        <f t="shared" si="1"/>
        <v>69500</v>
      </c>
      <c r="Q17" s="205"/>
      <c r="R17" s="205"/>
      <c r="S17" s="205"/>
      <c r="T17" s="205"/>
      <c r="U17" s="208"/>
    </row>
    <row r="18" spans="1:21" x14ac:dyDescent="0.25">
      <c r="E18" s="86"/>
    </row>
    <row r="19" spans="1:21" x14ac:dyDescent="0.25">
      <c r="E19" s="86"/>
    </row>
    <row r="20" spans="1:21" x14ac:dyDescent="0.25">
      <c r="E20" s="86"/>
    </row>
    <row r="21" spans="1:21" x14ac:dyDescent="0.25">
      <c r="E21" s="86"/>
    </row>
    <row r="22" spans="1:21" x14ac:dyDescent="0.25">
      <c r="E22" s="86"/>
    </row>
    <row r="23" spans="1:21" x14ac:dyDescent="0.25">
      <c r="E23" s="86"/>
    </row>
    <row r="24" spans="1:21" x14ac:dyDescent="0.25">
      <c r="E24" s="86"/>
    </row>
    <row r="25" spans="1:21" x14ac:dyDescent="0.25">
      <c r="E25" s="86"/>
    </row>
    <row r="26" spans="1:21" x14ac:dyDescent="0.25">
      <c r="E26" s="86"/>
    </row>
    <row r="27" spans="1:21" x14ac:dyDescent="0.25">
      <c r="E27" s="86"/>
    </row>
    <row r="28" spans="1:21" x14ac:dyDescent="0.25">
      <c r="E28" s="86"/>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sheetData>
  <mergeCells count="20">
    <mergeCell ref="D9:D10"/>
    <mergeCell ref="I6:J6"/>
    <mergeCell ref="D5:D7"/>
    <mergeCell ref="F5:F7"/>
    <mergeCell ref="G5:N5"/>
    <mergeCell ref="U5:U7"/>
    <mergeCell ref="Q5:Q7"/>
    <mergeCell ref="R5:R7"/>
    <mergeCell ref="E5:E7"/>
    <mergeCell ref="T5:T7"/>
    <mergeCell ref="S5:S7"/>
    <mergeCell ref="G6:H6"/>
    <mergeCell ref="K6:L6"/>
    <mergeCell ref="M6:N6"/>
    <mergeCell ref="O5:P6"/>
    <mergeCell ref="A5:A7"/>
    <mergeCell ref="B5:B7"/>
    <mergeCell ref="B9:B16"/>
    <mergeCell ref="A9:A16"/>
    <mergeCell ref="C5:C7"/>
  </mergeCells>
  <conditionalFormatting sqref="E9:E11 E16">
    <cfRule type="duplicateValues" dxfId="2" priority="21"/>
  </conditionalFormatting>
  <conditionalFormatting sqref="E12:E13">
    <cfRule type="duplicateValues" dxfId="1" priority="2"/>
  </conditionalFormatting>
  <conditionalFormatting sqref="E14:E15">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4"/>
  <sheetViews>
    <sheetView showGridLines="0" topLeftCell="J1" zoomScale="75" zoomScaleNormal="75" workbookViewId="0">
      <pane ySplit="6" topLeftCell="A10" activePane="bottomLeft" state="frozen"/>
      <selection sqref="A1:V1"/>
      <selection pane="bottomLeft" activeCell="U17" sqref="U17"/>
    </sheetView>
  </sheetViews>
  <sheetFormatPr baseColWidth="10" defaultColWidth="12.5703125" defaultRowHeight="12" x14ac:dyDescent="0.25"/>
  <cols>
    <col min="1" max="1" width="35.140625" style="255" customWidth="1"/>
    <col min="2" max="2" width="48.140625" style="250" customWidth="1"/>
    <col min="3" max="3" width="32.42578125" style="250" customWidth="1"/>
    <col min="4" max="4" width="32.7109375" style="250" customWidth="1"/>
    <col min="5" max="5" width="27.42578125" style="256" customWidth="1"/>
    <col min="6" max="6" width="36.42578125" style="250" customWidth="1"/>
    <col min="7" max="7" width="15.28515625" style="250" customWidth="1"/>
    <col min="8" max="8" width="15.85546875" style="250" customWidth="1"/>
    <col min="9" max="9" width="15.28515625" style="250" customWidth="1"/>
    <col min="10" max="10" width="15.42578125" style="250" customWidth="1"/>
    <col min="11" max="11" width="15.28515625" style="250" customWidth="1"/>
    <col min="12" max="12" width="14.85546875" style="250" customWidth="1"/>
    <col min="13" max="13" width="15.28515625" style="250" customWidth="1"/>
    <col min="14" max="14" width="17.5703125" style="250" customWidth="1"/>
    <col min="15" max="15" width="15.28515625" style="375" customWidth="1"/>
    <col min="16" max="16" width="16.28515625" style="375" bestFit="1" customWidth="1"/>
    <col min="17" max="17" width="14.28515625" style="250" hidden="1" customWidth="1"/>
    <col min="18" max="18" width="50" style="250" customWidth="1"/>
    <col min="19" max="19" width="24.42578125" style="250" customWidth="1"/>
    <col min="20" max="20" width="31.140625" style="250" customWidth="1"/>
    <col min="21" max="21" width="15.7109375" style="250" customWidth="1"/>
    <col min="22" max="16384" width="12.5703125" style="250"/>
  </cols>
  <sheetData>
    <row r="1" spans="1:21" s="243" customFormat="1" ht="18.75" x14ac:dyDescent="0.25">
      <c r="B1" s="284"/>
      <c r="C1" s="284"/>
      <c r="D1" s="284"/>
      <c r="E1" s="284"/>
      <c r="F1" s="284"/>
      <c r="G1" s="284" t="s">
        <v>1378</v>
      </c>
      <c r="H1" s="284"/>
      <c r="I1" s="284"/>
      <c r="J1" s="284"/>
      <c r="K1" s="284"/>
      <c r="L1" s="284"/>
      <c r="M1" s="284"/>
      <c r="N1" s="284"/>
      <c r="O1" s="369"/>
      <c r="P1" s="369"/>
      <c r="Q1" s="284"/>
      <c r="R1" s="284"/>
      <c r="S1" s="284"/>
      <c r="T1" s="284"/>
      <c r="U1" s="284"/>
    </row>
    <row r="2" spans="1:21" s="243" customFormat="1" ht="18.75" x14ac:dyDescent="0.25">
      <c r="A2" s="306" t="s">
        <v>1342</v>
      </c>
      <c r="B2" s="284"/>
      <c r="C2" s="284"/>
      <c r="D2" s="284"/>
      <c r="E2" s="284"/>
      <c r="F2" s="284"/>
      <c r="G2" s="284"/>
      <c r="H2" s="284"/>
      <c r="I2" s="284"/>
      <c r="J2" s="284"/>
      <c r="K2" s="284"/>
      <c r="L2" s="284"/>
      <c r="M2" s="284"/>
      <c r="N2" s="284"/>
      <c r="O2" s="369"/>
      <c r="P2" s="369"/>
      <c r="Q2" s="284"/>
      <c r="R2" s="284"/>
      <c r="S2" s="284"/>
      <c r="T2" s="284"/>
      <c r="U2" s="284"/>
    </row>
    <row r="3" spans="1:21" s="243" customFormat="1" ht="21" customHeight="1" x14ac:dyDescent="0.25">
      <c r="A3" s="244" t="s">
        <v>1376</v>
      </c>
      <c r="B3" s="245"/>
      <c r="C3" s="245"/>
      <c r="D3" s="245"/>
      <c r="E3" s="246"/>
      <c r="F3" s="245"/>
      <c r="G3" s="245"/>
      <c r="H3" s="245"/>
      <c r="I3" s="245"/>
      <c r="J3" s="245"/>
      <c r="K3" s="245"/>
      <c r="L3" s="245"/>
      <c r="M3" s="245"/>
      <c r="N3" s="245"/>
      <c r="O3" s="370"/>
      <c r="P3" s="370"/>
      <c r="Q3" s="245"/>
      <c r="R3" s="245"/>
      <c r="S3" s="245"/>
      <c r="T3" s="245"/>
      <c r="U3" s="245"/>
    </row>
    <row r="4" spans="1:21" s="67" customFormat="1" ht="23.25" customHeight="1" x14ac:dyDescent="0.25">
      <c r="A4" s="578" t="s">
        <v>97</v>
      </c>
      <c r="B4" s="580" t="s">
        <v>111</v>
      </c>
      <c r="C4" s="585" t="s">
        <v>86</v>
      </c>
      <c r="D4" s="585" t="s">
        <v>87</v>
      </c>
      <c r="E4" s="585" t="s">
        <v>392</v>
      </c>
      <c r="F4" s="585" t="s">
        <v>88</v>
      </c>
      <c r="G4" s="591" t="s">
        <v>100</v>
      </c>
      <c r="H4" s="599"/>
      <c r="I4" s="599"/>
      <c r="J4" s="599"/>
      <c r="K4" s="599"/>
      <c r="L4" s="599"/>
      <c r="M4" s="599"/>
      <c r="N4" s="592"/>
      <c r="O4" s="593" t="s">
        <v>101</v>
      </c>
      <c r="P4" s="594"/>
      <c r="Q4" s="580" t="s">
        <v>102</v>
      </c>
      <c r="R4" s="580" t="s">
        <v>103</v>
      </c>
      <c r="S4" s="580" t="s">
        <v>110</v>
      </c>
      <c r="T4" s="580" t="s">
        <v>109</v>
      </c>
      <c r="U4" s="588" t="s">
        <v>89</v>
      </c>
    </row>
    <row r="5" spans="1:21" s="67" customFormat="1" ht="15" customHeight="1" x14ac:dyDescent="0.25">
      <c r="A5" s="578"/>
      <c r="B5" s="578"/>
      <c r="C5" s="586"/>
      <c r="D5" s="586"/>
      <c r="E5" s="586"/>
      <c r="F5" s="586"/>
      <c r="G5" s="591" t="s">
        <v>104</v>
      </c>
      <c r="H5" s="592"/>
      <c r="I5" s="591" t="s">
        <v>105</v>
      </c>
      <c r="J5" s="592"/>
      <c r="K5" s="591" t="s">
        <v>106</v>
      </c>
      <c r="L5" s="592"/>
      <c r="M5" s="591" t="s">
        <v>107</v>
      </c>
      <c r="N5" s="592"/>
      <c r="O5" s="595"/>
      <c r="P5" s="596"/>
      <c r="Q5" s="578"/>
      <c r="R5" s="578"/>
      <c r="S5" s="578"/>
      <c r="T5" s="578"/>
      <c r="U5" s="589"/>
    </row>
    <row r="6" spans="1:21" s="67" customFormat="1" ht="24" customHeight="1" x14ac:dyDescent="0.25">
      <c r="A6" s="579"/>
      <c r="B6" s="579"/>
      <c r="C6" s="587"/>
      <c r="D6" s="587"/>
      <c r="E6" s="587"/>
      <c r="F6" s="587"/>
      <c r="G6" s="429" t="s">
        <v>108</v>
      </c>
      <c r="H6" s="429" t="s">
        <v>12</v>
      </c>
      <c r="I6" s="429" t="s">
        <v>108</v>
      </c>
      <c r="J6" s="429" t="s">
        <v>12</v>
      </c>
      <c r="K6" s="429" t="s">
        <v>108</v>
      </c>
      <c r="L6" s="429" t="s">
        <v>12</v>
      </c>
      <c r="M6" s="429" t="s">
        <v>108</v>
      </c>
      <c r="N6" s="429" t="s">
        <v>12</v>
      </c>
      <c r="O6" s="429" t="s">
        <v>108</v>
      </c>
      <c r="P6" s="429" t="s">
        <v>12</v>
      </c>
      <c r="Q6" s="579"/>
      <c r="R6" s="579"/>
      <c r="S6" s="579"/>
      <c r="T6" s="579"/>
      <c r="U6" s="590"/>
    </row>
    <row r="7" spans="1:21" s="67" customFormat="1" ht="15.75" x14ac:dyDescent="0.25">
      <c r="A7" s="430"/>
      <c r="B7" s="431"/>
      <c r="C7" s="432"/>
      <c r="D7" s="432"/>
      <c r="E7" s="433"/>
      <c r="F7" s="432"/>
      <c r="G7" s="434"/>
      <c r="H7" s="434"/>
      <c r="I7" s="434"/>
      <c r="J7" s="434"/>
      <c r="K7" s="434"/>
      <c r="L7" s="434"/>
      <c r="M7" s="434"/>
      <c r="N7" s="434"/>
      <c r="O7" s="434"/>
      <c r="P7" s="434"/>
      <c r="Q7" s="435"/>
      <c r="R7" s="435"/>
      <c r="S7" s="435"/>
      <c r="T7" s="435"/>
      <c r="U7" s="436"/>
    </row>
    <row r="8" spans="1:21" ht="78.75" customHeight="1" x14ac:dyDescent="0.25">
      <c r="A8" s="600" t="s">
        <v>1377</v>
      </c>
      <c r="B8" s="600" t="s">
        <v>1453</v>
      </c>
      <c r="C8" s="498" t="s">
        <v>1559</v>
      </c>
      <c r="D8" s="302" t="s">
        <v>1560</v>
      </c>
      <c r="E8" s="302" t="s">
        <v>1842</v>
      </c>
      <c r="F8" s="302" t="s">
        <v>1645</v>
      </c>
      <c r="G8" s="247"/>
      <c r="H8" s="247"/>
      <c r="I8" s="497">
        <v>1</v>
      </c>
      <c r="J8" s="372">
        <v>270000</v>
      </c>
      <c r="K8" s="247"/>
      <c r="L8" s="229"/>
      <c r="M8" s="248"/>
      <c r="N8" s="247"/>
      <c r="O8" s="248">
        <v>1</v>
      </c>
      <c r="P8" s="372">
        <v>270000</v>
      </c>
      <c r="Q8" s="247"/>
      <c r="R8" s="247" t="s">
        <v>1646</v>
      </c>
      <c r="S8" s="247" t="s">
        <v>1647</v>
      </c>
      <c r="T8" s="247" t="s">
        <v>1648</v>
      </c>
      <c r="U8" s="302" t="s">
        <v>1649</v>
      </c>
    </row>
    <row r="9" spans="1:21" ht="150" customHeight="1" x14ac:dyDescent="0.25">
      <c r="A9" s="601"/>
      <c r="B9" s="601"/>
      <c r="C9" s="302" t="s">
        <v>1666</v>
      </c>
      <c r="D9" s="302" t="s">
        <v>1667</v>
      </c>
      <c r="E9" s="302" t="s">
        <v>1668</v>
      </c>
      <c r="F9" s="302" t="s">
        <v>1669</v>
      </c>
      <c r="G9" s="248">
        <v>0.3</v>
      </c>
      <c r="H9" s="371">
        <f>+G9*P9</f>
        <v>1500</v>
      </c>
      <c r="I9" s="248">
        <v>0.3</v>
      </c>
      <c r="J9" s="249">
        <f>+I9*P9</f>
        <v>1500</v>
      </c>
      <c r="K9" s="248">
        <v>0.2</v>
      </c>
      <c r="L9" s="229">
        <f>+K9*P9</f>
        <v>1000</v>
      </c>
      <c r="M9" s="248">
        <v>0.2</v>
      </c>
      <c r="N9" s="229">
        <f>+M9*P9</f>
        <v>1000</v>
      </c>
      <c r="O9" s="248">
        <v>1</v>
      </c>
      <c r="P9" s="372">
        <v>5000</v>
      </c>
      <c r="Q9" s="247"/>
      <c r="R9" s="247" t="s">
        <v>1670</v>
      </c>
      <c r="S9" s="247" t="s">
        <v>1671</v>
      </c>
      <c r="T9" s="247" t="s">
        <v>1672</v>
      </c>
      <c r="U9" s="302" t="s">
        <v>1673</v>
      </c>
    </row>
    <row r="10" spans="1:21" ht="157.5" customHeight="1" x14ac:dyDescent="0.25">
      <c r="A10" s="601"/>
      <c r="B10" s="601"/>
      <c r="C10" s="603" t="s">
        <v>1674</v>
      </c>
      <c r="D10" s="603" t="s">
        <v>1675</v>
      </c>
      <c r="E10" s="603" t="s">
        <v>1676</v>
      </c>
      <c r="F10" s="603" t="s">
        <v>1735</v>
      </c>
      <c r="G10" s="615">
        <f t="shared" ref="G10" si="0">I10</f>
        <v>0.25</v>
      </c>
      <c r="H10" s="618">
        <v>250</v>
      </c>
      <c r="I10" s="615">
        <v>0.25</v>
      </c>
      <c r="J10" s="618">
        <f>+I10*P10</f>
        <v>2500</v>
      </c>
      <c r="K10" s="615">
        <v>0.25</v>
      </c>
      <c r="L10" s="621">
        <f>+K10*P10</f>
        <v>2500</v>
      </c>
      <c r="M10" s="615">
        <v>0.25</v>
      </c>
      <c r="N10" s="621">
        <f>+M10*P10</f>
        <v>2500</v>
      </c>
      <c r="O10" s="615">
        <f>+M10+K10+I10+G10</f>
        <v>1</v>
      </c>
      <c r="P10" s="629">
        <v>10000</v>
      </c>
      <c r="Q10" s="247"/>
      <c r="R10" s="612" t="s">
        <v>1677</v>
      </c>
      <c r="S10" s="612" t="s">
        <v>1678</v>
      </c>
      <c r="T10" s="612" t="s">
        <v>1672</v>
      </c>
      <c r="U10" s="603" t="s">
        <v>1736</v>
      </c>
    </row>
    <row r="11" spans="1:21" ht="15.75" x14ac:dyDescent="0.25">
      <c r="A11" s="601"/>
      <c r="B11" s="601"/>
      <c r="C11" s="604"/>
      <c r="D11" s="604"/>
      <c r="E11" s="604"/>
      <c r="F11" s="604"/>
      <c r="G11" s="613"/>
      <c r="H11" s="619"/>
      <c r="I11" s="616"/>
      <c r="J11" s="619"/>
      <c r="K11" s="616"/>
      <c r="L11" s="622"/>
      <c r="M11" s="616"/>
      <c r="N11" s="622"/>
      <c r="O11" s="616"/>
      <c r="P11" s="630"/>
      <c r="Q11" s="247"/>
      <c r="R11" s="613"/>
      <c r="S11" s="613"/>
      <c r="T11" s="613"/>
      <c r="U11" s="604"/>
    </row>
    <row r="12" spans="1:21" ht="15.75" x14ac:dyDescent="0.25">
      <c r="A12" s="601"/>
      <c r="B12" s="601"/>
      <c r="C12" s="604"/>
      <c r="D12" s="604"/>
      <c r="E12" s="604"/>
      <c r="F12" s="604"/>
      <c r="G12" s="613"/>
      <c r="H12" s="619"/>
      <c r="I12" s="616"/>
      <c r="J12" s="619"/>
      <c r="K12" s="616"/>
      <c r="L12" s="622"/>
      <c r="M12" s="616"/>
      <c r="N12" s="622"/>
      <c r="O12" s="616"/>
      <c r="P12" s="630"/>
      <c r="Q12" s="247"/>
      <c r="R12" s="613"/>
      <c r="S12" s="613"/>
      <c r="T12" s="613"/>
      <c r="U12" s="604"/>
    </row>
    <row r="13" spans="1:21" ht="15.75" x14ac:dyDescent="0.25">
      <c r="A13" s="601"/>
      <c r="B13" s="602"/>
      <c r="C13" s="605"/>
      <c r="D13" s="605"/>
      <c r="E13" s="605"/>
      <c r="F13" s="605"/>
      <c r="G13" s="614"/>
      <c r="H13" s="620"/>
      <c r="I13" s="617"/>
      <c r="J13" s="620"/>
      <c r="K13" s="617"/>
      <c r="L13" s="623"/>
      <c r="M13" s="617"/>
      <c r="N13" s="623"/>
      <c r="O13" s="617"/>
      <c r="P13" s="631"/>
      <c r="Q13" s="247"/>
      <c r="R13" s="614"/>
      <c r="S13" s="614"/>
      <c r="T13" s="614"/>
      <c r="U13" s="605"/>
    </row>
    <row r="14" spans="1:21" ht="94.5" customHeight="1" x14ac:dyDescent="0.25">
      <c r="A14" s="601"/>
      <c r="B14" s="600" t="s">
        <v>1558</v>
      </c>
      <c r="C14" s="603" t="s">
        <v>1679</v>
      </c>
      <c r="D14" s="606" t="s">
        <v>1680</v>
      </c>
      <c r="E14" s="603" t="s">
        <v>1681</v>
      </c>
      <c r="F14" s="609" t="s">
        <v>1682</v>
      </c>
      <c r="G14" s="612"/>
      <c r="H14" s="612"/>
      <c r="I14" s="615"/>
      <c r="J14" s="618"/>
      <c r="K14" s="615">
        <v>1</v>
      </c>
      <c r="L14" s="621"/>
      <c r="M14" s="615"/>
      <c r="N14" s="621"/>
      <c r="O14" s="615">
        <v>1</v>
      </c>
      <c r="P14" s="629">
        <f t="shared" ref="P14:P17" si="1">H14+J14+L14+N14</f>
        <v>0</v>
      </c>
      <c r="Q14" s="247"/>
      <c r="R14" s="626" t="s">
        <v>1683</v>
      </c>
      <c r="S14" s="612" t="s">
        <v>1684</v>
      </c>
      <c r="T14" s="612" t="s">
        <v>1685</v>
      </c>
      <c r="U14" s="603" t="s">
        <v>1686</v>
      </c>
    </row>
    <row r="15" spans="1:21" ht="15.75" x14ac:dyDescent="0.25">
      <c r="A15" s="601"/>
      <c r="B15" s="601"/>
      <c r="C15" s="604"/>
      <c r="D15" s="607"/>
      <c r="E15" s="604"/>
      <c r="F15" s="610"/>
      <c r="G15" s="613"/>
      <c r="H15" s="613"/>
      <c r="I15" s="616"/>
      <c r="J15" s="619"/>
      <c r="K15" s="613"/>
      <c r="L15" s="622"/>
      <c r="M15" s="616"/>
      <c r="N15" s="622"/>
      <c r="O15" s="624"/>
      <c r="P15" s="630"/>
      <c r="Q15" s="247"/>
      <c r="R15" s="627"/>
      <c r="S15" s="613"/>
      <c r="T15" s="613"/>
      <c r="U15" s="604"/>
    </row>
    <row r="16" spans="1:21" ht="15.75" x14ac:dyDescent="0.25">
      <c r="A16" s="601"/>
      <c r="B16" s="602"/>
      <c r="C16" s="605"/>
      <c r="D16" s="608"/>
      <c r="E16" s="605"/>
      <c r="F16" s="611"/>
      <c r="G16" s="614"/>
      <c r="H16" s="614"/>
      <c r="I16" s="617"/>
      <c r="J16" s="620"/>
      <c r="K16" s="614"/>
      <c r="L16" s="623"/>
      <c r="M16" s="617"/>
      <c r="N16" s="623"/>
      <c r="O16" s="625"/>
      <c r="P16" s="631"/>
      <c r="Q16" s="247"/>
      <c r="R16" s="628"/>
      <c r="S16" s="614"/>
      <c r="T16" s="614"/>
      <c r="U16" s="605"/>
    </row>
    <row r="17" spans="1:21" ht="110.25" customHeight="1" x14ac:dyDescent="0.25">
      <c r="A17" s="601"/>
      <c r="B17" s="524" t="s">
        <v>1561</v>
      </c>
      <c r="C17" s="499" t="s">
        <v>1687</v>
      </c>
      <c r="D17" s="302" t="s">
        <v>1688</v>
      </c>
      <c r="E17" s="302" t="s">
        <v>1689</v>
      </c>
      <c r="F17" s="302"/>
      <c r="G17" s="247"/>
      <c r="H17" s="247"/>
      <c r="I17" s="248">
        <v>1</v>
      </c>
      <c r="J17" s="247"/>
      <c r="K17" s="247"/>
      <c r="L17" s="229"/>
      <c r="M17" s="247"/>
      <c r="N17" s="229"/>
      <c r="O17" s="248">
        <v>1</v>
      </c>
      <c r="P17" s="372">
        <f t="shared" si="1"/>
        <v>0</v>
      </c>
      <c r="Q17" s="247"/>
      <c r="R17" s="247" t="s">
        <v>1690</v>
      </c>
      <c r="S17" s="247" t="s">
        <v>1691</v>
      </c>
      <c r="T17" s="247" t="s">
        <v>1692</v>
      </c>
      <c r="U17" s="247" t="s">
        <v>1693</v>
      </c>
    </row>
    <row r="18" spans="1:21" ht="15.75" x14ac:dyDescent="0.25">
      <c r="A18" s="287"/>
      <c r="B18" s="288"/>
      <c r="C18" s="287" t="s">
        <v>1562</v>
      </c>
      <c r="D18" s="288"/>
      <c r="E18" s="288"/>
      <c r="F18" s="289"/>
      <c r="G18" s="500">
        <f t="shared" ref="G18:P18" si="2">SUM(G8:G17)</f>
        <v>0.55000000000000004</v>
      </c>
      <c r="H18" s="500">
        <f t="shared" si="2"/>
        <v>1750</v>
      </c>
      <c r="I18" s="500">
        <f t="shared" si="2"/>
        <v>2.5499999999999998</v>
      </c>
      <c r="J18" s="500">
        <f t="shared" si="2"/>
        <v>274000</v>
      </c>
      <c r="K18" s="500">
        <f t="shared" si="2"/>
        <v>1.45</v>
      </c>
      <c r="L18" s="500">
        <f t="shared" si="2"/>
        <v>3500</v>
      </c>
      <c r="M18" s="500">
        <f t="shared" si="2"/>
        <v>0.45</v>
      </c>
      <c r="N18" s="500">
        <f t="shared" si="2"/>
        <v>3500</v>
      </c>
      <c r="O18" s="500">
        <f t="shared" si="2"/>
        <v>5</v>
      </c>
      <c r="P18" s="500">
        <f t="shared" si="2"/>
        <v>285000</v>
      </c>
      <c r="Q18" s="501"/>
      <c r="R18" s="501"/>
      <c r="S18" s="501"/>
      <c r="T18" s="501"/>
      <c r="U18" s="501"/>
    </row>
    <row r="19" spans="1:21" ht="15.75" x14ac:dyDescent="0.25">
      <c r="A19" s="252"/>
      <c r="B19" s="253"/>
      <c r="C19" s="253"/>
      <c r="D19" s="253"/>
      <c r="E19" s="254"/>
      <c r="F19" s="253"/>
      <c r="G19" s="253"/>
      <c r="H19" s="253"/>
      <c r="I19" s="253"/>
      <c r="J19" s="253"/>
      <c r="K19" s="253"/>
      <c r="L19" s="253"/>
      <c r="M19" s="253"/>
      <c r="N19" s="253"/>
      <c r="O19" s="374"/>
      <c r="P19" s="374"/>
      <c r="Q19" s="253"/>
      <c r="R19" s="253"/>
      <c r="S19" s="253"/>
      <c r="T19" s="253"/>
      <c r="U19" s="253"/>
    </row>
    <row r="20" spans="1:21" ht="15.75" x14ac:dyDescent="0.25">
      <c r="A20" s="252"/>
      <c r="B20" s="253"/>
      <c r="C20" s="253"/>
      <c r="D20" s="253"/>
      <c r="E20" s="254"/>
      <c r="F20" s="253"/>
      <c r="G20" s="253"/>
      <c r="H20" s="253"/>
      <c r="I20" s="253"/>
      <c r="J20" s="253"/>
      <c r="K20" s="253"/>
      <c r="L20" s="253"/>
      <c r="M20" s="253"/>
      <c r="N20" s="253"/>
      <c r="O20" s="374"/>
      <c r="P20" s="374"/>
      <c r="Q20" s="253"/>
      <c r="R20" s="253"/>
      <c r="S20" s="253"/>
      <c r="T20" s="253"/>
      <c r="U20" s="253"/>
    </row>
    <row r="21" spans="1:21" ht="15.75" x14ac:dyDescent="0.25">
      <c r="A21" s="252"/>
      <c r="B21" s="253"/>
      <c r="C21" s="253"/>
      <c r="D21" s="253"/>
      <c r="E21" s="254"/>
      <c r="F21" s="253"/>
      <c r="G21" s="253"/>
      <c r="H21" s="253"/>
      <c r="I21" s="253"/>
      <c r="J21" s="253"/>
      <c r="K21" s="253"/>
      <c r="L21" s="253"/>
      <c r="M21" s="253"/>
      <c r="N21" s="253"/>
      <c r="O21" s="374"/>
      <c r="P21" s="374"/>
      <c r="Q21" s="253"/>
      <c r="R21" s="253"/>
      <c r="S21" s="253"/>
      <c r="T21" s="253"/>
      <c r="U21" s="253"/>
    </row>
    <row r="22" spans="1:21" ht="15.75" x14ac:dyDescent="0.25">
      <c r="A22" s="252"/>
      <c r="B22" s="253"/>
      <c r="C22" s="253"/>
      <c r="D22" s="253"/>
      <c r="E22" s="254"/>
      <c r="F22" s="253"/>
      <c r="G22" s="253"/>
      <c r="H22" s="253"/>
      <c r="I22" s="253"/>
      <c r="J22" s="253"/>
      <c r="K22" s="253"/>
      <c r="L22" s="253"/>
      <c r="M22" s="253"/>
      <c r="N22" s="253"/>
      <c r="O22" s="374"/>
      <c r="P22" s="374"/>
      <c r="Q22" s="253"/>
      <c r="R22" s="253"/>
      <c r="S22" s="253"/>
      <c r="T22" s="253"/>
      <c r="U22" s="253"/>
    </row>
    <row r="23" spans="1:21" ht="15.75" x14ac:dyDescent="0.25">
      <c r="A23" s="252"/>
      <c r="B23" s="253"/>
      <c r="C23" s="253"/>
      <c r="D23" s="253"/>
      <c r="E23" s="254"/>
      <c r="F23" s="253"/>
      <c r="G23" s="253"/>
      <c r="H23" s="253"/>
      <c r="I23" s="253"/>
      <c r="J23" s="253"/>
      <c r="K23" s="253"/>
      <c r="L23" s="253"/>
      <c r="M23" s="253"/>
      <c r="N23" s="253"/>
      <c r="O23" s="374"/>
      <c r="P23" s="374"/>
      <c r="Q23" s="253"/>
      <c r="R23" s="253"/>
      <c r="S23" s="253"/>
      <c r="T23" s="253"/>
      <c r="U23" s="253"/>
    </row>
    <row r="24" spans="1:21" ht="15.75" x14ac:dyDescent="0.25">
      <c r="A24" s="252"/>
      <c r="B24" s="253"/>
      <c r="C24" s="253"/>
      <c r="D24" s="253"/>
      <c r="E24" s="254"/>
      <c r="F24" s="253"/>
      <c r="G24" s="253"/>
      <c r="H24" s="253"/>
      <c r="I24" s="253"/>
      <c r="J24" s="253"/>
      <c r="K24" s="253"/>
      <c r="L24" s="253"/>
      <c r="M24" s="253"/>
      <c r="N24" s="253"/>
      <c r="O24" s="374"/>
      <c r="P24" s="374"/>
      <c r="Q24" s="253"/>
      <c r="R24" s="253"/>
      <c r="S24" s="253"/>
      <c r="T24" s="253"/>
      <c r="U24" s="253"/>
    </row>
    <row r="25" spans="1:21" ht="15.75" x14ac:dyDescent="0.25">
      <c r="A25" s="252"/>
      <c r="B25" s="253"/>
      <c r="C25" s="253"/>
      <c r="D25" s="253"/>
      <c r="E25" s="254"/>
      <c r="F25" s="253"/>
      <c r="G25" s="253"/>
      <c r="H25" s="253"/>
      <c r="I25" s="253"/>
      <c r="J25" s="253"/>
      <c r="K25" s="253"/>
      <c r="L25" s="253"/>
      <c r="M25" s="253"/>
      <c r="N25" s="253"/>
      <c r="O25" s="374"/>
      <c r="P25" s="374"/>
      <c r="Q25" s="253"/>
      <c r="R25" s="253"/>
      <c r="S25" s="253"/>
      <c r="T25" s="253"/>
      <c r="U25" s="253"/>
    </row>
    <row r="26" spans="1:21" ht="15.75" x14ac:dyDescent="0.25">
      <c r="A26" s="252"/>
      <c r="B26" s="253"/>
      <c r="C26" s="253"/>
      <c r="D26" s="253"/>
      <c r="E26" s="254"/>
      <c r="F26" s="253"/>
      <c r="G26" s="253"/>
      <c r="H26" s="253"/>
      <c r="I26" s="253"/>
      <c r="J26" s="253"/>
      <c r="K26" s="253"/>
      <c r="L26" s="253"/>
      <c r="M26" s="253"/>
      <c r="N26" s="253"/>
      <c r="O26" s="374"/>
      <c r="P26" s="374"/>
      <c r="Q26" s="253"/>
      <c r="R26" s="253"/>
      <c r="S26" s="253"/>
      <c r="T26" s="253"/>
      <c r="U26" s="253"/>
    </row>
    <row r="27" spans="1:21" ht="15.75" x14ac:dyDescent="0.25">
      <c r="A27" s="252"/>
      <c r="B27" s="253"/>
      <c r="C27" s="253"/>
      <c r="D27" s="253"/>
      <c r="E27" s="254"/>
      <c r="F27" s="253"/>
      <c r="G27" s="253"/>
      <c r="H27" s="253"/>
      <c r="I27" s="253"/>
      <c r="J27" s="253"/>
      <c r="K27" s="253"/>
      <c r="L27" s="253"/>
      <c r="M27" s="253"/>
      <c r="N27" s="253"/>
      <c r="O27" s="374"/>
      <c r="P27" s="374"/>
      <c r="Q27" s="253"/>
      <c r="R27" s="253"/>
      <c r="S27" s="253"/>
      <c r="T27" s="253"/>
      <c r="U27" s="253"/>
    </row>
    <row r="28" spans="1:21" ht="15.75" x14ac:dyDescent="0.25">
      <c r="A28" s="252"/>
      <c r="B28" s="253"/>
      <c r="C28" s="253"/>
      <c r="D28" s="253"/>
      <c r="E28" s="254"/>
      <c r="F28" s="253"/>
      <c r="G28" s="253"/>
      <c r="H28" s="253"/>
      <c r="I28" s="253"/>
      <c r="J28" s="253"/>
      <c r="K28" s="253"/>
      <c r="L28" s="253"/>
      <c r="M28" s="253"/>
      <c r="N28" s="253"/>
      <c r="O28" s="374"/>
      <c r="P28" s="374"/>
      <c r="Q28" s="253"/>
      <c r="R28" s="253"/>
      <c r="S28" s="253"/>
      <c r="T28" s="253"/>
      <c r="U28" s="253"/>
    </row>
    <row r="29" spans="1:21" ht="15.75" x14ac:dyDescent="0.25">
      <c r="A29" s="252"/>
      <c r="B29" s="253"/>
      <c r="C29" s="253"/>
      <c r="D29" s="253"/>
      <c r="E29" s="254"/>
      <c r="F29" s="253"/>
      <c r="G29" s="253"/>
      <c r="H29" s="253"/>
      <c r="I29" s="253"/>
      <c r="J29" s="253"/>
      <c r="K29" s="253"/>
      <c r="L29" s="253"/>
      <c r="M29" s="253"/>
      <c r="N29" s="253"/>
      <c r="O29" s="374"/>
      <c r="P29" s="374"/>
      <c r="Q29" s="253"/>
      <c r="R29" s="253"/>
      <c r="S29" s="253"/>
      <c r="T29" s="253"/>
      <c r="U29" s="253"/>
    </row>
    <row r="30" spans="1:21" ht="15.75" x14ac:dyDescent="0.25">
      <c r="A30" s="252"/>
      <c r="B30" s="253"/>
      <c r="C30" s="253"/>
      <c r="D30" s="253"/>
      <c r="E30" s="254"/>
      <c r="F30" s="253"/>
      <c r="G30" s="253"/>
      <c r="H30" s="253"/>
      <c r="I30" s="253"/>
      <c r="J30" s="253"/>
      <c r="K30" s="253"/>
      <c r="L30" s="253"/>
      <c r="M30" s="253"/>
      <c r="N30" s="253"/>
      <c r="O30" s="374"/>
      <c r="P30" s="374"/>
      <c r="Q30" s="253"/>
      <c r="R30" s="253"/>
      <c r="S30" s="253"/>
      <c r="T30" s="253"/>
      <c r="U30" s="253"/>
    </row>
    <row r="31" spans="1:21" ht="15.75" x14ac:dyDescent="0.25">
      <c r="A31" s="252"/>
      <c r="B31" s="253"/>
      <c r="C31" s="253"/>
      <c r="D31" s="253"/>
      <c r="E31" s="254"/>
      <c r="F31" s="253"/>
      <c r="G31" s="253"/>
      <c r="H31" s="253"/>
      <c r="I31" s="253"/>
      <c r="J31" s="253"/>
      <c r="K31" s="253"/>
      <c r="L31" s="253"/>
      <c r="M31" s="253"/>
      <c r="N31" s="253"/>
      <c r="O31" s="374"/>
      <c r="P31" s="374"/>
      <c r="Q31" s="253"/>
      <c r="R31" s="253"/>
      <c r="S31" s="253"/>
      <c r="T31" s="253"/>
      <c r="U31" s="253"/>
    </row>
    <row r="32" spans="1:21" ht="15.75" x14ac:dyDescent="0.25">
      <c r="A32" s="252"/>
      <c r="B32" s="253"/>
      <c r="C32" s="253"/>
      <c r="D32" s="253"/>
      <c r="E32" s="254"/>
      <c r="F32" s="253"/>
      <c r="G32" s="253"/>
      <c r="H32" s="253"/>
      <c r="I32" s="253"/>
      <c r="J32" s="253"/>
      <c r="K32" s="253"/>
      <c r="L32" s="253"/>
      <c r="M32" s="253"/>
      <c r="N32" s="253"/>
      <c r="O32" s="374"/>
      <c r="P32" s="374"/>
      <c r="Q32" s="253"/>
      <c r="R32" s="253"/>
      <c r="S32" s="253"/>
      <c r="T32" s="253"/>
      <c r="U32" s="253"/>
    </row>
    <row r="33" spans="1:21" ht="15.75" x14ac:dyDescent="0.25">
      <c r="A33" s="252"/>
      <c r="B33" s="253"/>
      <c r="C33" s="253"/>
      <c r="D33" s="253"/>
      <c r="E33" s="254"/>
      <c r="F33" s="253"/>
      <c r="G33" s="253"/>
      <c r="H33" s="253"/>
      <c r="I33" s="253"/>
      <c r="J33" s="253"/>
      <c r="K33" s="253"/>
      <c r="L33" s="253"/>
      <c r="M33" s="253"/>
      <c r="N33" s="253"/>
      <c r="O33" s="374"/>
      <c r="P33" s="374"/>
      <c r="Q33" s="253"/>
      <c r="R33" s="253"/>
      <c r="S33" s="253"/>
      <c r="T33" s="253"/>
      <c r="U33" s="253"/>
    </row>
    <row r="34" spans="1:21" ht="15.75" x14ac:dyDescent="0.25">
      <c r="A34" s="252"/>
      <c r="B34" s="253"/>
      <c r="C34" s="253"/>
      <c r="D34" s="253"/>
      <c r="E34" s="254"/>
      <c r="F34" s="253"/>
      <c r="G34" s="253"/>
      <c r="H34" s="253"/>
      <c r="I34" s="253"/>
      <c r="J34" s="253"/>
      <c r="K34" s="253"/>
      <c r="L34" s="253"/>
      <c r="M34" s="253"/>
      <c r="N34" s="253"/>
      <c r="O34" s="374"/>
      <c r="P34" s="374"/>
      <c r="Q34" s="253"/>
      <c r="R34" s="253"/>
      <c r="S34" s="253"/>
      <c r="T34" s="253"/>
      <c r="U34" s="253"/>
    </row>
    <row r="35" spans="1:21" ht="15.75" x14ac:dyDescent="0.25">
      <c r="A35" s="252"/>
      <c r="B35" s="253"/>
      <c r="C35" s="253"/>
      <c r="D35" s="253"/>
      <c r="E35" s="254"/>
      <c r="F35" s="253"/>
      <c r="G35" s="253"/>
      <c r="H35" s="253"/>
      <c r="I35" s="253"/>
      <c r="J35" s="253"/>
      <c r="K35" s="253"/>
      <c r="L35" s="253"/>
      <c r="M35" s="253"/>
      <c r="N35" s="253"/>
      <c r="O35" s="374"/>
      <c r="P35" s="374"/>
      <c r="Q35" s="253"/>
      <c r="R35" s="253"/>
      <c r="S35" s="253"/>
      <c r="T35" s="253"/>
      <c r="U35" s="253"/>
    </row>
    <row r="36" spans="1:21" ht="15.75" x14ac:dyDescent="0.25">
      <c r="A36" s="252"/>
      <c r="B36" s="253"/>
      <c r="C36" s="253"/>
      <c r="D36" s="253"/>
      <c r="E36" s="254"/>
      <c r="F36" s="253"/>
      <c r="G36" s="253"/>
      <c r="H36" s="253"/>
      <c r="I36" s="253"/>
      <c r="J36" s="253"/>
      <c r="K36" s="253"/>
      <c r="L36" s="253"/>
      <c r="M36" s="253"/>
      <c r="N36" s="253"/>
      <c r="O36" s="374"/>
      <c r="P36" s="374"/>
      <c r="Q36" s="253"/>
      <c r="R36" s="253"/>
      <c r="S36" s="253"/>
      <c r="T36" s="253"/>
      <c r="U36" s="253"/>
    </row>
    <row r="37" spans="1:21" ht="15.75" x14ac:dyDescent="0.25">
      <c r="A37" s="252"/>
      <c r="B37" s="253"/>
      <c r="C37" s="253"/>
      <c r="D37" s="253"/>
      <c r="E37" s="254"/>
      <c r="F37" s="253"/>
      <c r="G37" s="253"/>
      <c r="H37" s="253"/>
      <c r="I37" s="253"/>
      <c r="J37" s="253"/>
      <c r="K37" s="253"/>
      <c r="L37" s="253"/>
      <c r="M37" s="253"/>
      <c r="N37" s="253"/>
      <c r="O37" s="374"/>
      <c r="P37" s="374"/>
      <c r="Q37" s="253"/>
      <c r="R37" s="253"/>
      <c r="S37" s="253"/>
      <c r="T37" s="253"/>
      <c r="U37" s="253"/>
    </row>
    <row r="38" spans="1:21" ht="15.75" x14ac:dyDescent="0.25">
      <c r="A38" s="252"/>
      <c r="B38" s="253"/>
      <c r="C38" s="253"/>
      <c r="D38" s="253"/>
      <c r="E38" s="254"/>
      <c r="F38" s="253"/>
      <c r="G38" s="253"/>
      <c r="H38" s="253"/>
      <c r="I38" s="253"/>
      <c r="J38" s="253"/>
      <c r="K38" s="253"/>
      <c r="L38" s="253"/>
      <c r="M38" s="253"/>
      <c r="N38" s="253"/>
      <c r="O38" s="374"/>
      <c r="P38" s="374"/>
      <c r="Q38" s="253"/>
      <c r="R38" s="253"/>
      <c r="S38" s="253"/>
      <c r="T38" s="253"/>
      <c r="U38" s="253"/>
    </row>
    <row r="39" spans="1:21" ht="15.75" x14ac:dyDescent="0.25">
      <c r="A39" s="252"/>
      <c r="B39" s="253"/>
      <c r="C39" s="253"/>
      <c r="D39" s="253"/>
      <c r="E39" s="254"/>
      <c r="F39" s="253"/>
      <c r="G39" s="253"/>
      <c r="H39" s="253"/>
      <c r="I39" s="253"/>
      <c r="J39" s="253"/>
      <c r="K39" s="253"/>
      <c r="L39" s="253"/>
      <c r="M39" s="253"/>
      <c r="N39" s="253"/>
      <c r="O39" s="374"/>
      <c r="P39" s="374"/>
      <c r="Q39" s="253"/>
      <c r="R39" s="253"/>
      <c r="S39" s="253"/>
      <c r="T39" s="253"/>
      <c r="U39" s="253"/>
    </row>
    <row r="40" spans="1:21" ht="15.75" x14ac:dyDescent="0.25">
      <c r="A40" s="252"/>
      <c r="B40" s="253"/>
      <c r="C40" s="253"/>
      <c r="D40" s="253"/>
      <c r="E40" s="254"/>
      <c r="F40" s="253"/>
      <c r="G40" s="253"/>
      <c r="H40" s="253"/>
      <c r="I40" s="253"/>
      <c r="J40" s="253"/>
      <c r="K40" s="253"/>
      <c r="L40" s="253"/>
      <c r="M40" s="253"/>
      <c r="N40" s="253"/>
      <c r="O40" s="374"/>
      <c r="P40" s="374"/>
      <c r="Q40" s="253"/>
      <c r="R40" s="253"/>
      <c r="S40" s="253"/>
      <c r="T40" s="253"/>
      <c r="U40" s="253"/>
    </row>
    <row r="41" spans="1:21" ht="15.75" x14ac:dyDescent="0.25">
      <c r="A41" s="252"/>
      <c r="B41" s="253"/>
      <c r="C41" s="253"/>
      <c r="D41" s="253"/>
      <c r="E41" s="254"/>
      <c r="F41" s="253"/>
      <c r="G41" s="253"/>
      <c r="H41" s="253"/>
      <c r="I41" s="253"/>
      <c r="J41" s="253"/>
      <c r="K41" s="253"/>
      <c r="L41" s="253"/>
      <c r="M41" s="253"/>
      <c r="N41" s="253"/>
      <c r="O41" s="374"/>
      <c r="P41" s="374"/>
      <c r="Q41" s="253"/>
      <c r="R41" s="253"/>
      <c r="S41" s="253"/>
      <c r="T41" s="253"/>
      <c r="U41" s="253"/>
    </row>
    <row r="42" spans="1:21" ht="15.75" x14ac:dyDescent="0.25">
      <c r="A42" s="252"/>
      <c r="B42" s="253"/>
      <c r="C42" s="253"/>
      <c r="D42" s="253"/>
      <c r="E42" s="254"/>
      <c r="F42" s="253"/>
      <c r="G42" s="253"/>
      <c r="H42" s="253"/>
      <c r="I42" s="253"/>
      <c r="J42" s="253"/>
      <c r="K42" s="253"/>
      <c r="L42" s="253"/>
      <c r="M42" s="253"/>
      <c r="N42" s="253"/>
      <c r="O42" s="374"/>
      <c r="P42" s="374"/>
      <c r="Q42" s="253"/>
      <c r="R42" s="253"/>
      <c r="S42" s="253"/>
      <c r="T42" s="253"/>
      <c r="U42" s="253"/>
    </row>
    <row r="43" spans="1:21" ht="15.75" x14ac:dyDescent="0.25">
      <c r="A43" s="252"/>
      <c r="B43" s="253"/>
      <c r="C43" s="253"/>
      <c r="D43" s="253"/>
      <c r="E43" s="254"/>
      <c r="F43" s="253"/>
      <c r="G43" s="253"/>
      <c r="H43" s="253"/>
      <c r="I43" s="253"/>
      <c r="J43" s="253"/>
      <c r="K43" s="253"/>
      <c r="L43" s="253"/>
      <c r="M43" s="253"/>
      <c r="N43" s="253"/>
      <c r="O43" s="374"/>
      <c r="P43" s="374"/>
      <c r="Q43" s="253"/>
      <c r="R43" s="253"/>
      <c r="S43" s="253"/>
      <c r="T43" s="253"/>
      <c r="U43" s="253"/>
    </row>
    <row r="44" spans="1:21" ht="15.75" x14ac:dyDescent="0.25">
      <c r="A44" s="252"/>
      <c r="B44" s="253"/>
      <c r="C44" s="253"/>
      <c r="D44" s="253"/>
      <c r="E44" s="254"/>
      <c r="F44" s="253"/>
      <c r="G44" s="253"/>
      <c r="H44" s="253"/>
      <c r="I44" s="253"/>
      <c r="J44" s="253"/>
      <c r="K44" s="253"/>
      <c r="L44" s="253"/>
      <c r="M44" s="253"/>
      <c r="N44" s="253"/>
      <c r="O44" s="374"/>
      <c r="P44" s="374"/>
      <c r="Q44" s="253"/>
      <c r="R44" s="253"/>
      <c r="S44" s="253"/>
      <c r="T44" s="253"/>
      <c r="U44" s="253"/>
    </row>
    <row r="45" spans="1:21" ht="15.75" x14ac:dyDescent="0.25">
      <c r="A45" s="252"/>
      <c r="B45" s="253"/>
      <c r="C45" s="253"/>
      <c r="D45" s="253"/>
      <c r="E45" s="254"/>
      <c r="F45" s="253"/>
      <c r="G45" s="253"/>
      <c r="H45" s="253"/>
      <c r="I45" s="253"/>
      <c r="J45" s="253"/>
      <c r="K45" s="253"/>
      <c r="L45" s="253"/>
      <c r="M45" s="253"/>
      <c r="N45" s="253"/>
      <c r="O45" s="374"/>
      <c r="P45" s="374"/>
      <c r="Q45" s="253"/>
      <c r="R45" s="253"/>
      <c r="S45" s="253"/>
      <c r="T45" s="253"/>
      <c r="U45" s="253"/>
    </row>
    <row r="46" spans="1:21" ht="15.75" x14ac:dyDescent="0.25">
      <c r="A46" s="252"/>
      <c r="B46" s="253"/>
      <c r="C46" s="253"/>
      <c r="D46" s="253"/>
      <c r="E46" s="254"/>
      <c r="F46" s="253"/>
      <c r="G46" s="253"/>
      <c r="H46" s="253"/>
      <c r="I46" s="253"/>
      <c r="J46" s="253"/>
      <c r="K46" s="253"/>
      <c r="L46" s="253"/>
      <c r="M46" s="253"/>
      <c r="N46" s="253"/>
      <c r="O46" s="374"/>
      <c r="P46" s="374"/>
      <c r="Q46" s="253"/>
      <c r="R46" s="253"/>
      <c r="S46" s="253"/>
      <c r="T46" s="253"/>
      <c r="U46" s="253"/>
    </row>
    <row r="47" spans="1:21" ht="15.75" x14ac:dyDescent="0.25">
      <c r="A47" s="252"/>
      <c r="B47" s="253"/>
      <c r="C47" s="253"/>
      <c r="D47" s="253"/>
      <c r="E47" s="254"/>
      <c r="F47" s="253"/>
      <c r="G47" s="253"/>
      <c r="H47" s="253"/>
      <c r="I47" s="253"/>
      <c r="J47" s="253"/>
      <c r="K47" s="253"/>
      <c r="L47" s="253"/>
      <c r="M47" s="253"/>
      <c r="N47" s="253"/>
      <c r="O47" s="374"/>
      <c r="P47" s="374"/>
      <c r="Q47" s="253"/>
      <c r="R47" s="253"/>
      <c r="S47" s="253"/>
      <c r="T47" s="253"/>
      <c r="U47" s="253"/>
    </row>
    <row r="48" spans="1:21" ht="15.75" x14ac:dyDescent="0.25">
      <c r="A48" s="252"/>
      <c r="B48" s="253"/>
      <c r="C48" s="253"/>
      <c r="D48" s="253"/>
      <c r="E48" s="254"/>
      <c r="F48" s="253"/>
      <c r="G48" s="253"/>
      <c r="H48" s="253"/>
      <c r="I48" s="253"/>
      <c r="J48" s="253"/>
      <c r="K48" s="253"/>
      <c r="L48" s="253"/>
      <c r="M48" s="253"/>
      <c r="N48" s="253"/>
      <c r="O48" s="374"/>
      <c r="P48" s="374"/>
      <c r="Q48" s="253"/>
      <c r="R48" s="253"/>
      <c r="S48" s="253"/>
      <c r="T48" s="253"/>
      <c r="U48" s="253"/>
    </row>
    <row r="49" spans="1:21" ht="15.75" x14ac:dyDescent="0.25">
      <c r="A49" s="252"/>
      <c r="B49" s="253"/>
      <c r="C49" s="253"/>
      <c r="D49" s="253"/>
      <c r="E49" s="254"/>
      <c r="F49" s="253"/>
      <c r="G49" s="253"/>
      <c r="H49" s="253"/>
      <c r="I49" s="253"/>
      <c r="J49" s="253"/>
      <c r="K49" s="253"/>
      <c r="L49" s="253"/>
      <c r="M49" s="253"/>
      <c r="N49" s="253"/>
      <c r="O49" s="374"/>
      <c r="P49" s="374"/>
      <c r="Q49" s="253"/>
      <c r="R49" s="253"/>
      <c r="S49" s="253"/>
      <c r="T49" s="253"/>
      <c r="U49" s="253"/>
    </row>
    <row r="50" spans="1:21" ht="15.75" x14ac:dyDescent="0.25">
      <c r="A50" s="252"/>
      <c r="B50" s="253"/>
      <c r="C50" s="253"/>
      <c r="D50" s="253"/>
      <c r="E50" s="254"/>
      <c r="F50" s="253"/>
      <c r="G50" s="253"/>
      <c r="H50" s="253"/>
      <c r="I50" s="253"/>
      <c r="J50" s="253"/>
      <c r="K50" s="253"/>
      <c r="L50" s="253"/>
      <c r="M50" s="253"/>
      <c r="N50" s="253"/>
      <c r="O50" s="374"/>
      <c r="P50" s="374"/>
      <c r="Q50" s="253"/>
      <c r="R50" s="253"/>
      <c r="S50" s="253"/>
      <c r="T50" s="253"/>
      <c r="U50" s="253"/>
    </row>
    <row r="52" spans="1:21" x14ac:dyDescent="0.25">
      <c r="O52" s="250"/>
      <c r="P52" s="250"/>
    </row>
    <row r="53" spans="1:21" x14ac:dyDescent="0.25">
      <c r="O53" s="250"/>
      <c r="P53" s="250"/>
    </row>
    <row r="54" spans="1:21" x14ac:dyDescent="0.25">
      <c r="O54" s="250"/>
      <c r="P54" s="250"/>
    </row>
    <row r="55" spans="1:21" x14ac:dyDescent="0.25">
      <c r="O55" s="250"/>
      <c r="P55" s="250"/>
    </row>
    <row r="56" spans="1:21" x14ac:dyDescent="0.25">
      <c r="O56" s="250"/>
      <c r="P56" s="250"/>
    </row>
    <row r="57" spans="1:21" x14ac:dyDescent="0.25">
      <c r="O57" s="250"/>
      <c r="P57" s="250"/>
    </row>
    <row r="58" spans="1:21" x14ac:dyDescent="0.25">
      <c r="O58" s="250"/>
      <c r="P58" s="250"/>
    </row>
    <row r="59" spans="1:21" x14ac:dyDescent="0.25">
      <c r="O59" s="250"/>
      <c r="P59" s="250"/>
    </row>
    <row r="60" spans="1:21" x14ac:dyDescent="0.25">
      <c r="O60" s="250"/>
      <c r="P60" s="250"/>
    </row>
    <row r="61" spans="1:21" x14ac:dyDescent="0.25">
      <c r="O61" s="250"/>
      <c r="P61" s="250"/>
    </row>
    <row r="62" spans="1:21" x14ac:dyDescent="0.25">
      <c r="O62" s="250"/>
      <c r="P62" s="250"/>
    </row>
    <row r="63" spans="1:21" x14ac:dyDescent="0.25">
      <c r="O63" s="250"/>
      <c r="P63" s="250"/>
    </row>
    <row r="64" spans="1:21" x14ac:dyDescent="0.25">
      <c r="O64" s="250"/>
      <c r="P64" s="250"/>
    </row>
    <row r="65" spans="1:16" x14ac:dyDescent="0.25">
      <c r="O65" s="250"/>
      <c r="P65" s="250"/>
    </row>
    <row r="66" spans="1:16" x14ac:dyDescent="0.25">
      <c r="A66" s="250"/>
      <c r="E66" s="250"/>
      <c r="O66" s="250"/>
      <c r="P66" s="250"/>
    </row>
    <row r="67" spans="1:16" x14ac:dyDescent="0.25">
      <c r="A67" s="250"/>
      <c r="E67" s="250"/>
      <c r="O67" s="250"/>
      <c r="P67" s="250"/>
    </row>
    <row r="68" spans="1:16" x14ac:dyDescent="0.25">
      <c r="A68" s="250"/>
      <c r="E68" s="250"/>
      <c r="O68" s="250"/>
      <c r="P68" s="250"/>
    </row>
    <row r="69" spans="1:16" x14ac:dyDescent="0.25">
      <c r="A69" s="250"/>
      <c r="E69" s="250"/>
      <c r="O69" s="250"/>
      <c r="P69" s="250"/>
    </row>
    <row r="70" spans="1:16" x14ac:dyDescent="0.25">
      <c r="A70" s="250"/>
      <c r="E70" s="250"/>
      <c r="O70" s="250"/>
      <c r="P70" s="250"/>
    </row>
    <row r="71" spans="1:16" x14ac:dyDescent="0.25">
      <c r="A71" s="250"/>
      <c r="E71" s="250"/>
      <c r="O71" s="250"/>
      <c r="P71" s="250"/>
    </row>
    <row r="72" spans="1:16" x14ac:dyDescent="0.25">
      <c r="A72" s="250"/>
      <c r="E72" s="250"/>
      <c r="O72" s="250"/>
      <c r="P72" s="250"/>
    </row>
    <row r="73" spans="1:16" x14ac:dyDescent="0.25">
      <c r="A73" s="250"/>
      <c r="E73" s="250"/>
      <c r="O73" s="250"/>
      <c r="P73" s="250"/>
    </row>
    <row r="74" spans="1:16" x14ac:dyDescent="0.25">
      <c r="A74" s="250"/>
      <c r="E74" s="250"/>
      <c r="O74" s="250"/>
      <c r="P74" s="250"/>
    </row>
    <row r="75" spans="1:16" x14ac:dyDescent="0.25">
      <c r="A75" s="250"/>
      <c r="E75" s="250"/>
      <c r="O75" s="250"/>
      <c r="P75" s="250"/>
    </row>
    <row r="76" spans="1:16" x14ac:dyDescent="0.25">
      <c r="A76" s="250"/>
      <c r="E76" s="250"/>
      <c r="O76" s="250"/>
      <c r="P76" s="250"/>
    </row>
    <row r="77" spans="1:16" x14ac:dyDescent="0.25">
      <c r="A77" s="250"/>
      <c r="E77" s="250"/>
      <c r="O77" s="250"/>
      <c r="P77" s="250"/>
    </row>
    <row r="78" spans="1:16" x14ac:dyDescent="0.25">
      <c r="A78" s="250"/>
      <c r="E78" s="250"/>
      <c r="O78" s="250"/>
      <c r="P78" s="250"/>
    </row>
    <row r="79" spans="1:16" x14ac:dyDescent="0.25">
      <c r="A79" s="250"/>
      <c r="E79" s="250"/>
      <c r="O79" s="250"/>
      <c r="P79" s="250"/>
    </row>
    <row r="80" spans="1:16" x14ac:dyDescent="0.25">
      <c r="A80" s="250"/>
      <c r="E80" s="250"/>
      <c r="O80" s="250"/>
      <c r="P80" s="250"/>
    </row>
    <row r="81" spans="1:16" x14ac:dyDescent="0.25">
      <c r="A81" s="250"/>
      <c r="E81" s="250"/>
      <c r="O81" s="250"/>
      <c r="P81" s="250"/>
    </row>
    <row r="82" spans="1:16" x14ac:dyDescent="0.25">
      <c r="A82" s="250"/>
      <c r="E82" s="250"/>
      <c r="O82" s="250"/>
      <c r="P82" s="250"/>
    </row>
    <row r="83" spans="1:16" x14ac:dyDescent="0.25">
      <c r="A83" s="250"/>
      <c r="E83" s="250"/>
      <c r="O83" s="250"/>
      <c r="P83" s="250"/>
    </row>
    <row r="84" spans="1:16" x14ac:dyDescent="0.25">
      <c r="A84" s="250"/>
      <c r="E84" s="250"/>
      <c r="O84" s="250"/>
      <c r="P84" s="250"/>
    </row>
    <row r="85" spans="1:16" x14ac:dyDescent="0.25">
      <c r="A85" s="250"/>
      <c r="E85" s="250"/>
      <c r="O85" s="250"/>
      <c r="P85" s="250"/>
    </row>
    <row r="86" spans="1:16" x14ac:dyDescent="0.25">
      <c r="A86" s="250"/>
      <c r="E86" s="250"/>
      <c r="O86" s="250"/>
      <c r="P86" s="250"/>
    </row>
    <row r="87" spans="1:16" x14ac:dyDescent="0.25">
      <c r="A87" s="250"/>
      <c r="E87" s="250"/>
      <c r="O87" s="250"/>
      <c r="P87" s="250"/>
    </row>
    <row r="88" spans="1:16" x14ac:dyDescent="0.25">
      <c r="A88" s="250"/>
      <c r="E88" s="250"/>
      <c r="O88" s="250"/>
      <c r="P88" s="250"/>
    </row>
    <row r="89" spans="1:16" x14ac:dyDescent="0.25">
      <c r="A89" s="250"/>
      <c r="E89" s="250"/>
      <c r="O89" s="250"/>
      <c r="P89" s="250"/>
    </row>
    <row r="90" spans="1:16" x14ac:dyDescent="0.25">
      <c r="A90" s="250"/>
      <c r="E90" s="250"/>
      <c r="O90" s="250"/>
      <c r="P90" s="250"/>
    </row>
    <row r="91" spans="1:16" x14ac:dyDescent="0.25">
      <c r="A91" s="250"/>
      <c r="E91" s="250"/>
      <c r="O91" s="250"/>
      <c r="P91" s="250"/>
    </row>
    <row r="92" spans="1:16" x14ac:dyDescent="0.25">
      <c r="A92" s="250"/>
      <c r="E92" s="250"/>
      <c r="O92" s="250"/>
      <c r="P92" s="250"/>
    </row>
    <row r="93" spans="1:16" x14ac:dyDescent="0.25">
      <c r="A93" s="250"/>
      <c r="E93" s="250"/>
      <c r="O93" s="250"/>
      <c r="P93" s="250"/>
    </row>
    <row r="94" spans="1:16" x14ac:dyDescent="0.25">
      <c r="A94" s="250"/>
      <c r="E94" s="250"/>
      <c r="O94" s="250"/>
      <c r="P94" s="250"/>
    </row>
    <row r="95" spans="1:16" x14ac:dyDescent="0.25">
      <c r="A95" s="250"/>
      <c r="E95" s="250"/>
      <c r="O95" s="250"/>
      <c r="P95" s="250"/>
    </row>
    <row r="96" spans="1:16" x14ac:dyDescent="0.25">
      <c r="A96" s="250"/>
      <c r="E96" s="250"/>
      <c r="O96" s="250"/>
      <c r="P96" s="250"/>
    </row>
    <row r="97" spans="1:16" x14ac:dyDescent="0.25">
      <c r="A97" s="250"/>
      <c r="E97" s="250"/>
      <c r="O97" s="250"/>
      <c r="P97" s="250"/>
    </row>
    <row r="98" spans="1:16" x14ac:dyDescent="0.25">
      <c r="A98" s="250"/>
      <c r="E98" s="250"/>
      <c r="O98" s="250"/>
      <c r="P98" s="250"/>
    </row>
    <row r="99" spans="1:16" x14ac:dyDescent="0.25">
      <c r="A99" s="250"/>
      <c r="E99" s="250"/>
      <c r="O99" s="250"/>
      <c r="P99" s="250"/>
    </row>
    <row r="100" spans="1:16" x14ac:dyDescent="0.25">
      <c r="A100" s="250"/>
      <c r="E100" s="250"/>
      <c r="O100" s="250"/>
      <c r="P100" s="250"/>
    </row>
    <row r="101" spans="1:16" x14ac:dyDescent="0.25">
      <c r="A101" s="250"/>
      <c r="E101" s="250"/>
      <c r="O101" s="250"/>
      <c r="P101" s="250"/>
    </row>
    <row r="102" spans="1:16" x14ac:dyDescent="0.25">
      <c r="A102" s="250"/>
      <c r="E102" s="250"/>
      <c r="O102" s="250"/>
      <c r="P102" s="250"/>
    </row>
    <row r="103" spans="1:16" x14ac:dyDescent="0.25">
      <c r="A103" s="250"/>
      <c r="E103" s="250"/>
      <c r="O103" s="250"/>
      <c r="P103" s="250"/>
    </row>
    <row r="104" spans="1:16" x14ac:dyDescent="0.25">
      <c r="A104" s="250"/>
      <c r="E104" s="250"/>
      <c r="O104" s="250"/>
      <c r="P104" s="250"/>
    </row>
    <row r="105" spans="1:16" x14ac:dyDescent="0.25">
      <c r="A105" s="250"/>
      <c r="E105" s="250"/>
      <c r="O105" s="250"/>
      <c r="P105" s="250"/>
    </row>
    <row r="106" spans="1:16" x14ac:dyDescent="0.25">
      <c r="A106" s="250"/>
      <c r="E106" s="250"/>
      <c r="O106" s="250"/>
      <c r="P106" s="250"/>
    </row>
    <row r="107" spans="1:16" x14ac:dyDescent="0.25">
      <c r="A107" s="250"/>
      <c r="E107" s="250"/>
      <c r="O107" s="250"/>
      <c r="P107" s="250"/>
    </row>
    <row r="108" spans="1:16" x14ac:dyDescent="0.25">
      <c r="A108" s="250"/>
      <c r="E108" s="250"/>
      <c r="O108" s="250"/>
      <c r="P108" s="250"/>
    </row>
    <row r="109" spans="1:16" x14ac:dyDescent="0.25">
      <c r="A109" s="250"/>
      <c r="E109" s="250"/>
      <c r="O109" s="250"/>
      <c r="P109" s="250"/>
    </row>
    <row r="110" spans="1:16" x14ac:dyDescent="0.25">
      <c r="A110" s="250"/>
      <c r="E110" s="250"/>
      <c r="O110" s="250"/>
      <c r="P110" s="250"/>
    </row>
    <row r="111" spans="1:16" x14ac:dyDescent="0.25">
      <c r="A111" s="250"/>
      <c r="E111" s="250"/>
      <c r="O111" s="250"/>
      <c r="P111" s="250"/>
    </row>
    <row r="112" spans="1:16" x14ac:dyDescent="0.25">
      <c r="A112" s="250"/>
      <c r="E112" s="250"/>
      <c r="O112" s="250"/>
      <c r="P112" s="250"/>
    </row>
    <row r="113" spans="1:16" x14ac:dyDescent="0.25">
      <c r="A113" s="250"/>
      <c r="E113" s="250"/>
      <c r="O113" s="250"/>
      <c r="P113" s="250"/>
    </row>
    <row r="114" spans="1:16" x14ac:dyDescent="0.25">
      <c r="A114" s="250"/>
      <c r="E114" s="250"/>
      <c r="O114" s="250"/>
      <c r="P114" s="250"/>
    </row>
    <row r="115" spans="1:16" x14ac:dyDescent="0.25">
      <c r="A115" s="250"/>
      <c r="E115" s="250"/>
      <c r="O115" s="250"/>
      <c r="P115" s="250"/>
    </row>
    <row r="116" spans="1:16" x14ac:dyDescent="0.25">
      <c r="A116" s="250"/>
      <c r="E116" s="250"/>
      <c r="O116" s="250"/>
      <c r="P116" s="250"/>
    </row>
    <row r="117" spans="1:16" x14ac:dyDescent="0.25">
      <c r="A117" s="250"/>
      <c r="E117" s="250"/>
      <c r="O117" s="250"/>
      <c r="P117" s="250"/>
    </row>
    <row r="118" spans="1:16" x14ac:dyDescent="0.25">
      <c r="A118" s="250"/>
      <c r="E118" s="250"/>
      <c r="O118" s="250"/>
      <c r="P118" s="250"/>
    </row>
    <row r="119" spans="1:16" x14ac:dyDescent="0.25">
      <c r="A119" s="250"/>
      <c r="E119" s="250"/>
      <c r="O119" s="250"/>
      <c r="P119" s="250"/>
    </row>
    <row r="120" spans="1:16" x14ac:dyDescent="0.25">
      <c r="A120" s="250"/>
      <c r="E120" s="250"/>
      <c r="O120" s="250"/>
      <c r="P120" s="250"/>
    </row>
    <row r="121" spans="1:16" x14ac:dyDescent="0.25">
      <c r="A121" s="250"/>
      <c r="E121" s="250"/>
      <c r="O121" s="250"/>
      <c r="P121" s="250"/>
    </row>
    <row r="122" spans="1:16" x14ac:dyDescent="0.25">
      <c r="A122" s="250"/>
      <c r="E122" s="250"/>
      <c r="O122" s="250"/>
      <c r="P122" s="250"/>
    </row>
    <row r="123" spans="1:16" x14ac:dyDescent="0.25">
      <c r="A123" s="250"/>
      <c r="E123" s="250"/>
      <c r="O123" s="250"/>
      <c r="P123" s="250"/>
    </row>
    <row r="124" spans="1:16" x14ac:dyDescent="0.25">
      <c r="A124" s="250"/>
      <c r="E124" s="250"/>
      <c r="O124" s="250"/>
      <c r="P124" s="250"/>
    </row>
    <row r="125" spans="1:16" x14ac:dyDescent="0.25">
      <c r="A125" s="250"/>
      <c r="E125" s="250"/>
      <c r="O125" s="250"/>
      <c r="P125" s="250"/>
    </row>
    <row r="126" spans="1:16" x14ac:dyDescent="0.25">
      <c r="A126" s="250"/>
      <c r="E126" s="250"/>
      <c r="O126" s="250"/>
      <c r="P126" s="250"/>
    </row>
    <row r="127" spans="1:16" x14ac:dyDescent="0.25">
      <c r="A127" s="250"/>
      <c r="E127" s="250"/>
      <c r="O127" s="250"/>
      <c r="P127" s="250"/>
    </row>
    <row r="128" spans="1:16" x14ac:dyDescent="0.25">
      <c r="A128" s="250"/>
      <c r="E128" s="250"/>
      <c r="O128" s="250"/>
      <c r="P128" s="250"/>
    </row>
    <row r="129" spans="1:16" x14ac:dyDescent="0.25">
      <c r="A129" s="250"/>
      <c r="E129" s="250"/>
      <c r="O129" s="250"/>
      <c r="P129" s="250"/>
    </row>
    <row r="130" spans="1:16" x14ac:dyDescent="0.25">
      <c r="A130" s="250"/>
      <c r="E130" s="250"/>
      <c r="O130" s="250"/>
      <c r="P130" s="250"/>
    </row>
    <row r="131" spans="1:16" x14ac:dyDescent="0.25">
      <c r="A131" s="250"/>
      <c r="E131" s="250"/>
      <c r="O131" s="250"/>
      <c r="P131" s="250"/>
    </row>
    <row r="132" spans="1:16" x14ac:dyDescent="0.25">
      <c r="A132" s="250"/>
      <c r="E132" s="250"/>
      <c r="O132" s="250"/>
      <c r="P132" s="250"/>
    </row>
    <row r="133" spans="1:16" x14ac:dyDescent="0.25">
      <c r="A133" s="250"/>
      <c r="E133" s="250"/>
      <c r="O133" s="250"/>
      <c r="P133" s="250"/>
    </row>
    <row r="134" spans="1:16" x14ac:dyDescent="0.25">
      <c r="A134" s="250"/>
      <c r="E134" s="250"/>
      <c r="O134" s="250"/>
      <c r="P134" s="250"/>
    </row>
  </sheetData>
  <mergeCells count="56">
    <mergeCell ref="P10:P13"/>
    <mergeCell ref="R10:R13"/>
    <mergeCell ref="S10:S13"/>
    <mergeCell ref="T10:T13"/>
    <mergeCell ref="U10:U13"/>
    <mergeCell ref="S14:S16"/>
    <mergeCell ref="T14:T16"/>
    <mergeCell ref="U14:U16"/>
    <mergeCell ref="C10:C13"/>
    <mergeCell ref="D10:D13"/>
    <mergeCell ref="E10:E13"/>
    <mergeCell ref="F10:F13"/>
    <mergeCell ref="G10:G13"/>
    <mergeCell ref="H10:H13"/>
    <mergeCell ref="I10:I13"/>
    <mergeCell ref="J10:J13"/>
    <mergeCell ref="K10:K13"/>
    <mergeCell ref="L10:L13"/>
    <mergeCell ref="M10:M13"/>
    <mergeCell ref="N10:N13"/>
    <mergeCell ref="O10:O13"/>
    <mergeCell ref="M14:M16"/>
    <mergeCell ref="N14:N16"/>
    <mergeCell ref="O14:O16"/>
    <mergeCell ref="R14:R16"/>
    <mergeCell ref="P14:P16"/>
    <mergeCell ref="H14:H16"/>
    <mergeCell ref="I14:I16"/>
    <mergeCell ref="J14:J16"/>
    <mergeCell ref="K14:K16"/>
    <mergeCell ref="L14:L16"/>
    <mergeCell ref="A8:A17"/>
    <mergeCell ref="B14:B16"/>
    <mergeCell ref="B8:B13"/>
    <mergeCell ref="K5:L5"/>
    <mergeCell ref="M5:N5"/>
    <mergeCell ref="C4:C6"/>
    <mergeCell ref="E4:E6"/>
    <mergeCell ref="A4:A6"/>
    <mergeCell ref="D4:D6"/>
    <mergeCell ref="F4:F6"/>
    <mergeCell ref="B4:B6"/>
    <mergeCell ref="C14:C16"/>
    <mergeCell ref="D14:D16"/>
    <mergeCell ref="E14:E16"/>
    <mergeCell ref="F14:F16"/>
    <mergeCell ref="G14:G16"/>
    <mergeCell ref="U4:U6"/>
    <mergeCell ref="G4:N4"/>
    <mergeCell ref="S4:S6"/>
    <mergeCell ref="T4:T6"/>
    <mergeCell ref="O4:P5"/>
    <mergeCell ref="Q4:Q6"/>
    <mergeCell ref="R4:R6"/>
    <mergeCell ref="G5:H5"/>
    <mergeCell ref="I5:J5"/>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zoomScale="64" zoomScaleNormal="64" workbookViewId="0">
      <pane ySplit="7" topLeftCell="A35" activePane="bottomLeft" state="frozen"/>
      <selection activeCell="A7" sqref="A7"/>
      <selection pane="bottomLeft" activeCell="C71" sqref="C71:D73"/>
    </sheetView>
  </sheetViews>
  <sheetFormatPr baseColWidth="10" defaultColWidth="11.42578125" defaultRowHeight="12.75" x14ac:dyDescent="0.25"/>
  <cols>
    <col min="1" max="1" width="25.5703125" style="257" customWidth="1"/>
    <col min="2" max="2" width="38.5703125" style="257" customWidth="1"/>
    <col min="3" max="4" width="27.42578125" style="257" customWidth="1"/>
    <col min="5" max="5" width="27.42578125" style="256" customWidth="1"/>
    <col min="6" max="6" width="27.42578125" style="257" customWidth="1"/>
    <col min="7" max="7" width="15.28515625" style="257" customWidth="1"/>
    <col min="8" max="8" width="16" style="257" customWidth="1"/>
    <col min="9" max="9" width="15.28515625" style="257" customWidth="1"/>
    <col min="10" max="10" width="18.5703125" style="257" customWidth="1"/>
    <col min="11" max="11" width="15.28515625" style="257" customWidth="1"/>
    <col min="12" max="12" width="15.85546875" style="257" customWidth="1"/>
    <col min="13" max="13" width="15.28515625" style="257" customWidth="1"/>
    <col min="14" max="14" width="15" style="257" customWidth="1"/>
    <col min="15" max="15" width="15.28515625" style="257" customWidth="1"/>
    <col min="16" max="16" width="17" style="257" bestFit="1" customWidth="1"/>
    <col min="17" max="17" width="14.28515625" style="257" hidden="1" customWidth="1"/>
    <col min="18" max="18" width="17.7109375" style="257" customWidth="1"/>
    <col min="19" max="20" width="14.28515625" style="255" customWidth="1"/>
    <col min="21" max="21" width="17" style="257" customWidth="1"/>
    <col min="22" max="16384" width="11.42578125" style="257"/>
  </cols>
  <sheetData>
    <row r="1" spans="1:27" ht="18.75" customHeight="1" x14ac:dyDescent="0.25">
      <c r="E1" s="284"/>
      <c r="G1" s="279" t="s">
        <v>91</v>
      </c>
      <c r="I1" s="279"/>
      <c r="J1" s="279"/>
      <c r="K1" s="279"/>
      <c r="L1" s="279"/>
      <c r="M1" s="279"/>
      <c r="N1" s="279"/>
      <c r="O1" s="279"/>
      <c r="P1" s="279"/>
      <c r="Q1" s="279"/>
      <c r="R1" s="279"/>
      <c r="S1" s="279"/>
      <c r="T1" s="279"/>
      <c r="U1" s="279"/>
      <c r="V1" s="279"/>
      <c r="W1" s="279"/>
      <c r="X1" s="279"/>
      <c r="Y1" s="279"/>
      <c r="Z1" s="279"/>
      <c r="AA1" s="279"/>
    </row>
    <row r="2" spans="1:27" ht="18.75" x14ac:dyDescent="0.25">
      <c r="A2" s="263" t="s">
        <v>1348</v>
      </c>
      <c r="E2" s="284"/>
      <c r="G2" s="279"/>
      <c r="I2" s="279"/>
      <c r="J2" s="279"/>
      <c r="K2" s="279"/>
      <c r="L2" s="279"/>
      <c r="M2" s="279"/>
      <c r="N2" s="279"/>
      <c r="O2" s="279"/>
      <c r="P2" s="279"/>
      <c r="Q2" s="279"/>
      <c r="R2" s="279"/>
      <c r="S2" s="279"/>
      <c r="T2" s="279"/>
      <c r="U2" s="279"/>
      <c r="V2" s="279"/>
      <c r="W2" s="279"/>
      <c r="X2" s="279"/>
      <c r="Y2" s="279"/>
      <c r="Z2" s="279"/>
      <c r="AA2" s="279"/>
    </row>
    <row r="3" spans="1:27" ht="18.75" x14ac:dyDescent="0.25">
      <c r="A3" s="312" t="s">
        <v>1456</v>
      </c>
      <c r="E3" s="284"/>
      <c r="G3" s="279"/>
      <c r="I3" s="279"/>
      <c r="J3" s="279"/>
      <c r="K3" s="279"/>
      <c r="L3" s="279"/>
      <c r="M3" s="279"/>
      <c r="N3" s="279"/>
      <c r="O3" s="279"/>
      <c r="P3" s="279"/>
      <c r="Q3" s="279"/>
      <c r="R3" s="279"/>
      <c r="S3" s="279"/>
      <c r="T3" s="279"/>
      <c r="U3" s="279"/>
      <c r="V3" s="279"/>
      <c r="W3" s="279"/>
      <c r="X3" s="279"/>
      <c r="Y3" s="279"/>
      <c r="Z3" s="279"/>
      <c r="AA3" s="279"/>
    </row>
    <row r="4" spans="1:27" ht="15" x14ac:dyDescent="0.25">
      <c r="A4" s="361" t="s">
        <v>1457</v>
      </c>
      <c r="B4" s="263"/>
      <c r="C4" s="263"/>
      <c r="D4" s="263"/>
      <c r="E4" s="246"/>
      <c r="F4" s="263"/>
      <c r="G4" s="263"/>
      <c r="H4" s="263"/>
      <c r="I4" s="263"/>
      <c r="J4" s="263"/>
      <c r="K4" s="263"/>
      <c r="L4" s="263"/>
      <c r="M4" s="263"/>
      <c r="N4" s="263"/>
      <c r="O4" s="263"/>
      <c r="P4" s="263"/>
      <c r="Q4" s="263"/>
      <c r="R4" s="263"/>
      <c r="S4" s="263"/>
      <c r="T4" s="263"/>
      <c r="U4" s="263"/>
    </row>
    <row r="5" spans="1:27" s="66" customFormat="1" ht="23.25" customHeight="1" x14ac:dyDescent="0.25">
      <c r="A5" s="578" t="s">
        <v>97</v>
      </c>
      <c r="B5" s="580" t="s">
        <v>111</v>
      </c>
      <c r="C5" s="585" t="s">
        <v>86</v>
      </c>
      <c r="D5" s="585" t="s">
        <v>87</v>
      </c>
      <c r="E5" s="585" t="s">
        <v>392</v>
      </c>
      <c r="F5" s="585" t="s">
        <v>88</v>
      </c>
      <c r="G5" s="591" t="s">
        <v>100</v>
      </c>
      <c r="H5" s="599"/>
      <c r="I5" s="599"/>
      <c r="J5" s="599"/>
      <c r="K5" s="599"/>
      <c r="L5" s="599"/>
      <c r="M5" s="599"/>
      <c r="N5" s="592"/>
      <c r="O5" s="593" t="s">
        <v>101</v>
      </c>
      <c r="P5" s="594"/>
      <c r="Q5" s="580" t="s">
        <v>102</v>
      </c>
      <c r="R5" s="580" t="s">
        <v>103</v>
      </c>
      <c r="S5" s="580" t="s">
        <v>110</v>
      </c>
      <c r="T5" s="580" t="s">
        <v>109</v>
      </c>
      <c r="U5" s="588" t="s">
        <v>89</v>
      </c>
    </row>
    <row r="6" spans="1:27" s="66" customFormat="1" ht="15" customHeight="1" x14ac:dyDescent="0.25">
      <c r="A6" s="578"/>
      <c r="B6" s="578"/>
      <c r="C6" s="586"/>
      <c r="D6" s="586"/>
      <c r="E6" s="586"/>
      <c r="F6" s="586"/>
      <c r="G6" s="591" t="s">
        <v>104</v>
      </c>
      <c r="H6" s="592"/>
      <c r="I6" s="591" t="s">
        <v>105</v>
      </c>
      <c r="J6" s="592"/>
      <c r="K6" s="591" t="s">
        <v>106</v>
      </c>
      <c r="L6" s="592"/>
      <c r="M6" s="591" t="s">
        <v>107</v>
      </c>
      <c r="N6" s="592"/>
      <c r="O6" s="595"/>
      <c r="P6" s="596"/>
      <c r="Q6" s="578"/>
      <c r="R6" s="578"/>
      <c r="S6" s="578"/>
      <c r="T6" s="578"/>
      <c r="U6" s="589"/>
    </row>
    <row r="7" spans="1:27" s="66" customFormat="1" ht="24" customHeight="1" x14ac:dyDescent="0.25">
      <c r="A7" s="579"/>
      <c r="B7" s="579"/>
      <c r="C7" s="587"/>
      <c r="D7" s="587"/>
      <c r="E7" s="587"/>
      <c r="F7" s="587"/>
      <c r="G7" s="429" t="s">
        <v>108</v>
      </c>
      <c r="H7" s="429" t="s">
        <v>12</v>
      </c>
      <c r="I7" s="429" t="s">
        <v>108</v>
      </c>
      <c r="J7" s="429" t="s">
        <v>12</v>
      </c>
      <c r="K7" s="429" t="s">
        <v>108</v>
      </c>
      <c r="L7" s="429" t="s">
        <v>12</v>
      </c>
      <c r="M7" s="429" t="s">
        <v>108</v>
      </c>
      <c r="N7" s="429" t="s">
        <v>12</v>
      </c>
      <c r="O7" s="429" t="s">
        <v>108</v>
      </c>
      <c r="P7" s="429" t="s">
        <v>12</v>
      </c>
      <c r="Q7" s="579"/>
      <c r="R7" s="579"/>
      <c r="S7" s="579"/>
      <c r="T7" s="579"/>
      <c r="U7" s="590"/>
    </row>
    <row r="8" spans="1:27" ht="15.75" customHeight="1" x14ac:dyDescent="0.25">
      <c r="A8" s="430"/>
      <c r="B8" s="431"/>
      <c r="C8" s="432"/>
      <c r="D8" s="432"/>
      <c r="E8" s="433"/>
      <c r="F8" s="432"/>
      <c r="G8" s="434"/>
      <c r="H8" s="434"/>
      <c r="I8" s="434"/>
      <c r="J8" s="434"/>
      <c r="K8" s="434"/>
      <c r="L8" s="434"/>
      <c r="M8" s="434"/>
      <c r="N8" s="434"/>
      <c r="O8" s="434"/>
      <c r="P8" s="434"/>
      <c r="Q8" s="435"/>
      <c r="R8" s="435"/>
      <c r="S8" s="435"/>
      <c r="T8" s="435"/>
      <c r="U8" s="436"/>
    </row>
    <row r="9" spans="1:27" ht="15.75" customHeight="1" x14ac:dyDescent="0.25">
      <c r="A9" s="662" t="s">
        <v>1455</v>
      </c>
      <c r="B9" s="665" t="s">
        <v>1454</v>
      </c>
      <c r="C9" s="603" t="s">
        <v>1789</v>
      </c>
      <c r="D9" s="612" t="s">
        <v>1790</v>
      </c>
      <c r="E9" s="603" t="s">
        <v>1791</v>
      </c>
      <c r="F9" s="603" t="s">
        <v>1792</v>
      </c>
      <c r="G9" s="615">
        <v>0.15</v>
      </c>
      <c r="H9" s="635">
        <f>+P9*G9</f>
        <v>7500</v>
      </c>
      <c r="I9" s="639">
        <v>0.25</v>
      </c>
      <c r="J9" s="635">
        <f>+P9*I9</f>
        <v>12500</v>
      </c>
      <c r="K9" s="639">
        <v>0.35</v>
      </c>
      <c r="L9" s="635">
        <f>+P9*K9</f>
        <v>17500</v>
      </c>
      <c r="M9" s="639">
        <v>0.25</v>
      </c>
      <c r="N9" s="635">
        <f>+P9*M9</f>
        <v>12500</v>
      </c>
      <c r="O9" s="639">
        <f>+M9+K9+I9+G9</f>
        <v>1</v>
      </c>
      <c r="P9" s="645">
        <v>50000</v>
      </c>
      <c r="Q9" s="339"/>
      <c r="R9" s="635" t="s">
        <v>1804</v>
      </c>
      <c r="S9" s="612" t="s">
        <v>1805</v>
      </c>
      <c r="T9" s="685" t="s">
        <v>1806</v>
      </c>
      <c r="U9" s="612" t="s">
        <v>1807</v>
      </c>
    </row>
    <row r="10" spans="1:27" ht="15.75" customHeight="1" x14ac:dyDescent="0.25">
      <c r="A10" s="663"/>
      <c r="B10" s="665"/>
      <c r="C10" s="604"/>
      <c r="D10" s="613"/>
      <c r="E10" s="604"/>
      <c r="F10" s="604"/>
      <c r="G10" s="616"/>
      <c r="H10" s="633"/>
      <c r="I10" s="640"/>
      <c r="J10" s="633"/>
      <c r="K10" s="640"/>
      <c r="L10" s="633"/>
      <c r="M10" s="640"/>
      <c r="N10" s="633"/>
      <c r="O10" s="651"/>
      <c r="P10" s="646"/>
      <c r="Q10" s="339"/>
      <c r="R10" s="633"/>
      <c r="S10" s="613"/>
      <c r="T10" s="686"/>
      <c r="U10" s="613"/>
    </row>
    <row r="11" spans="1:27" ht="15.75" customHeight="1" x14ac:dyDescent="0.25">
      <c r="A11" s="663"/>
      <c r="B11" s="665"/>
      <c r="C11" s="604"/>
      <c r="D11" s="613"/>
      <c r="E11" s="604"/>
      <c r="F11" s="604"/>
      <c r="G11" s="616"/>
      <c r="H11" s="633"/>
      <c r="I11" s="640"/>
      <c r="J11" s="633"/>
      <c r="K11" s="640"/>
      <c r="L11" s="633"/>
      <c r="M11" s="640"/>
      <c r="N11" s="633"/>
      <c r="O11" s="651"/>
      <c r="P11" s="646"/>
      <c r="Q11" s="339"/>
      <c r="R11" s="633"/>
      <c r="S11" s="613"/>
      <c r="T11" s="686"/>
      <c r="U11" s="613"/>
    </row>
    <row r="12" spans="1:27" ht="15.75" customHeight="1" x14ac:dyDescent="0.25">
      <c r="A12" s="663"/>
      <c r="B12" s="665"/>
      <c r="C12" s="604"/>
      <c r="D12" s="613"/>
      <c r="E12" s="604"/>
      <c r="F12" s="604"/>
      <c r="G12" s="616"/>
      <c r="H12" s="633"/>
      <c r="I12" s="640"/>
      <c r="J12" s="633"/>
      <c r="K12" s="640"/>
      <c r="L12" s="633"/>
      <c r="M12" s="640"/>
      <c r="N12" s="633"/>
      <c r="O12" s="651"/>
      <c r="P12" s="646"/>
      <c r="Q12" s="339"/>
      <c r="R12" s="633"/>
      <c r="S12" s="613"/>
      <c r="T12" s="686"/>
      <c r="U12" s="613"/>
    </row>
    <row r="13" spans="1:27" ht="15.75" customHeight="1" x14ac:dyDescent="0.25">
      <c r="A13" s="663"/>
      <c r="B13" s="665"/>
      <c r="C13" s="604"/>
      <c r="D13" s="613"/>
      <c r="E13" s="604"/>
      <c r="F13" s="604"/>
      <c r="G13" s="616"/>
      <c r="H13" s="633"/>
      <c r="I13" s="640"/>
      <c r="J13" s="633"/>
      <c r="K13" s="640"/>
      <c r="L13" s="633"/>
      <c r="M13" s="640"/>
      <c r="N13" s="633"/>
      <c r="O13" s="651"/>
      <c r="P13" s="646"/>
      <c r="Q13" s="339"/>
      <c r="R13" s="633"/>
      <c r="S13" s="613"/>
      <c r="T13" s="686"/>
      <c r="U13" s="613"/>
    </row>
    <row r="14" spans="1:27" ht="15.75" customHeight="1" x14ac:dyDescent="0.25">
      <c r="A14" s="663"/>
      <c r="B14" s="665"/>
      <c r="C14" s="604"/>
      <c r="D14" s="613"/>
      <c r="E14" s="604"/>
      <c r="F14" s="604"/>
      <c r="G14" s="616"/>
      <c r="H14" s="633"/>
      <c r="I14" s="640"/>
      <c r="J14" s="633"/>
      <c r="K14" s="640"/>
      <c r="L14" s="633"/>
      <c r="M14" s="640"/>
      <c r="N14" s="633"/>
      <c r="O14" s="651"/>
      <c r="P14" s="646"/>
      <c r="Q14" s="339"/>
      <c r="R14" s="633"/>
      <c r="S14" s="613"/>
      <c r="T14" s="686"/>
      <c r="U14" s="613"/>
    </row>
    <row r="15" spans="1:27" ht="15.75" customHeight="1" x14ac:dyDescent="0.25">
      <c r="A15" s="663"/>
      <c r="B15" s="665"/>
      <c r="C15" s="604"/>
      <c r="D15" s="613"/>
      <c r="E15" s="604"/>
      <c r="F15" s="604"/>
      <c r="G15" s="616"/>
      <c r="H15" s="633"/>
      <c r="I15" s="640"/>
      <c r="J15" s="633"/>
      <c r="K15" s="640"/>
      <c r="L15" s="633"/>
      <c r="M15" s="640"/>
      <c r="N15" s="633"/>
      <c r="O15" s="651"/>
      <c r="P15" s="646"/>
      <c r="Q15" s="339"/>
      <c r="R15" s="633"/>
      <c r="S15" s="613"/>
      <c r="T15" s="686"/>
      <c r="U15" s="613"/>
    </row>
    <row r="16" spans="1:27" ht="15.75" customHeight="1" x14ac:dyDescent="0.25">
      <c r="A16" s="664"/>
      <c r="B16" s="665"/>
      <c r="C16" s="605"/>
      <c r="D16" s="614"/>
      <c r="E16" s="605"/>
      <c r="F16" s="605"/>
      <c r="G16" s="617"/>
      <c r="H16" s="634"/>
      <c r="I16" s="641"/>
      <c r="J16" s="634"/>
      <c r="K16" s="641"/>
      <c r="L16" s="634"/>
      <c r="M16" s="641"/>
      <c r="N16" s="634"/>
      <c r="O16" s="652"/>
      <c r="P16" s="647"/>
      <c r="Q16" s="339"/>
      <c r="R16" s="634"/>
      <c r="S16" s="614"/>
      <c r="T16" s="687"/>
      <c r="U16" s="614"/>
    </row>
    <row r="17" spans="1:21" ht="15.75" customHeight="1" x14ac:dyDescent="0.25">
      <c r="A17" s="666" t="s">
        <v>1699</v>
      </c>
      <c r="B17" s="666" t="s">
        <v>1694</v>
      </c>
      <c r="C17" s="603" t="s">
        <v>1800</v>
      </c>
      <c r="D17" s="612" t="s">
        <v>1801</v>
      </c>
      <c r="E17" s="603" t="s">
        <v>1802</v>
      </c>
      <c r="F17" s="603" t="s">
        <v>1803</v>
      </c>
      <c r="G17" s="615">
        <v>0.15</v>
      </c>
      <c r="H17" s="635">
        <f>+P17*G17</f>
        <v>7500</v>
      </c>
      <c r="I17" s="639">
        <v>0.25</v>
      </c>
      <c r="J17" s="635">
        <f>+P17*I17</f>
        <v>12500</v>
      </c>
      <c r="K17" s="639">
        <v>0.35</v>
      </c>
      <c r="L17" s="635">
        <f>+P17*K17</f>
        <v>17500</v>
      </c>
      <c r="M17" s="639">
        <v>0.25</v>
      </c>
      <c r="N17" s="635">
        <f>+P17*M17</f>
        <v>12500</v>
      </c>
      <c r="O17" s="639">
        <v>1</v>
      </c>
      <c r="P17" s="645">
        <v>50000</v>
      </c>
      <c r="Q17" s="339"/>
      <c r="R17" s="635" t="s">
        <v>1808</v>
      </c>
      <c r="S17" s="612" t="s">
        <v>1805</v>
      </c>
      <c r="T17" s="612" t="s">
        <v>1809</v>
      </c>
      <c r="U17" s="612" t="s">
        <v>1807</v>
      </c>
    </row>
    <row r="18" spans="1:21" ht="15.75" customHeight="1" x14ac:dyDescent="0.25">
      <c r="A18" s="667"/>
      <c r="B18" s="667"/>
      <c r="C18" s="604"/>
      <c r="D18" s="613"/>
      <c r="E18" s="604"/>
      <c r="F18" s="604"/>
      <c r="G18" s="616"/>
      <c r="H18" s="633"/>
      <c r="I18" s="633"/>
      <c r="J18" s="633"/>
      <c r="K18" s="633"/>
      <c r="L18" s="633"/>
      <c r="M18" s="633"/>
      <c r="N18" s="633"/>
      <c r="O18" s="651"/>
      <c r="P18" s="646"/>
      <c r="Q18" s="339"/>
      <c r="R18" s="633"/>
      <c r="S18" s="613"/>
      <c r="T18" s="613"/>
      <c r="U18" s="613"/>
    </row>
    <row r="19" spans="1:21" ht="15.75" customHeight="1" x14ac:dyDescent="0.25">
      <c r="A19" s="667"/>
      <c r="B19" s="667"/>
      <c r="C19" s="604"/>
      <c r="D19" s="613"/>
      <c r="E19" s="604"/>
      <c r="F19" s="604"/>
      <c r="G19" s="616"/>
      <c r="H19" s="633"/>
      <c r="I19" s="633"/>
      <c r="J19" s="633"/>
      <c r="K19" s="633"/>
      <c r="L19" s="633"/>
      <c r="M19" s="633"/>
      <c r="N19" s="633"/>
      <c r="O19" s="651"/>
      <c r="P19" s="646"/>
      <c r="Q19" s="339"/>
      <c r="R19" s="633"/>
      <c r="S19" s="613"/>
      <c r="T19" s="613"/>
      <c r="U19" s="613"/>
    </row>
    <row r="20" spans="1:21" ht="15.75" customHeight="1" x14ac:dyDescent="0.25">
      <c r="A20" s="667"/>
      <c r="B20" s="667"/>
      <c r="C20" s="604"/>
      <c r="D20" s="613"/>
      <c r="E20" s="604"/>
      <c r="F20" s="604"/>
      <c r="G20" s="616"/>
      <c r="H20" s="633"/>
      <c r="I20" s="633"/>
      <c r="J20" s="633"/>
      <c r="K20" s="633"/>
      <c r="L20" s="633"/>
      <c r="M20" s="633"/>
      <c r="N20" s="633"/>
      <c r="O20" s="651"/>
      <c r="P20" s="646"/>
      <c r="Q20" s="339"/>
      <c r="R20" s="633"/>
      <c r="S20" s="613"/>
      <c r="T20" s="613"/>
      <c r="U20" s="613"/>
    </row>
    <row r="21" spans="1:21" ht="15.75" customHeight="1" x14ac:dyDescent="0.25">
      <c r="A21" s="667"/>
      <c r="B21" s="667"/>
      <c r="C21" s="604"/>
      <c r="D21" s="613"/>
      <c r="E21" s="604"/>
      <c r="F21" s="604"/>
      <c r="G21" s="616"/>
      <c r="H21" s="633"/>
      <c r="I21" s="633"/>
      <c r="J21" s="633"/>
      <c r="K21" s="633"/>
      <c r="L21" s="633"/>
      <c r="M21" s="633"/>
      <c r="N21" s="633"/>
      <c r="O21" s="651"/>
      <c r="P21" s="646"/>
      <c r="Q21" s="339"/>
      <c r="R21" s="633"/>
      <c r="S21" s="613"/>
      <c r="T21" s="613"/>
      <c r="U21" s="613"/>
    </row>
    <row r="22" spans="1:21" ht="15.75" customHeight="1" x14ac:dyDescent="0.25">
      <c r="A22" s="667"/>
      <c r="B22" s="668"/>
      <c r="C22" s="605"/>
      <c r="D22" s="614"/>
      <c r="E22" s="605"/>
      <c r="F22" s="605"/>
      <c r="G22" s="616"/>
      <c r="H22" s="634"/>
      <c r="I22" s="634"/>
      <c r="J22" s="634"/>
      <c r="K22" s="634"/>
      <c r="L22" s="634"/>
      <c r="M22" s="634"/>
      <c r="N22" s="634"/>
      <c r="O22" s="652"/>
      <c r="P22" s="647"/>
      <c r="Q22" s="339"/>
      <c r="R22" s="634"/>
      <c r="S22" s="614"/>
      <c r="T22" s="614"/>
      <c r="U22" s="614"/>
    </row>
    <row r="23" spans="1:21" ht="15.75" customHeight="1" x14ac:dyDescent="0.25">
      <c r="A23" s="667"/>
      <c r="B23" s="666" t="s">
        <v>1695</v>
      </c>
      <c r="C23" s="603"/>
      <c r="D23" s="612"/>
      <c r="E23" s="603"/>
      <c r="F23" s="603"/>
      <c r="G23" s="615"/>
      <c r="H23" s="642"/>
      <c r="I23" s="639"/>
      <c r="J23" s="642"/>
      <c r="K23" s="639"/>
      <c r="L23" s="642"/>
      <c r="M23" s="639"/>
      <c r="N23" s="642"/>
      <c r="O23" s="632">
        <f t="shared" ref="O23:P40" si="0">G23+I23+K23+M23</f>
        <v>0</v>
      </c>
      <c r="P23" s="653">
        <f t="shared" si="0"/>
        <v>0</v>
      </c>
      <c r="Q23" s="537"/>
      <c r="R23" s="656"/>
      <c r="S23" s="612"/>
      <c r="T23" s="612"/>
      <c r="U23" s="612"/>
    </row>
    <row r="24" spans="1:21" ht="15.75" customHeight="1" x14ac:dyDescent="0.25">
      <c r="A24" s="667"/>
      <c r="B24" s="667"/>
      <c r="C24" s="604"/>
      <c r="D24" s="613"/>
      <c r="E24" s="604"/>
      <c r="F24" s="604"/>
      <c r="G24" s="616"/>
      <c r="H24" s="643"/>
      <c r="I24" s="640"/>
      <c r="J24" s="643"/>
      <c r="K24" s="640"/>
      <c r="L24" s="643"/>
      <c r="M24" s="640"/>
      <c r="N24" s="643"/>
      <c r="O24" s="651"/>
      <c r="P24" s="654"/>
      <c r="Q24" s="537"/>
      <c r="R24" s="657"/>
      <c r="S24" s="613"/>
      <c r="T24" s="613"/>
      <c r="U24" s="613"/>
    </row>
    <row r="25" spans="1:21" ht="15.75" customHeight="1" x14ac:dyDescent="0.25">
      <c r="A25" s="667"/>
      <c r="B25" s="667"/>
      <c r="C25" s="604"/>
      <c r="D25" s="613"/>
      <c r="E25" s="604"/>
      <c r="F25" s="604"/>
      <c r="G25" s="616"/>
      <c r="H25" s="643"/>
      <c r="I25" s="640"/>
      <c r="J25" s="643"/>
      <c r="K25" s="640"/>
      <c r="L25" s="643"/>
      <c r="M25" s="640"/>
      <c r="N25" s="643"/>
      <c r="O25" s="651"/>
      <c r="P25" s="654"/>
      <c r="Q25" s="537"/>
      <c r="R25" s="657"/>
      <c r="S25" s="613"/>
      <c r="T25" s="613"/>
      <c r="U25" s="613"/>
    </row>
    <row r="26" spans="1:21" ht="15.75" x14ac:dyDescent="0.25">
      <c r="A26" s="667"/>
      <c r="B26" s="667"/>
      <c r="C26" s="604"/>
      <c r="D26" s="613"/>
      <c r="E26" s="604"/>
      <c r="F26" s="604"/>
      <c r="G26" s="616"/>
      <c r="H26" s="643"/>
      <c r="I26" s="640"/>
      <c r="J26" s="643"/>
      <c r="K26" s="640"/>
      <c r="L26" s="643"/>
      <c r="M26" s="640"/>
      <c r="N26" s="643"/>
      <c r="O26" s="651"/>
      <c r="P26" s="654"/>
      <c r="Q26" s="247"/>
      <c r="R26" s="657"/>
      <c r="S26" s="613"/>
      <c r="T26" s="613"/>
      <c r="U26" s="613"/>
    </row>
    <row r="27" spans="1:21" ht="15.75" x14ac:dyDescent="0.25">
      <c r="A27" s="667"/>
      <c r="B27" s="667"/>
      <c r="C27" s="604"/>
      <c r="D27" s="613"/>
      <c r="E27" s="604"/>
      <c r="F27" s="604"/>
      <c r="G27" s="616"/>
      <c r="H27" s="643"/>
      <c r="I27" s="640"/>
      <c r="J27" s="643"/>
      <c r="K27" s="640"/>
      <c r="L27" s="643"/>
      <c r="M27" s="640"/>
      <c r="N27" s="643"/>
      <c r="O27" s="651"/>
      <c r="P27" s="654"/>
      <c r="Q27" s="247"/>
      <c r="R27" s="657"/>
      <c r="S27" s="613"/>
      <c r="T27" s="613"/>
      <c r="U27" s="613"/>
    </row>
    <row r="28" spans="1:21" ht="15.75" x14ac:dyDescent="0.25">
      <c r="A28" s="667"/>
      <c r="B28" s="667"/>
      <c r="C28" s="605"/>
      <c r="D28" s="614"/>
      <c r="E28" s="605"/>
      <c r="F28" s="605"/>
      <c r="G28" s="617"/>
      <c r="H28" s="644"/>
      <c r="I28" s="641"/>
      <c r="J28" s="644"/>
      <c r="K28" s="641"/>
      <c r="L28" s="644"/>
      <c r="M28" s="641"/>
      <c r="N28" s="644"/>
      <c r="O28" s="652"/>
      <c r="P28" s="655"/>
      <c r="Q28" s="247"/>
      <c r="R28" s="658"/>
      <c r="S28" s="614"/>
      <c r="T28" s="614"/>
      <c r="U28" s="614"/>
    </row>
    <row r="29" spans="1:21" ht="15.75" x14ac:dyDescent="0.25">
      <c r="A29" s="667"/>
      <c r="B29" s="665" t="s">
        <v>1696</v>
      </c>
      <c r="C29" s="679" t="s">
        <v>1700</v>
      </c>
      <c r="D29" s="659" t="s">
        <v>1721</v>
      </c>
      <c r="E29" s="603" t="s">
        <v>1701</v>
      </c>
      <c r="F29" s="659" t="s">
        <v>1702</v>
      </c>
      <c r="G29" s="615">
        <v>0.25</v>
      </c>
      <c r="H29" s="642">
        <f>+G29*P29</f>
        <v>1250</v>
      </c>
      <c r="I29" s="639">
        <v>0.25</v>
      </c>
      <c r="J29" s="632">
        <f>+I29*P29</f>
        <v>1250</v>
      </c>
      <c r="K29" s="639">
        <v>0.25</v>
      </c>
      <c r="L29" s="635">
        <f>+P29*K29</f>
        <v>1250</v>
      </c>
      <c r="M29" s="639">
        <v>0.25</v>
      </c>
      <c r="N29" s="632">
        <f>+M29*P29</f>
        <v>1250</v>
      </c>
      <c r="O29" s="639">
        <v>1</v>
      </c>
      <c r="P29" s="645">
        <v>5000</v>
      </c>
      <c r="Q29" s="247"/>
      <c r="R29" s="648" t="s">
        <v>1703</v>
      </c>
      <c r="S29" s="636" t="s">
        <v>1704</v>
      </c>
      <c r="T29" s="636" t="s">
        <v>1705</v>
      </c>
      <c r="U29" s="636" t="s">
        <v>1722</v>
      </c>
    </row>
    <row r="30" spans="1:21" ht="15.75" x14ac:dyDescent="0.25">
      <c r="A30" s="667"/>
      <c r="B30" s="665"/>
      <c r="C30" s="680"/>
      <c r="D30" s="660"/>
      <c r="E30" s="604"/>
      <c r="F30" s="660"/>
      <c r="G30" s="613"/>
      <c r="H30" s="643"/>
      <c r="I30" s="633"/>
      <c r="J30" s="633"/>
      <c r="K30" s="633"/>
      <c r="L30" s="633"/>
      <c r="M30" s="633"/>
      <c r="N30" s="633"/>
      <c r="O30" s="640"/>
      <c r="P30" s="646"/>
      <c r="Q30" s="247"/>
      <c r="R30" s="649"/>
      <c r="S30" s="637"/>
      <c r="T30" s="637"/>
      <c r="U30" s="637"/>
    </row>
    <row r="31" spans="1:21" ht="15.75" x14ac:dyDescent="0.25">
      <c r="A31" s="667"/>
      <c r="B31" s="665"/>
      <c r="C31" s="680"/>
      <c r="D31" s="660"/>
      <c r="E31" s="604"/>
      <c r="F31" s="660"/>
      <c r="G31" s="613"/>
      <c r="H31" s="643"/>
      <c r="I31" s="633"/>
      <c r="J31" s="633"/>
      <c r="K31" s="633"/>
      <c r="L31" s="633"/>
      <c r="M31" s="633"/>
      <c r="N31" s="633"/>
      <c r="O31" s="640"/>
      <c r="P31" s="646"/>
      <c r="Q31" s="247"/>
      <c r="R31" s="649"/>
      <c r="S31" s="637"/>
      <c r="T31" s="637"/>
      <c r="U31" s="637"/>
    </row>
    <row r="32" spans="1:21" ht="15.75" x14ac:dyDescent="0.25">
      <c r="A32" s="667"/>
      <c r="B32" s="665"/>
      <c r="C32" s="680"/>
      <c r="D32" s="660"/>
      <c r="E32" s="604"/>
      <c r="F32" s="660"/>
      <c r="G32" s="613"/>
      <c r="H32" s="643"/>
      <c r="I32" s="633"/>
      <c r="J32" s="633"/>
      <c r="K32" s="633"/>
      <c r="L32" s="633"/>
      <c r="M32" s="633"/>
      <c r="N32" s="633"/>
      <c r="O32" s="640"/>
      <c r="P32" s="646"/>
      <c r="Q32" s="247"/>
      <c r="R32" s="649"/>
      <c r="S32" s="637"/>
      <c r="T32" s="637"/>
      <c r="U32" s="637"/>
    </row>
    <row r="33" spans="1:21" ht="81.75" customHeight="1" x14ac:dyDescent="0.25">
      <c r="A33" s="667"/>
      <c r="B33" s="665"/>
      <c r="C33" s="681"/>
      <c r="D33" s="661"/>
      <c r="E33" s="605"/>
      <c r="F33" s="661"/>
      <c r="G33" s="614"/>
      <c r="H33" s="644"/>
      <c r="I33" s="634"/>
      <c r="J33" s="634"/>
      <c r="K33" s="634"/>
      <c r="L33" s="634"/>
      <c r="M33" s="634"/>
      <c r="N33" s="634"/>
      <c r="O33" s="641"/>
      <c r="P33" s="647"/>
      <c r="Q33" s="247"/>
      <c r="R33" s="650"/>
      <c r="S33" s="638"/>
      <c r="T33" s="638"/>
      <c r="U33" s="638"/>
    </row>
    <row r="34" spans="1:21" ht="63" customHeight="1" x14ac:dyDescent="0.25">
      <c r="A34" s="667"/>
      <c r="B34" s="665" t="s">
        <v>1697</v>
      </c>
      <c r="C34" s="603" t="s">
        <v>1793</v>
      </c>
      <c r="D34" s="612" t="s">
        <v>1794</v>
      </c>
      <c r="E34" s="603" t="s">
        <v>1795</v>
      </c>
      <c r="F34" s="603" t="s">
        <v>1796</v>
      </c>
      <c r="G34" s="612"/>
      <c r="H34" s="642"/>
      <c r="I34" s="639">
        <v>0.5</v>
      </c>
      <c r="J34" s="632">
        <f>+I34*P34</f>
        <v>7500</v>
      </c>
      <c r="K34" s="639">
        <v>0.5</v>
      </c>
      <c r="L34" s="632">
        <f>+P34*K34</f>
        <v>7500</v>
      </c>
      <c r="M34" s="635"/>
      <c r="N34" s="635"/>
      <c r="O34" s="639">
        <v>1</v>
      </c>
      <c r="P34" s="645">
        <v>15000</v>
      </c>
      <c r="Q34" s="247"/>
      <c r="R34" s="612" t="s">
        <v>1797</v>
      </c>
      <c r="S34" s="612" t="s">
        <v>1704</v>
      </c>
      <c r="T34" s="612" t="s">
        <v>1798</v>
      </c>
      <c r="U34" s="612" t="s">
        <v>1799</v>
      </c>
    </row>
    <row r="35" spans="1:21" ht="15.75" x14ac:dyDescent="0.25">
      <c r="A35" s="667"/>
      <c r="B35" s="665"/>
      <c r="C35" s="604"/>
      <c r="D35" s="613"/>
      <c r="E35" s="604"/>
      <c r="F35" s="604"/>
      <c r="G35" s="613"/>
      <c r="H35" s="643"/>
      <c r="I35" s="633"/>
      <c r="J35" s="633"/>
      <c r="K35" s="633"/>
      <c r="L35" s="633"/>
      <c r="M35" s="633"/>
      <c r="N35" s="633"/>
      <c r="O35" s="651"/>
      <c r="P35" s="646"/>
      <c r="Q35" s="247"/>
      <c r="R35" s="613"/>
      <c r="S35" s="613"/>
      <c r="T35" s="613"/>
      <c r="U35" s="613"/>
    </row>
    <row r="36" spans="1:21" ht="15.75" x14ac:dyDescent="0.25">
      <c r="A36" s="667"/>
      <c r="B36" s="665"/>
      <c r="C36" s="604"/>
      <c r="D36" s="613"/>
      <c r="E36" s="604"/>
      <c r="F36" s="604"/>
      <c r="G36" s="613"/>
      <c r="H36" s="643"/>
      <c r="I36" s="633"/>
      <c r="J36" s="633"/>
      <c r="K36" s="633"/>
      <c r="L36" s="633"/>
      <c r="M36" s="633"/>
      <c r="N36" s="633"/>
      <c r="O36" s="651"/>
      <c r="P36" s="646"/>
      <c r="Q36" s="247"/>
      <c r="R36" s="613"/>
      <c r="S36" s="613"/>
      <c r="T36" s="613"/>
      <c r="U36" s="613"/>
    </row>
    <row r="37" spans="1:21" ht="46.5" customHeight="1" x14ac:dyDescent="0.25">
      <c r="A37" s="667"/>
      <c r="B37" s="665"/>
      <c r="C37" s="605"/>
      <c r="D37" s="614"/>
      <c r="E37" s="605"/>
      <c r="F37" s="605"/>
      <c r="G37" s="614"/>
      <c r="H37" s="644"/>
      <c r="I37" s="634"/>
      <c r="J37" s="634"/>
      <c r="K37" s="634"/>
      <c r="L37" s="634"/>
      <c r="M37" s="634"/>
      <c r="N37" s="634"/>
      <c r="O37" s="652"/>
      <c r="P37" s="647"/>
      <c r="Q37" s="247"/>
      <c r="R37" s="614"/>
      <c r="S37" s="614"/>
      <c r="T37" s="614"/>
      <c r="U37" s="614"/>
    </row>
    <row r="38" spans="1:21" ht="15.75" x14ac:dyDescent="0.25">
      <c r="A38" s="667"/>
      <c r="B38" s="665" t="s">
        <v>1698</v>
      </c>
      <c r="C38" s="603"/>
      <c r="D38" s="612"/>
      <c r="E38" s="603"/>
      <c r="F38" s="603"/>
      <c r="G38" s="612"/>
      <c r="H38" s="536"/>
      <c r="I38" s="339"/>
      <c r="J38" s="339"/>
      <c r="K38" s="339"/>
      <c r="L38" s="339"/>
      <c r="M38" s="339"/>
      <c r="N38" s="339"/>
      <c r="O38" s="376">
        <f t="shared" si="0"/>
        <v>0</v>
      </c>
      <c r="P38" s="377">
        <f t="shared" si="0"/>
        <v>0</v>
      </c>
      <c r="Q38" s="247"/>
      <c r="R38" s="247"/>
      <c r="S38" s="247"/>
      <c r="T38" s="247"/>
      <c r="U38" s="247"/>
    </row>
    <row r="39" spans="1:21" ht="15.75" x14ac:dyDescent="0.25">
      <c r="A39" s="667"/>
      <c r="B39" s="665"/>
      <c r="C39" s="604"/>
      <c r="D39" s="613"/>
      <c r="E39" s="604"/>
      <c r="F39" s="604"/>
      <c r="G39" s="613"/>
      <c r="H39" s="536"/>
      <c r="I39" s="339"/>
      <c r="J39" s="339"/>
      <c r="K39" s="339"/>
      <c r="L39" s="339"/>
      <c r="M39" s="339"/>
      <c r="N39" s="339"/>
      <c r="O39" s="376">
        <f t="shared" si="0"/>
        <v>0</v>
      </c>
      <c r="P39" s="377">
        <f t="shared" si="0"/>
        <v>0</v>
      </c>
      <c r="Q39" s="247"/>
      <c r="R39" s="247"/>
      <c r="S39" s="247"/>
      <c r="T39" s="247"/>
      <c r="U39" s="247"/>
    </row>
    <row r="40" spans="1:21" ht="15.75" x14ac:dyDescent="0.25">
      <c r="A40" s="667"/>
      <c r="B40" s="665"/>
      <c r="C40" s="604"/>
      <c r="D40" s="613"/>
      <c r="E40" s="604"/>
      <c r="F40" s="604"/>
      <c r="G40" s="613"/>
      <c r="H40" s="536"/>
      <c r="I40" s="339"/>
      <c r="J40" s="339"/>
      <c r="K40" s="339"/>
      <c r="L40" s="339"/>
      <c r="M40" s="339"/>
      <c r="N40" s="339"/>
      <c r="O40" s="376">
        <f t="shared" si="0"/>
        <v>0</v>
      </c>
      <c r="P40" s="377">
        <f t="shared" si="0"/>
        <v>0</v>
      </c>
      <c r="Q40" s="247"/>
      <c r="R40" s="247"/>
      <c r="S40" s="247"/>
      <c r="T40" s="247"/>
      <c r="U40" s="247"/>
    </row>
    <row r="41" spans="1:21" ht="15.75" x14ac:dyDescent="0.25">
      <c r="A41" s="667"/>
      <c r="B41" s="665"/>
      <c r="C41" s="604"/>
      <c r="D41" s="613"/>
      <c r="E41" s="604"/>
      <c r="F41" s="604"/>
      <c r="G41" s="613"/>
      <c r="H41" s="536"/>
      <c r="I41" s="339"/>
      <c r="J41" s="339"/>
      <c r="K41" s="339"/>
      <c r="L41" s="339"/>
      <c r="M41" s="339"/>
      <c r="N41" s="339"/>
      <c r="O41" s="376">
        <f t="shared" ref="O41:P73" si="1">G41+I41+K41+M41</f>
        <v>0</v>
      </c>
      <c r="P41" s="377">
        <f t="shared" si="1"/>
        <v>0</v>
      </c>
      <c r="Q41" s="247"/>
      <c r="R41" s="247"/>
      <c r="S41" s="247"/>
      <c r="T41" s="247"/>
      <c r="U41" s="247"/>
    </row>
    <row r="42" spans="1:21" ht="15.75" x14ac:dyDescent="0.25">
      <c r="A42" s="667"/>
      <c r="B42" s="665"/>
      <c r="C42" s="605"/>
      <c r="D42" s="614"/>
      <c r="E42" s="605"/>
      <c r="F42" s="605"/>
      <c r="G42" s="614"/>
      <c r="H42" s="536"/>
      <c r="I42" s="339"/>
      <c r="J42" s="339"/>
      <c r="K42" s="339"/>
      <c r="L42" s="339"/>
      <c r="M42" s="339"/>
      <c r="N42" s="339"/>
      <c r="O42" s="376">
        <f t="shared" si="1"/>
        <v>0</v>
      </c>
      <c r="P42" s="377">
        <f t="shared" si="1"/>
        <v>0</v>
      </c>
      <c r="Q42" s="247"/>
      <c r="R42" s="247"/>
      <c r="S42" s="247"/>
      <c r="T42" s="247"/>
      <c r="U42" s="247"/>
    </row>
    <row r="43" spans="1:21" ht="15" customHeight="1" x14ac:dyDescent="0.25">
      <c r="A43" s="666" t="s">
        <v>1455</v>
      </c>
      <c r="B43" s="665" t="s">
        <v>1706</v>
      </c>
      <c r="C43" s="669" t="s">
        <v>1707</v>
      </c>
      <c r="D43" s="672" t="s">
        <v>1708</v>
      </c>
      <c r="E43" s="603" t="s">
        <v>1709</v>
      </c>
      <c r="F43" s="672" t="s">
        <v>1710</v>
      </c>
      <c r="G43" s="615">
        <v>0.25</v>
      </c>
      <c r="H43" s="632">
        <f>+G43*P43</f>
        <v>125</v>
      </c>
      <c r="I43" s="639">
        <v>0.25</v>
      </c>
      <c r="J43" s="632">
        <f>+K43*P43</f>
        <v>125</v>
      </c>
      <c r="K43" s="639">
        <v>0.25</v>
      </c>
      <c r="L43" s="632">
        <f>+M43*P43</f>
        <v>125</v>
      </c>
      <c r="M43" s="639">
        <v>0.25</v>
      </c>
      <c r="N43" s="632">
        <f>+M43*P43</f>
        <v>125</v>
      </c>
      <c r="O43" s="639">
        <v>1</v>
      </c>
      <c r="P43" s="645">
        <v>500</v>
      </c>
      <c r="Q43" s="339"/>
      <c r="R43" s="682" t="s">
        <v>1711</v>
      </c>
      <c r="S43" s="672" t="s">
        <v>1712</v>
      </c>
      <c r="T43" s="672" t="s">
        <v>1713</v>
      </c>
      <c r="U43" s="672" t="s">
        <v>1733</v>
      </c>
    </row>
    <row r="44" spans="1:21" ht="15" customHeight="1" x14ac:dyDescent="0.25">
      <c r="A44" s="667"/>
      <c r="B44" s="665"/>
      <c r="C44" s="670"/>
      <c r="D44" s="673"/>
      <c r="E44" s="604"/>
      <c r="F44" s="673"/>
      <c r="G44" s="616"/>
      <c r="H44" s="633"/>
      <c r="I44" s="640"/>
      <c r="J44" s="633"/>
      <c r="K44" s="640"/>
      <c r="L44" s="633"/>
      <c r="M44" s="640"/>
      <c r="N44" s="633"/>
      <c r="O44" s="651"/>
      <c r="P44" s="646"/>
      <c r="Q44" s="339"/>
      <c r="R44" s="683"/>
      <c r="S44" s="673"/>
      <c r="T44" s="673"/>
      <c r="U44" s="673"/>
    </row>
    <row r="45" spans="1:21" ht="15" customHeight="1" x14ac:dyDescent="0.25">
      <c r="A45" s="667"/>
      <c r="B45" s="665"/>
      <c r="C45" s="670"/>
      <c r="D45" s="673"/>
      <c r="E45" s="604"/>
      <c r="F45" s="673"/>
      <c r="G45" s="616"/>
      <c r="H45" s="633"/>
      <c r="I45" s="640"/>
      <c r="J45" s="633"/>
      <c r="K45" s="640"/>
      <c r="L45" s="633"/>
      <c r="M45" s="640"/>
      <c r="N45" s="633"/>
      <c r="O45" s="651"/>
      <c r="P45" s="646"/>
      <c r="Q45" s="339"/>
      <c r="R45" s="683"/>
      <c r="S45" s="673"/>
      <c r="T45" s="673"/>
      <c r="U45" s="673"/>
    </row>
    <row r="46" spans="1:21" ht="15" customHeight="1" x14ac:dyDescent="0.25">
      <c r="A46" s="667"/>
      <c r="B46" s="665"/>
      <c r="C46" s="670"/>
      <c r="D46" s="673"/>
      <c r="E46" s="604"/>
      <c r="F46" s="673"/>
      <c r="G46" s="616"/>
      <c r="H46" s="633"/>
      <c r="I46" s="640"/>
      <c r="J46" s="633"/>
      <c r="K46" s="640"/>
      <c r="L46" s="633"/>
      <c r="M46" s="640"/>
      <c r="N46" s="633"/>
      <c r="O46" s="651"/>
      <c r="P46" s="646"/>
      <c r="Q46" s="339"/>
      <c r="R46" s="683"/>
      <c r="S46" s="673"/>
      <c r="T46" s="673"/>
      <c r="U46" s="673"/>
    </row>
    <row r="47" spans="1:21" ht="15" customHeight="1" x14ac:dyDescent="0.25">
      <c r="A47" s="667"/>
      <c r="B47" s="665"/>
      <c r="C47" s="670"/>
      <c r="D47" s="673"/>
      <c r="E47" s="604"/>
      <c r="F47" s="673"/>
      <c r="G47" s="616"/>
      <c r="H47" s="633"/>
      <c r="I47" s="640"/>
      <c r="J47" s="633"/>
      <c r="K47" s="640"/>
      <c r="L47" s="633"/>
      <c r="M47" s="640"/>
      <c r="N47" s="633"/>
      <c r="O47" s="651"/>
      <c r="P47" s="646"/>
      <c r="Q47" s="339"/>
      <c r="R47" s="683"/>
      <c r="S47" s="673"/>
      <c r="T47" s="673"/>
      <c r="U47" s="673"/>
    </row>
    <row r="48" spans="1:21" ht="30.75" customHeight="1" x14ac:dyDescent="0.25">
      <c r="A48" s="667"/>
      <c r="B48" s="665"/>
      <c r="C48" s="671"/>
      <c r="D48" s="674"/>
      <c r="E48" s="605"/>
      <c r="F48" s="674"/>
      <c r="G48" s="617"/>
      <c r="H48" s="634"/>
      <c r="I48" s="641"/>
      <c r="J48" s="634"/>
      <c r="K48" s="641"/>
      <c r="L48" s="634"/>
      <c r="M48" s="641"/>
      <c r="N48" s="634"/>
      <c r="O48" s="652"/>
      <c r="P48" s="647"/>
      <c r="Q48" s="339"/>
      <c r="R48" s="684"/>
      <c r="S48" s="674"/>
      <c r="T48" s="674"/>
      <c r="U48" s="674"/>
    </row>
    <row r="49" spans="1:21" ht="15.75" customHeight="1" x14ac:dyDescent="0.25">
      <c r="A49" s="667"/>
      <c r="B49" s="665" t="s">
        <v>1714</v>
      </c>
      <c r="C49" s="302"/>
      <c r="D49" s="247"/>
      <c r="E49" s="302"/>
      <c r="F49" s="302"/>
      <c r="G49" s="248"/>
      <c r="H49" s="339"/>
      <c r="I49" s="340"/>
      <c r="J49" s="339"/>
      <c r="K49" s="340"/>
      <c r="L49" s="339"/>
      <c r="M49" s="340"/>
      <c r="N49" s="339"/>
      <c r="O49" s="376">
        <f t="shared" si="1"/>
        <v>0</v>
      </c>
      <c r="P49" s="377">
        <f t="shared" si="1"/>
        <v>0</v>
      </c>
      <c r="Q49" s="339"/>
      <c r="R49" s="339"/>
      <c r="S49" s="247"/>
      <c r="T49" s="247"/>
      <c r="U49" s="247"/>
    </row>
    <row r="50" spans="1:21" ht="15.75" customHeight="1" x14ac:dyDescent="0.25">
      <c r="A50" s="667"/>
      <c r="B50" s="665"/>
      <c r="C50" s="302"/>
      <c r="D50" s="247"/>
      <c r="E50" s="302"/>
      <c r="F50" s="302"/>
      <c r="G50" s="248"/>
      <c r="H50" s="339"/>
      <c r="I50" s="340"/>
      <c r="J50" s="339"/>
      <c r="K50" s="340"/>
      <c r="L50" s="339"/>
      <c r="M50" s="340"/>
      <c r="N50" s="339"/>
      <c r="O50" s="376">
        <f t="shared" si="1"/>
        <v>0</v>
      </c>
      <c r="P50" s="377">
        <f t="shared" si="1"/>
        <v>0</v>
      </c>
      <c r="Q50" s="339"/>
      <c r="R50" s="339"/>
      <c r="S50" s="247"/>
      <c r="T50" s="247"/>
      <c r="U50" s="247"/>
    </row>
    <row r="51" spans="1:21" ht="15.75" customHeight="1" x14ac:dyDescent="0.25">
      <c r="A51" s="667"/>
      <c r="B51" s="665"/>
      <c r="C51" s="302"/>
      <c r="D51" s="247"/>
      <c r="E51" s="302"/>
      <c r="F51" s="302"/>
      <c r="G51" s="248"/>
      <c r="H51" s="339"/>
      <c r="I51" s="340"/>
      <c r="J51" s="339"/>
      <c r="K51" s="340"/>
      <c r="L51" s="339"/>
      <c r="M51" s="340"/>
      <c r="N51" s="339"/>
      <c r="O51" s="376">
        <f t="shared" si="1"/>
        <v>0</v>
      </c>
      <c r="P51" s="377">
        <f t="shared" si="1"/>
        <v>0</v>
      </c>
      <c r="Q51" s="339"/>
      <c r="R51" s="339"/>
      <c r="S51" s="247"/>
      <c r="T51" s="247"/>
      <c r="U51" s="247"/>
    </row>
    <row r="52" spans="1:21" ht="15.75" customHeight="1" x14ac:dyDescent="0.25">
      <c r="A52" s="667"/>
      <c r="B52" s="665" t="s">
        <v>1715</v>
      </c>
      <c r="C52" s="302"/>
      <c r="D52" s="247"/>
      <c r="E52" s="302"/>
      <c r="F52" s="302"/>
      <c r="G52" s="248"/>
      <c r="H52" s="339"/>
      <c r="I52" s="340"/>
      <c r="J52" s="339"/>
      <c r="K52" s="340"/>
      <c r="L52" s="339"/>
      <c r="M52" s="340"/>
      <c r="N52" s="339"/>
      <c r="O52" s="376">
        <f t="shared" si="1"/>
        <v>0</v>
      </c>
      <c r="P52" s="377">
        <f t="shared" si="1"/>
        <v>0</v>
      </c>
      <c r="Q52" s="339"/>
      <c r="R52" s="339"/>
      <c r="S52" s="247"/>
      <c r="T52" s="247"/>
      <c r="U52" s="247"/>
    </row>
    <row r="53" spans="1:21" ht="15.75" customHeight="1" x14ac:dyDescent="0.25">
      <c r="A53" s="667"/>
      <c r="B53" s="665"/>
      <c r="C53" s="302"/>
      <c r="D53" s="247"/>
      <c r="E53" s="302"/>
      <c r="F53" s="302"/>
      <c r="G53" s="248"/>
      <c r="H53" s="339"/>
      <c r="I53" s="340"/>
      <c r="J53" s="339"/>
      <c r="K53" s="340"/>
      <c r="L53" s="339"/>
      <c r="M53" s="340"/>
      <c r="N53" s="339"/>
      <c r="O53" s="376">
        <f t="shared" si="1"/>
        <v>0</v>
      </c>
      <c r="P53" s="377">
        <f t="shared" si="1"/>
        <v>0</v>
      </c>
      <c r="Q53" s="339"/>
      <c r="R53" s="339"/>
      <c r="S53" s="247"/>
      <c r="T53" s="247"/>
      <c r="U53" s="247"/>
    </row>
    <row r="54" spans="1:21" ht="15.75" customHeight="1" x14ac:dyDescent="0.25">
      <c r="A54" s="667"/>
      <c r="B54" s="665"/>
      <c r="C54" s="302"/>
      <c r="D54" s="247"/>
      <c r="E54" s="302"/>
      <c r="F54" s="302"/>
      <c r="G54" s="248"/>
      <c r="H54" s="339"/>
      <c r="I54" s="340"/>
      <c r="J54" s="339"/>
      <c r="K54" s="340"/>
      <c r="L54" s="339"/>
      <c r="M54" s="340"/>
      <c r="N54" s="339"/>
      <c r="O54" s="376">
        <f t="shared" si="1"/>
        <v>0</v>
      </c>
      <c r="P54" s="377">
        <f t="shared" si="1"/>
        <v>0</v>
      </c>
      <c r="Q54" s="339"/>
      <c r="R54" s="339"/>
      <c r="S54" s="247"/>
      <c r="T54" s="247"/>
      <c r="U54" s="247"/>
    </row>
    <row r="55" spans="1:21" ht="15.75" customHeight="1" x14ac:dyDescent="0.25">
      <c r="A55" s="667"/>
      <c r="B55" s="665"/>
      <c r="C55" s="302"/>
      <c r="D55" s="247"/>
      <c r="E55" s="302"/>
      <c r="F55" s="302"/>
      <c r="G55" s="248"/>
      <c r="H55" s="339"/>
      <c r="I55" s="340"/>
      <c r="J55" s="339"/>
      <c r="K55" s="340"/>
      <c r="L55" s="339"/>
      <c r="M55" s="340"/>
      <c r="N55" s="339"/>
      <c r="O55" s="376">
        <f t="shared" si="1"/>
        <v>0</v>
      </c>
      <c r="P55" s="377">
        <f t="shared" si="1"/>
        <v>0</v>
      </c>
      <c r="Q55" s="339"/>
      <c r="R55" s="339"/>
      <c r="S55" s="247"/>
      <c r="T55" s="247"/>
      <c r="U55" s="247"/>
    </row>
    <row r="56" spans="1:21" ht="15.75" customHeight="1" x14ac:dyDescent="0.25">
      <c r="A56" s="667"/>
      <c r="B56" s="665" t="s">
        <v>1716</v>
      </c>
      <c r="C56" s="302"/>
      <c r="D56" s="247"/>
      <c r="E56" s="302"/>
      <c r="F56" s="302"/>
      <c r="G56" s="248"/>
      <c r="H56" s="339"/>
      <c r="I56" s="340"/>
      <c r="J56" s="339"/>
      <c r="K56" s="340"/>
      <c r="L56" s="339"/>
      <c r="M56" s="340"/>
      <c r="N56" s="339"/>
      <c r="O56" s="376">
        <f t="shared" si="1"/>
        <v>0</v>
      </c>
      <c r="P56" s="377">
        <f t="shared" si="1"/>
        <v>0</v>
      </c>
      <c r="Q56" s="339"/>
      <c r="R56" s="339"/>
      <c r="S56" s="247"/>
      <c r="T56" s="247"/>
      <c r="U56" s="247"/>
    </row>
    <row r="57" spans="1:21" ht="15.75" customHeight="1" x14ac:dyDescent="0.25">
      <c r="A57" s="667"/>
      <c r="B57" s="665"/>
      <c r="C57" s="302"/>
      <c r="D57" s="247"/>
      <c r="E57" s="302"/>
      <c r="F57" s="302"/>
      <c r="G57" s="248"/>
      <c r="H57" s="339"/>
      <c r="I57" s="340"/>
      <c r="J57" s="339"/>
      <c r="K57" s="340"/>
      <c r="L57" s="339"/>
      <c r="M57" s="340"/>
      <c r="N57" s="339"/>
      <c r="O57" s="376">
        <f t="shared" si="1"/>
        <v>0</v>
      </c>
      <c r="P57" s="377">
        <f t="shared" si="1"/>
        <v>0</v>
      </c>
      <c r="Q57" s="339"/>
      <c r="R57" s="339"/>
      <c r="S57" s="247"/>
      <c r="T57" s="247"/>
      <c r="U57" s="247"/>
    </row>
    <row r="58" spans="1:21" ht="15.75" customHeight="1" x14ac:dyDescent="0.25">
      <c r="A58" s="667"/>
      <c r="B58" s="665"/>
      <c r="C58" s="302"/>
      <c r="D58" s="247"/>
      <c r="E58" s="302"/>
      <c r="F58" s="302"/>
      <c r="G58" s="248"/>
      <c r="H58" s="339"/>
      <c r="I58" s="340"/>
      <c r="J58" s="339"/>
      <c r="K58" s="340"/>
      <c r="L58" s="339"/>
      <c r="M58" s="340"/>
      <c r="N58" s="339"/>
      <c r="O58" s="376">
        <f t="shared" si="1"/>
        <v>0</v>
      </c>
      <c r="P58" s="377">
        <f t="shared" si="1"/>
        <v>0</v>
      </c>
      <c r="Q58" s="339"/>
      <c r="R58" s="339"/>
      <c r="S58" s="247"/>
      <c r="T58" s="247"/>
      <c r="U58" s="247"/>
    </row>
    <row r="59" spans="1:21" ht="15.75" customHeight="1" x14ac:dyDescent="0.25">
      <c r="A59" s="667"/>
      <c r="B59" s="665"/>
      <c r="C59" s="302"/>
      <c r="D59" s="247"/>
      <c r="E59" s="302"/>
      <c r="F59" s="302"/>
      <c r="G59" s="248"/>
      <c r="H59" s="339"/>
      <c r="I59" s="340"/>
      <c r="J59" s="339"/>
      <c r="K59" s="340"/>
      <c r="L59" s="339"/>
      <c r="M59" s="340"/>
      <c r="N59" s="339"/>
      <c r="O59" s="376">
        <f t="shared" si="1"/>
        <v>0</v>
      </c>
      <c r="P59" s="377">
        <f t="shared" si="1"/>
        <v>0</v>
      </c>
      <c r="Q59" s="339"/>
      <c r="R59" s="339"/>
      <c r="S59" s="247"/>
      <c r="T59" s="247"/>
      <c r="U59" s="247"/>
    </row>
    <row r="60" spans="1:21" ht="15.75" x14ac:dyDescent="0.25">
      <c r="A60" s="667"/>
      <c r="B60" s="665" t="s">
        <v>1717</v>
      </c>
      <c r="C60" s="302"/>
      <c r="D60" s="247"/>
      <c r="E60" s="302"/>
      <c r="F60" s="302"/>
      <c r="G60" s="248"/>
      <c r="H60" s="339"/>
      <c r="I60" s="340"/>
      <c r="J60" s="339"/>
      <c r="K60" s="340"/>
      <c r="L60" s="339"/>
      <c r="M60" s="340"/>
      <c r="N60" s="339"/>
      <c r="O60" s="376">
        <f t="shared" si="1"/>
        <v>0</v>
      </c>
      <c r="P60" s="377">
        <f t="shared" si="1"/>
        <v>0</v>
      </c>
      <c r="Q60" s="339"/>
      <c r="R60" s="339"/>
      <c r="S60" s="247"/>
      <c r="T60" s="247"/>
      <c r="U60" s="247"/>
    </row>
    <row r="61" spans="1:21" ht="15.75" x14ac:dyDescent="0.25">
      <c r="A61" s="667"/>
      <c r="B61" s="665"/>
      <c r="C61" s="302"/>
      <c r="D61" s="247"/>
      <c r="E61" s="302"/>
      <c r="F61" s="302"/>
      <c r="G61" s="248"/>
      <c r="H61" s="339"/>
      <c r="I61" s="340"/>
      <c r="J61" s="339"/>
      <c r="K61" s="340"/>
      <c r="L61" s="339"/>
      <c r="M61" s="340"/>
      <c r="N61" s="339"/>
      <c r="O61" s="376">
        <f t="shared" si="1"/>
        <v>0</v>
      </c>
      <c r="P61" s="377">
        <f t="shared" si="1"/>
        <v>0</v>
      </c>
      <c r="Q61" s="339"/>
      <c r="R61" s="339"/>
      <c r="S61" s="247"/>
      <c r="T61" s="247"/>
      <c r="U61" s="247"/>
    </row>
    <row r="62" spans="1:21" ht="15.75" x14ac:dyDescent="0.25">
      <c r="A62" s="667"/>
      <c r="B62" s="665"/>
      <c r="C62" s="302"/>
      <c r="D62" s="247"/>
      <c r="E62" s="302"/>
      <c r="F62" s="302"/>
      <c r="G62" s="248"/>
      <c r="H62" s="339"/>
      <c r="I62" s="340"/>
      <c r="J62" s="339"/>
      <c r="K62" s="340"/>
      <c r="L62" s="339"/>
      <c r="M62" s="340"/>
      <c r="N62" s="339"/>
      <c r="O62" s="376">
        <f t="shared" si="1"/>
        <v>0</v>
      </c>
      <c r="P62" s="377">
        <f t="shared" si="1"/>
        <v>0</v>
      </c>
      <c r="Q62" s="339"/>
      <c r="R62" s="339"/>
      <c r="S62" s="247"/>
      <c r="T62" s="247"/>
      <c r="U62" s="247"/>
    </row>
    <row r="63" spans="1:21" ht="15.75" x14ac:dyDescent="0.25">
      <c r="A63" s="667"/>
      <c r="B63" s="665"/>
      <c r="C63" s="302"/>
      <c r="D63" s="247"/>
      <c r="E63" s="302"/>
      <c r="F63" s="302"/>
      <c r="G63" s="248"/>
      <c r="H63" s="339"/>
      <c r="I63" s="340"/>
      <c r="J63" s="339"/>
      <c r="K63" s="340"/>
      <c r="L63" s="339"/>
      <c r="M63" s="340"/>
      <c r="N63" s="339"/>
      <c r="O63" s="376">
        <f t="shared" si="1"/>
        <v>0</v>
      </c>
      <c r="P63" s="377">
        <f t="shared" si="1"/>
        <v>0</v>
      </c>
      <c r="Q63" s="339"/>
      <c r="R63" s="339"/>
      <c r="S63" s="247"/>
      <c r="T63" s="247"/>
      <c r="U63" s="247"/>
    </row>
    <row r="64" spans="1:21" ht="15.75" customHeight="1" x14ac:dyDescent="0.25">
      <c r="A64" s="667"/>
      <c r="B64" s="675" t="s">
        <v>1718</v>
      </c>
      <c r="C64" s="603"/>
      <c r="D64" s="247"/>
      <c r="E64" s="302"/>
      <c r="F64" s="302"/>
      <c r="G64" s="248"/>
      <c r="H64" s="339"/>
      <c r="I64" s="340"/>
      <c r="J64" s="339"/>
      <c r="K64" s="340"/>
      <c r="L64" s="339"/>
      <c r="M64" s="340"/>
      <c r="N64" s="339"/>
      <c r="O64" s="376">
        <f t="shared" si="1"/>
        <v>0</v>
      </c>
      <c r="P64" s="377">
        <f t="shared" si="1"/>
        <v>0</v>
      </c>
      <c r="Q64" s="339"/>
      <c r="R64" s="339"/>
      <c r="S64" s="247"/>
      <c r="T64" s="247"/>
      <c r="U64" s="247"/>
    </row>
    <row r="65" spans="1:21" ht="15.75" customHeight="1" x14ac:dyDescent="0.25">
      <c r="A65" s="667"/>
      <c r="B65" s="676"/>
      <c r="C65" s="604"/>
      <c r="D65" s="247"/>
      <c r="E65" s="302"/>
      <c r="F65" s="302"/>
      <c r="G65" s="248"/>
      <c r="H65" s="339"/>
      <c r="I65" s="340"/>
      <c r="J65" s="339"/>
      <c r="K65" s="340"/>
      <c r="L65" s="339"/>
      <c r="M65" s="340"/>
      <c r="N65" s="339"/>
      <c r="O65" s="376">
        <f t="shared" si="1"/>
        <v>0</v>
      </c>
      <c r="P65" s="377">
        <f t="shared" si="1"/>
        <v>0</v>
      </c>
      <c r="Q65" s="339"/>
      <c r="R65" s="339"/>
      <c r="S65" s="247"/>
      <c r="T65" s="247"/>
      <c r="U65" s="247"/>
    </row>
    <row r="66" spans="1:21" ht="15.75" customHeight="1" x14ac:dyDescent="0.25">
      <c r="A66" s="667"/>
      <c r="B66" s="676"/>
      <c r="C66" s="604"/>
      <c r="D66" s="247"/>
      <c r="E66" s="302"/>
      <c r="F66" s="302"/>
      <c r="G66" s="248"/>
      <c r="H66" s="339"/>
      <c r="I66" s="340"/>
      <c r="J66" s="339"/>
      <c r="K66" s="340"/>
      <c r="L66" s="339"/>
      <c r="M66" s="340"/>
      <c r="N66" s="339"/>
      <c r="O66" s="376">
        <f t="shared" si="1"/>
        <v>0</v>
      </c>
      <c r="P66" s="377">
        <f t="shared" si="1"/>
        <v>0</v>
      </c>
      <c r="Q66" s="339"/>
      <c r="R66" s="339"/>
      <c r="S66" s="247"/>
      <c r="T66" s="247"/>
      <c r="U66" s="247"/>
    </row>
    <row r="67" spans="1:21" ht="18" customHeight="1" x14ac:dyDescent="0.25">
      <c r="A67" s="667"/>
      <c r="B67" s="677"/>
      <c r="C67" s="605"/>
      <c r="D67" s="247"/>
      <c r="E67" s="302"/>
      <c r="F67" s="302"/>
      <c r="G67" s="248"/>
      <c r="H67" s="339"/>
      <c r="I67" s="340"/>
      <c r="J67" s="339"/>
      <c r="K67" s="340"/>
      <c r="L67" s="339"/>
      <c r="M67" s="340"/>
      <c r="N67" s="339"/>
      <c r="O67" s="376">
        <f t="shared" si="1"/>
        <v>0</v>
      </c>
      <c r="P67" s="377">
        <f t="shared" si="1"/>
        <v>0</v>
      </c>
      <c r="Q67" s="339"/>
      <c r="R67" s="339"/>
      <c r="S67" s="247"/>
      <c r="T67" s="247"/>
      <c r="U67" s="247"/>
    </row>
    <row r="68" spans="1:21" ht="15.75" x14ac:dyDescent="0.25">
      <c r="A68" s="667"/>
      <c r="B68" s="678" t="s">
        <v>1719</v>
      </c>
      <c r="C68" s="603"/>
      <c r="D68" s="612"/>
      <c r="E68" s="603"/>
      <c r="F68" s="603"/>
      <c r="G68" s="615"/>
      <c r="H68" s="635"/>
      <c r="I68" s="639"/>
      <c r="J68" s="635"/>
      <c r="K68" s="639"/>
      <c r="L68" s="339"/>
      <c r="M68" s="340"/>
      <c r="N68" s="339"/>
      <c r="O68" s="376">
        <f t="shared" si="1"/>
        <v>0</v>
      </c>
      <c r="P68" s="377">
        <f t="shared" si="1"/>
        <v>0</v>
      </c>
      <c r="Q68" s="339"/>
      <c r="R68" s="339"/>
      <c r="S68" s="247"/>
      <c r="T68" s="247"/>
      <c r="U68" s="247"/>
    </row>
    <row r="69" spans="1:21" ht="15.75" x14ac:dyDescent="0.25">
      <c r="A69" s="667"/>
      <c r="B69" s="678"/>
      <c r="C69" s="604"/>
      <c r="D69" s="613"/>
      <c r="E69" s="604"/>
      <c r="F69" s="604"/>
      <c r="G69" s="616"/>
      <c r="H69" s="633"/>
      <c r="I69" s="640"/>
      <c r="J69" s="633"/>
      <c r="K69" s="640"/>
      <c r="L69" s="339"/>
      <c r="M69" s="340"/>
      <c r="N69" s="339"/>
      <c r="O69" s="376">
        <f t="shared" si="1"/>
        <v>0</v>
      </c>
      <c r="P69" s="377">
        <f t="shared" si="1"/>
        <v>0</v>
      </c>
      <c r="Q69" s="339"/>
      <c r="R69" s="339"/>
      <c r="S69" s="247"/>
      <c r="T69" s="247"/>
      <c r="U69" s="247"/>
    </row>
    <row r="70" spans="1:21" ht="15.75" x14ac:dyDescent="0.25">
      <c r="A70" s="667"/>
      <c r="B70" s="678"/>
      <c r="C70" s="605"/>
      <c r="D70" s="614"/>
      <c r="E70" s="605"/>
      <c r="F70" s="605"/>
      <c r="G70" s="617"/>
      <c r="H70" s="634"/>
      <c r="I70" s="641"/>
      <c r="J70" s="634"/>
      <c r="K70" s="641"/>
      <c r="L70" s="339"/>
      <c r="M70" s="340"/>
      <c r="N70" s="339"/>
      <c r="O70" s="376">
        <f t="shared" si="1"/>
        <v>0</v>
      </c>
      <c r="P70" s="377">
        <f t="shared" si="1"/>
        <v>0</v>
      </c>
      <c r="Q70" s="339"/>
      <c r="R70" s="339"/>
      <c r="S70" s="247"/>
      <c r="T70" s="247"/>
      <c r="U70" s="247"/>
    </row>
    <row r="71" spans="1:21" ht="15.75" customHeight="1" x14ac:dyDescent="0.25">
      <c r="A71" s="667"/>
      <c r="B71" s="675" t="s">
        <v>1720</v>
      </c>
      <c r="C71" s="603" t="s">
        <v>1737</v>
      </c>
      <c r="D71" s="612" t="s">
        <v>1740</v>
      </c>
      <c r="E71" s="603"/>
      <c r="F71" s="603"/>
      <c r="G71" s="615"/>
      <c r="H71" s="635"/>
      <c r="I71" s="639"/>
      <c r="J71" s="635"/>
      <c r="K71" s="639"/>
      <c r="L71" s="635"/>
      <c r="M71" s="340"/>
      <c r="N71" s="339"/>
      <c r="O71" s="376">
        <f t="shared" si="1"/>
        <v>0</v>
      </c>
      <c r="P71" s="377">
        <f t="shared" si="1"/>
        <v>0</v>
      </c>
      <c r="Q71" s="339"/>
      <c r="R71" s="339"/>
      <c r="S71" s="247"/>
      <c r="T71" s="247"/>
      <c r="U71" s="247"/>
    </row>
    <row r="72" spans="1:21" ht="15.75" customHeight="1" x14ac:dyDescent="0.25">
      <c r="A72" s="667"/>
      <c r="B72" s="676"/>
      <c r="C72" s="604"/>
      <c r="D72" s="613"/>
      <c r="E72" s="604"/>
      <c r="F72" s="604"/>
      <c r="G72" s="616"/>
      <c r="H72" s="633"/>
      <c r="I72" s="640"/>
      <c r="J72" s="633"/>
      <c r="K72" s="640"/>
      <c r="L72" s="633"/>
      <c r="M72" s="340"/>
      <c r="N72" s="339"/>
      <c r="O72" s="376">
        <f t="shared" si="1"/>
        <v>0</v>
      </c>
      <c r="P72" s="377">
        <f t="shared" si="1"/>
        <v>0</v>
      </c>
      <c r="Q72" s="339"/>
      <c r="R72" s="339"/>
      <c r="S72" s="247"/>
      <c r="T72" s="247"/>
      <c r="U72" s="247"/>
    </row>
    <row r="73" spans="1:21" ht="43.5" customHeight="1" x14ac:dyDescent="0.25">
      <c r="A73" s="667"/>
      <c r="B73" s="677"/>
      <c r="C73" s="605"/>
      <c r="D73" s="614"/>
      <c r="E73" s="605"/>
      <c r="F73" s="605"/>
      <c r="G73" s="617"/>
      <c r="H73" s="634"/>
      <c r="I73" s="641"/>
      <c r="J73" s="634"/>
      <c r="K73" s="641"/>
      <c r="L73" s="634"/>
      <c r="M73" s="340"/>
      <c r="N73" s="339"/>
      <c r="O73" s="376">
        <f t="shared" si="1"/>
        <v>0</v>
      </c>
      <c r="P73" s="377">
        <f t="shared" si="1"/>
        <v>0</v>
      </c>
      <c r="Q73" s="339"/>
      <c r="R73" s="339"/>
      <c r="S73" s="247"/>
      <c r="T73" s="247"/>
      <c r="U73" s="247"/>
    </row>
    <row r="74" spans="1:21" s="255" customFormat="1" ht="15.75" x14ac:dyDescent="0.25">
      <c r="A74" s="287"/>
      <c r="B74" s="288"/>
      <c r="C74" s="287" t="s">
        <v>98</v>
      </c>
      <c r="D74" s="288"/>
      <c r="E74" s="288"/>
      <c r="F74" s="289"/>
      <c r="G74" s="258">
        <f>SUM(G8:G73)</f>
        <v>0.8</v>
      </c>
      <c r="H74" s="258">
        <f t="shared" ref="H74:P74" si="2">SUM(H8:H73)</f>
        <v>16375</v>
      </c>
      <c r="I74" s="258">
        <f t="shared" si="2"/>
        <v>1.5</v>
      </c>
      <c r="J74" s="258">
        <f t="shared" si="2"/>
        <v>33875</v>
      </c>
      <c r="K74" s="258">
        <f t="shared" si="2"/>
        <v>1.7</v>
      </c>
      <c r="L74" s="258">
        <f t="shared" si="2"/>
        <v>43875</v>
      </c>
      <c r="M74" s="258">
        <f t="shared" si="2"/>
        <v>1</v>
      </c>
      <c r="N74" s="258">
        <f t="shared" si="2"/>
        <v>26375</v>
      </c>
      <c r="O74" s="258">
        <f t="shared" si="2"/>
        <v>5</v>
      </c>
      <c r="P74" s="258">
        <f t="shared" si="2"/>
        <v>120500</v>
      </c>
      <c r="Q74" s="259"/>
      <c r="R74" s="259"/>
      <c r="S74" s="259"/>
      <c r="T74" s="259"/>
      <c r="U74" s="259"/>
    </row>
    <row r="75" spans="1:21" ht="15.75" x14ac:dyDescent="0.25">
      <c r="A75" s="255"/>
      <c r="B75" s="255"/>
      <c r="C75" s="255"/>
      <c r="D75" s="255"/>
      <c r="E75" s="254"/>
      <c r="F75" s="255"/>
      <c r="G75" s="255"/>
      <c r="S75" s="260"/>
      <c r="T75" s="260"/>
      <c r="U75" s="261"/>
    </row>
    <row r="76" spans="1:21" ht="15.75" x14ac:dyDescent="0.25">
      <c r="E76" s="254"/>
      <c r="S76" s="260"/>
      <c r="T76" s="260"/>
    </row>
    <row r="77" spans="1:21" ht="15.75" x14ac:dyDescent="0.25">
      <c r="E77" s="254"/>
      <c r="S77" s="260"/>
      <c r="T77" s="260"/>
    </row>
    <row r="78" spans="1:21" ht="15.75" x14ac:dyDescent="0.25">
      <c r="E78" s="254"/>
      <c r="S78" s="260"/>
      <c r="T78" s="260"/>
    </row>
    <row r="79" spans="1:21" ht="15.75" x14ac:dyDescent="0.25">
      <c r="E79" s="254"/>
      <c r="S79" s="260"/>
      <c r="T79" s="260"/>
    </row>
    <row r="80" spans="1:21" ht="15.75" x14ac:dyDescent="0.25">
      <c r="E80" s="254"/>
      <c r="S80" s="260"/>
      <c r="T80" s="260"/>
    </row>
    <row r="81" spans="5:20" ht="15.75" x14ac:dyDescent="0.25">
      <c r="E81" s="254"/>
      <c r="S81" s="260"/>
      <c r="T81" s="260"/>
    </row>
    <row r="82" spans="5:20" ht="15.75" x14ac:dyDescent="0.25">
      <c r="E82" s="254"/>
      <c r="S82" s="260"/>
      <c r="T82" s="260"/>
    </row>
    <row r="83" spans="5:20" ht="15.75" x14ac:dyDescent="0.25">
      <c r="E83" s="254"/>
      <c r="S83" s="260"/>
      <c r="T83" s="260"/>
    </row>
    <row r="84" spans="5:20" ht="15.75" x14ac:dyDescent="0.25">
      <c r="E84" s="254"/>
      <c r="S84" s="260"/>
      <c r="T84" s="260"/>
    </row>
    <row r="85" spans="5:20" ht="15.75" x14ac:dyDescent="0.25">
      <c r="E85" s="254"/>
      <c r="S85" s="260"/>
      <c r="T85" s="260"/>
    </row>
    <row r="86" spans="5:20" ht="15.75" x14ac:dyDescent="0.25">
      <c r="E86" s="254"/>
      <c r="S86" s="262"/>
      <c r="T86" s="262"/>
    </row>
    <row r="87" spans="5:20" ht="15.75" x14ac:dyDescent="0.25">
      <c r="E87" s="254"/>
      <c r="S87" s="260"/>
      <c r="T87" s="260"/>
    </row>
    <row r="88" spans="5:20" ht="15.75" x14ac:dyDescent="0.25">
      <c r="E88" s="254"/>
      <c r="S88" s="260"/>
      <c r="T88" s="260"/>
    </row>
    <row r="89" spans="5:20" ht="15.75" x14ac:dyDescent="0.25">
      <c r="E89" s="254"/>
      <c r="S89" s="260"/>
      <c r="T89" s="260"/>
    </row>
    <row r="90" spans="5:20" ht="15.75" x14ac:dyDescent="0.25">
      <c r="E90" s="254"/>
      <c r="S90" s="260"/>
      <c r="T90" s="260"/>
    </row>
    <row r="91" spans="5:20" ht="15.75" x14ac:dyDescent="0.25">
      <c r="E91" s="254"/>
      <c r="S91" s="260"/>
      <c r="T91" s="260"/>
    </row>
    <row r="92" spans="5:20" ht="15.75" x14ac:dyDescent="0.25">
      <c r="E92" s="254"/>
      <c r="S92" s="260"/>
      <c r="T92" s="260"/>
    </row>
    <row r="93" spans="5:20" ht="15.75" x14ac:dyDescent="0.25">
      <c r="E93" s="254"/>
      <c r="S93" s="260"/>
      <c r="T93" s="260"/>
    </row>
    <row r="94" spans="5:20" ht="15.75" x14ac:dyDescent="0.25">
      <c r="E94" s="254"/>
      <c r="S94" s="260"/>
      <c r="T94" s="260"/>
    </row>
    <row r="95" spans="5:20" ht="15.75" x14ac:dyDescent="0.25">
      <c r="E95" s="254"/>
      <c r="S95" s="260"/>
      <c r="T95" s="260"/>
    </row>
    <row r="96" spans="5:20" ht="15.75" x14ac:dyDescent="0.25">
      <c r="E96" s="254"/>
      <c r="S96" s="260"/>
      <c r="T96" s="260"/>
    </row>
    <row r="97" spans="5:20" ht="15.75" x14ac:dyDescent="0.25">
      <c r="E97" s="254"/>
      <c r="S97" s="260"/>
      <c r="T97" s="260"/>
    </row>
    <row r="98" spans="5:20" ht="15.75" x14ac:dyDescent="0.25">
      <c r="E98" s="254"/>
      <c r="S98" s="262"/>
      <c r="T98" s="262"/>
    </row>
    <row r="99" spans="5:20" ht="15.75" x14ac:dyDescent="0.25">
      <c r="E99" s="254"/>
      <c r="S99" s="260"/>
      <c r="T99" s="260"/>
    </row>
    <row r="100" spans="5:20" ht="15.75" x14ac:dyDescent="0.25">
      <c r="E100" s="254"/>
      <c r="S100" s="260"/>
      <c r="T100" s="260"/>
    </row>
    <row r="101" spans="5:20" ht="15.75" x14ac:dyDescent="0.25">
      <c r="E101" s="254"/>
      <c r="S101" s="260"/>
      <c r="T101" s="260"/>
    </row>
    <row r="102" spans="5:20" ht="15.75" x14ac:dyDescent="0.25">
      <c r="E102" s="254"/>
      <c r="S102" s="260"/>
      <c r="T102" s="260"/>
    </row>
    <row r="103" spans="5:20" ht="15.75" x14ac:dyDescent="0.25">
      <c r="E103" s="254"/>
      <c r="S103" s="260"/>
      <c r="T103" s="260"/>
    </row>
    <row r="104" spans="5:20" ht="15.75" x14ac:dyDescent="0.25">
      <c r="E104" s="254"/>
      <c r="S104" s="260"/>
      <c r="T104" s="260"/>
    </row>
    <row r="105" spans="5:20" ht="15.75" x14ac:dyDescent="0.25">
      <c r="E105" s="254"/>
      <c r="S105" s="260"/>
      <c r="T105" s="260"/>
    </row>
    <row r="106" spans="5:20" ht="15.75" x14ac:dyDescent="0.25">
      <c r="E106" s="254"/>
      <c r="S106" s="260"/>
      <c r="T106" s="260"/>
    </row>
    <row r="107" spans="5:20" ht="15.75" x14ac:dyDescent="0.25">
      <c r="E107" s="254"/>
      <c r="S107" s="262"/>
      <c r="T107" s="262"/>
    </row>
    <row r="108" spans="5:20" ht="15.75" x14ac:dyDescent="0.25">
      <c r="E108" s="254"/>
      <c r="S108" s="260"/>
      <c r="T108" s="260"/>
    </row>
    <row r="109" spans="5:20" ht="15.75" x14ac:dyDescent="0.25">
      <c r="E109" s="254"/>
      <c r="S109" s="260"/>
      <c r="T109" s="260"/>
    </row>
    <row r="110" spans="5:20" x14ac:dyDescent="0.25">
      <c r="S110" s="260"/>
      <c r="T110" s="260"/>
    </row>
    <row r="111" spans="5:20" x14ac:dyDescent="0.25">
      <c r="S111" s="260"/>
      <c r="T111" s="260"/>
    </row>
    <row r="112" spans="5:20" x14ac:dyDescent="0.25">
      <c r="S112" s="260"/>
      <c r="T112" s="260"/>
    </row>
    <row r="113" spans="5:20" x14ac:dyDescent="0.25">
      <c r="S113" s="260"/>
      <c r="T113" s="260"/>
    </row>
    <row r="114" spans="5:20" x14ac:dyDescent="0.25">
      <c r="S114" s="260"/>
      <c r="T114" s="260"/>
    </row>
    <row r="115" spans="5:20" ht="15.75" x14ac:dyDescent="0.25">
      <c r="S115" s="262"/>
      <c r="T115" s="262"/>
    </row>
    <row r="116" spans="5:20" x14ac:dyDescent="0.25">
      <c r="S116" s="260"/>
      <c r="T116" s="260"/>
    </row>
    <row r="117" spans="5:20" x14ac:dyDescent="0.25">
      <c r="S117" s="260"/>
      <c r="T117" s="260"/>
    </row>
    <row r="118" spans="5:20" x14ac:dyDescent="0.25">
      <c r="S118" s="260"/>
      <c r="T118" s="260"/>
    </row>
    <row r="119" spans="5:20" x14ac:dyDescent="0.25">
      <c r="S119" s="260"/>
      <c r="T119" s="260"/>
    </row>
    <row r="120" spans="5:20" x14ac:dyDescent="0.25">
      <c r="S120" s="260"/>
      <c r="T120" s="260"/>
    </row>
    <row r="121" spans="5:20" x14ac:dyDescent="0.25">
      <c r="S121" s="260"/>
      <c r="T121" s="260"/>
    </row>
    <row r="125" spans="5:20" x14ac:dyDescent="0.25">
      <c r="E125" s="250"/>
      <c r="S125" s="257"/>
      <c r="T125" s="257"/>
    </row>
    <row r="126" spans="5:20" x14ac:dyDescent="0.25">
      <c r="E126" s="250"/>
      <c r="S126" s="257"/>
      <c r="T126" s="257"/>
    </row>
    <row r="127" spans="5:20" x14ac:dyDescent="0.25">
      <c r="E127" s="250"/>
      <c r="S127" s="257"/>
      <c r="T127" s="257"/>
    </row>
    <row r="128" spans="5:20" x14ac:dyDescent="0.25">
      <c r="E128" s="250"/>
      <c r="S128" s="257"/>
      <c r="T128" s="257"/>
    </row>
    <row r="129" spans="5:20" x14ac:dyDescent="0.25">
      <c r="E129" s="250"/>
      <c r="S129" s="257"/>
      <c r="T129" s="257"/>
    </row>
    <row r="130" spans="5:20" x14ac:dyDescent="0.25">
      <c r="E130" s="250"/>
      <c r="S130" s="257"/>
      <c r="T130" s="257"/>
    </row>
    <row r="131" spans="5:20" x14ac:dyDescent="0.25">
      <c r="E131" s="250"/>
      <c r="S131" s="257"/>
      <c r="T131" s="257"/>
    </row>
    <row r="132" spans="5:20" x14ac:dyDescent="0.25">
      <c r="E132" s="250"/>
      <c r="S132" s="257"/>
      <c r="T132" s="257"/>
    </row>
    <row r="133" spans="5:20" x14ac:dyDescent="0.25">
      <c r="E133" s="250"/>
      <c r="S133" s="257"/>
      <c r="T133" s="257"/>
    </row>
    <row r="134" spans="5:20" x14ac:dyDescent="0.25">
      <c r="E134" s="250"/>
      <c r="S134" s="257"/>
      <c r="T134" s="257"/>
    </row>
    <row r="135" spans="5:20" x14ac:dyDescent="0.25">
      <c r="E135" s="250"/>
      <c r="S135" s="257"/>
      <c r="T135" s="257"/>
    </row>
    <row r="136" spans="5:20" x14ac:dyDescent="0.25">
      <c r="E136" s="250"/>
      <c r="S136" s="257"/>
      <c r="T136" s="257"/>
    </row>
    <row r="137" spans="5:20" x14ac:dyDescent="0.25">
      <c r="E137" s="250"/>
      <c r="S137" s="257"/>
      <c r="T137" s="257"/>
    </row>
    <row r="138" spans="5:20" x14ac:dyDescent="0.25">
      <c r="E138" s="250"/>
      <c r="S138" s="257"/>
      <c r="T138" s="257"/>
    </row>
    <row r="139" spans="5:20" x14ac:dyDescent="0.25">
      <c r="E139" s="250"/>
      <c r="S139" s="257"/>
      <c r="T139" s="257"/>
    </row>
    <row r="140" spans="5:20" x14ac:dyDescent="0.25">
      <c r="E140" s="250"/>
      <c r="S140" s="257"/>
      <c r="T140" s="257"/>
    </row>
    <row r="141" spans="5:20" x14ac:dyDescent="0.25">
      <c r="E141" s="250"/>
      <c r="S141" s="257"/>
      <c r="T141" s="257"/>
    </row>
    <row r="142" spans="5:20" x14ac:dyDescent="0.25">
      <c r="E142" s="250"/>
      <c r="S142" s="257"/>
      <c r="T142" s="257"/>
    </row>
    <row r="143" spans="5:20" x14ac:dyDescent="0.25">
      <c r="E143" s="250"/>
      <c r="S143" s="257"/>
      <c r="T143" s="257"/>
    </row>
    <row r="144" spans="5:20" x14ac:dyDescent="0.25">
      <c r="E144" s="250"/>
      <c r="S144" s="257"/>
      <c r="T144" s="257"/>
    </row>
    <row r="145" spans="5:20" x14ac:dyDescent="0.25">
      <c r="E145" s="250"/>
      <c r="S145" s="257"/>
      <c r="T145" s="257"/>
    </row>
    <row r="146" spans="5:20" x14ac:dyDescent="0.25">
      <c r="E146" s="250"/>
      <c r="S146" s="257"/>
      <c r="T146" s="257"/>
    </row>
    <row r="147" spans="5:20" x14ac:dyDescent="0.25">
      <c r="E147" s="250"/>
      <c r="S147" s="257"/>
      <c r="T147" s="257"/>
    </row>
    <row r="148" spans="5:20" x14ac:dyDescent="0.25">
      <c r="E148" s="250"/>
      <c r="S148" s="257"/>
      <c r="T148" s="257"/>
    </row>
    <row r="149" spans="5:20" x14ac:dyDescent="0.25">
      <c r="E149" s="250"/>
      <c r="S149" s="257"/>
      <c r="T149" s="257"/>
    </row>
    <row r="150" spans="5:20" x14ac:dyDescent="0.25">
      <c r="E150" s="250"/>
      <c r="S150" s="257"/>
      <c r="T150" s="257"/>
    </row>
    <row r="151" spans="5:20" x14ac:dyDescent="0.25">
      <c r="E151" s="250"/>
      <c r="S151" s="257"/>
      <c r="T151" s="257"/>
    </row>
    <row r="152" spans="5:20" x14ac:dyDescent="0.25">
      <c r="E152" s="250"/>
      <c r="S152" s="257"/>
      <c r="T152" s="257"/>
    </row>
    <row r="153" spans="5:20" x14ac:dyDescent="0.25">
      <c r="E153" s="250"/>
      <c r="S153" s="257"/>
      <c r="T153" s="257"/>
    </row>
    <row r="154" spans="5:20" x14ac:dyDescent="0.25">
      <c r="E154" s="250"/>
    </row>
    <row r="155" spans="5:20" x14ac:dyDescent="0.25">
      <c r="E155" s="250"/>
    </row>
    <row r="156" spans="5:20" x14ac:dyDescent="0.25">
      <c r="E156" s="250"/>
    </row>
    <row r="157" spans="5:20" x14ac:dyDescent="0.25">
      <c r="E157" s="250"/>
    </row>
    <row r="158" spans="5:20" x14ac:dyDescent="0.25">
      <c r="E158" s="250"/>
    </row>
    <row r="159" spans="5:20" x14ac:dyDescent="0.25">
      <c r="E159" s="250"/>
    </row>
    <row r="160" spans="5:20" x14ac:dyDescent="0.25">
      <c r="E160" s="250"/>
    </row>
    <row r="161" spans="5:5" s="257" customFormat="1" x14ac:dyDescent="0.25">
      <c r="E161" s="250"/>
    </row>
    <row r="162" spans="5:5" s="257" customFormat="1" x14ac:dyDescent="0.25">
      <c r="E162" s="250"/>
    </row>
    <row r="163" spans="5:5" s="257" customFormat="1" x14ac:dyDescent="0.25">
      <c r="E163" s="250"/>
    </row>
    <row r="164" spans="5:5" s="257" customFormat="1" x14ac:dyDescent="0.25">
      <c r="E164" s="250"/>
    </row>
    <row r="165" spans="5:5" s="257" customFormat="1" x14ac:dyDescent="0.25">
      <c r="E165" s="250"/>
    </row>
    <row r="166" spans="5:5" s="257" customFormat="1" x14ac:dyDescent="0.25">
      <c r="E166" s="250"/>
    </row>
    <row r="167" spans="5:5" s="257" customFormat="1" x14ac:dyDescent="0.25">
      <c r="E167" s="250"/>
    </row>
    <row r="168" spans="5:5" s="257" customFormat="1" x14ac:dyDescent="0.25">
      <c r="E168" s="250"/>
    </row>
    <row r="169" spans="5:5" s="257" customFormat="1" x14ac:dyDescent="0.25">
      <c r="E169" s="250"/>
    </row>
    <row r="170" spans="5:5" s="257" customFormat="1" x14ac:dyDescent="0.25">
      <c r="E170" s="250"/>
    </row>
    <row r="171" spans="5:5" s="257" customFormat="1" x14ac:dyDescent="0.25">
      <c r="E171" s="250"/>
    </row>
    <row r="172" spans="5:5" s="257" customFormat="1" x14ac:dyDescent="0.25">
      <c r="E172" s="250"/>
    </row>
    <row r="173" spans="5:5" s="257" customFormat="1" x14ac:dyDescent="0.25">
      <c r="E173" s="250"/>
    </row>
    <row r="174" spans="5:5" s="257" customFormat="1" x14ac:dyDescent="0.25">
      <c r="E174" s="250"/>
    </row>
    <row r="175" spans="5:5" s="257" customFormat="1" x14ac:dyDescent="0.25">
      <c r="E175" s="250"/>
    </row>
    <row r="176" spans="5:5" s="257" customFormat="1" x14ac:dyDescent="0.25">
      <c r="E176" s="250"/>
    </row>
    <row r="177" spans="5:5" s="257" customFormat="1" x14ac:dyDescent="0.25">
      <c r="E177" s="250"/>
    </row>
    <row r="178" spans="5:5" s="257" customFormat="1" x14ac:dyDescent="0.25">
      <c r="E178" s="250"/>
    </row>
    <row r="179" spans="5:5" s="257" customFormat="1" x14ac:dyDescent="0.25">
      <c r="E179" s="250"/>
    </row>
    <row r="180" spans="5:5" s="257" customFormat="1" x14ac:dyDescent="0.25">
      <c r="E180" s="250"/>
    </row>
    <row r="181" spans="5:5" s="257" customFormat="1" x14ac:dyDescent="0.25">
      <c r="E181" s="250"/>
    </row>
    <row r="182" spans="5:5" s="257" customFormat="1" x14ac:dyDescent="0.25">
      <c r="E182" s="250"/>
    </row>
    <row r="183" spans="5:5" s="257" customFormat="1" x14ac:dyDescent="0.25">
      <c r="E183" s="250"/>
    </row>
    <row r="184" spans="5:5" s="257" customFormat="1" x14ac:dyDescent="0.25">
      <c r="E184" s="250"/>
    </row>
    <row r="185" spans="5:5" s="257" customFormat="1" x14ac:dyDescent="0.25">
      <c r="E185" s="250"/>
    </row>
    <row r="186" spans="5:5" s="257" customFormat="1" x14ac:dyDescent="0.25">
      <c r="E186" s="250"/>
    </row>
    <row r="187" spans="5:5" s="257" customFormat="1" x14ac:dyDescent="0.25">
      <c r="E187" s="250"/>
    </row>
    <row r="188" spans="5:5" s="257" customFormat="1" x14ac:dyDescent="0.25">
      <c r="E188" s="250"/>
    </row>
    <row r="189" spans="5:5" s="257" customFormat="1" x14ac:dyDescent="0.25">
      <c r="E189" s="250"/>
    </row>
    <row r="190" spans="5:5" s="257" customFormat="1" x14ac:dyDescent="0.25">
      <c r="E190" s="250"/>
    </row>
    <row r="191" spans="5:5" s="257" customFormat="1" x14ac:dyDescent="0.25">
      <c r="E191" s="250"/>
    </row>
    <row r="192" spans="5:5" s="257" customFormat="1" x14ac:dyDescent="0.25">
      <c r="E192" s="250"/>
    </row>
    <row r="193" spans="5:5" s="257" customFormat="1" x14ac:dyDescent="0.25">
      <c r="E193" s="250"/>
    </row>
  </sheetData>
  <mergeCells count="167">
    <mergeCell ref="D38:D42"/>
    <mergeCell ref="E38:E42"/>
    <mergeCell ref="F38:F42"/>
    <mergeCell ref="F34:F37"/>
    <mergeCell ref="G38:G42"/>
    <mergeCell ref="G34:G37"/>
    <mergeCell ref="M34:M37"/>
    <mergeCell ref="N34:N37"/>
    <mergeCell ref="O34:O37"/>
    <mergeCell ref="H34:H37"/>
    <mergeCell ref="I34:I37"/>
    <mergeCell ref="J34:J37"/>
    <mergeCell ref="K34:K37"/>
    <mergeCell ref="P9:P16"/>
    <mergeCell ref="R9:R16"/>
    <mergeCell ref="S9:S16"/>
    <mergeCell ref="T9:T16"/>
    <mergeCell ref="U9:U16"/>
    <mergeCell ref="K9:K16"/>
    <mergeCell ref="L9:L16"/>
    <mergeCell ref="M9:M16"/>
    <mergeCell ref="N9:N16"/>
    <mergeCell ref="O9:O16"/>
    <mergeCell ref="H9:H16"/>
    <mergeCell ref="I9:I16"/>
    <mergeCell ref="J9:J16"/>
    <mergeCell ref="D17:D22"/>
    <mergeCell ref="D23:D28"/>
    <mergeCell ref="C9:C16"/>
    <mergeCell ref="D9:D16"/>
    <mergeCell ref="E9:E16"/>
    <mergeCell ref="E17:E22"/>
    <mergeCell ref="F17:F22"/>
    <mergeCell ref="G17:G22"/>
    <mergeCell ref="E23:E28"/>
    <mergeCell ref="F23:F28"/>
    <mergeCell ref="G23:G28"/>
    <mergeCell ref="H23:H28"/>
    <mergeCell ref="I23:I28"/>
    <mergeCell ref="J23:J28"/>
    <mergeCell ref="C23:C28"/>
    <mergeCell ref="C17:C22"/>
    <mergeCell ref="H17:H22"/>
    <mergeCell ref="I17:I22"/>
    <mergeCell ref="J17:J22"/>
    <mergeCell ref="I68:I70"/>
    <mergeCell ref="I71:I73"/>
    <mergeCell ref="J71:J73"/>
    <mergeCell ref="K71:K73"/>
    <mergeCell ref="L71:L73"/>
    <mergeCell ref="J68:J70"/>
    <mergeCell ref="K68:K70"/>
    <mergeCell ref="F68:F70"/>
    <mergeCell ref="F71:F73"/>
    <mergeCell ref="G71:G73"/>
    <mergeCell ref="G68:G70"/>
    <mergeCell ref="H68:H70"/>
    <mergeCell ref="H71:H73"/>
    <mergeCell ref="S43:S48"/>
    <mergeCell ref="T43:T48"/>
    <mergeCell ref="U43:U48"/>
    <mergeCell ref="B49:B51"/>
    <mergeCell ref="B52:B55"/>
    <mergeCell ref="M43:M48"/>
    <mergeCell ref="N43:N48"/>
    <mergeCell ref="O43:O48"/>
    <mergeCell ref="P43:P48"/>
    <mergeCell ref="R43:R48"/>
    <mergeCell ref="H43:H48"/>
    <mergeCell ref="I43:I48"/>
    <mergeCell ref="J43:J48"/>
    <mergeCell ref="K43:K48"/>
    <mergeCell ref="L43:L48"/>
    <mergeCell ref="I29:I33"/>
    <mergeCell ref="J29:J33"/>
    <mergeCell ref="K29:K33"/>
    <mergeCell ref="P34:P37"/>
    <mergeCell ref="B34:B37"/>
    <mergeCell ref="C34:C37"/>
    <mergeCell ref="D34:D37"/>
    <mergeCell ref="E34:E37"/>
    <mergeCell ref="C29:C33"/>
    <mergeCell ref="A43:A73"/>
    <mergeCell ref="B43:B48"/>
    <mergeCell ref="C43:C48"/>
    <mergeCell ref="D43:D48"/>
    <mergeCell ref="E43:E48"/>
    <mergeCell ref="F43:F48"/>
    <mergeCell ref="G43:G48"/>
    <mergeCell ref="D71:D73"/>
    <mergeCell ref="C68:C70"/>
    <mergeCell ref="D68:D70"/>
    <mergeCell ref="E68:E70"/>
    <mergeCell ref="E71:E73"/>
    <mergeCell ref="B60:B63"/>
    <mergeCell ref="B64:B67"/>
    <mergeCell ref="B68:B70"/>
    <mergeCell ref="B71:B73"/>
    <mergeCell ref="C71:C73"/>
    <mergeCell ref="C64:C67"/>
    <mergeCell ref="B56:B59"/>
    <mergeCell ref="A5:A7"/>
    <mergeCell ref="G6:H6"/>
    <mergeCell ref="I6:J6"/>
    <mergeCell ref="K6:L6"/>
    <mergeCell ref="M6:N6"/>
    <mergeCell ref="L29:L33"/>
    <mergeCell ref="M29:M33"/>
    <mergeCell ref="D29:D33"/>
    <mergeCell ref="E29:E33"/>
    <mergeCell ref="F29:F33"/>
    <mergeCell ref="G29:G33"/>
    <mergeCell ref="H29:H33"/>
    <mergeCell ref="A9:A16"/>
    <mergeCell ref="B9:B16"/>
    <mergeCell ref="A17:A42"/>
    <mergeCell ref="B17:B22"/>
    <mergeCell ref="B23:B28"/>
    <mergeCell ref="B29:B33"/>
    <mergeCell ref="F9:F16"/>
    <mergeCell ref="G9:G16"/>
    <mergeCell ref="M23:M28"/>
    <mergeCell ref="N23:N28"/>
    <mergeCell ref="B38:B42"/>
    <mergeCell ref="C38:C42"/>
    <mergeCell ref="U5:U7"/>
    <mergeCell ref="O5:P6"/>
    <mergeCell ref="T5:T7"/>
    <mergeCell ref="B5:B7"/>
    <mergeCell ref="Q5:Q7"/>
    <mergeCell ref="R5:R7"/>
    <mergeCell ref="F5:F7"/>
    <mergeCell ref="E5:E7"/>
    <mergeCell ref="G5:N5"/>
    <mergeCell ref="S5:S7"/>
    <mergeCell ref="C5:C7"/>
    <mergeCell ref="D5:D7"/>
    <mergeCell ref="K23:K28"/>
    <mergeCell ref="L23:L28"/>
    <mergeCell ref="N29:N33"/>
    <mergeCell ref="O29:O33"/>
    <mergeCell ref="P29:P33"/>
    <mergeCell ref="R29:R33"/>
    <mergeCell ref="K17:K22"/>
    <mergeCell ref="L17:L22"/>
    <mergeCell ref="M17:M22"/>
    <mergeCell ref="N17:N22"/>
    <mergeCell ref="O17:O22"/>
    <mergeCell ref="P17:P22"/>
    <mergeCell ref="O23:O28"/>
    <mergeCell ref="P23:P28"/>
    <mergeCell ref="R23:R28"/>
    <mergeCell ref="U23:U28"/>
    <mergeCell ref="R34:R37"/>
    <mergeCell ref="L34:L37"/>
    <mergeCell ref="S34:S37"/>
    <mergeCell ref="T34:T37"/>
    <mergeCell ref="U34:U37"/>
    <mergeCell ref="R17:R22"/>
    <mergeCell ref="S17:S22"/>
    <mergeCell ref="T17:T22"/>
    <mergeCell ref="U17:U22"/>
    <mergeCell ref="T29:T33"/>
    <mergeCell ref="U29:U33"/>
    <mergeCell ref="S29:S33"/>
    <mergeCell ref="S23:S28"/>
    <mergeCell ref="T23:T2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9"/>
  <sheetViews>
    <sheetView topLeftCell="G1" zoomScale="82" zoomScaleNormal="82" workbookViewId="0">
      <pane ySplit="6" topLeftCell="A10" activePane="bottomLeft" state="frozen"/>
      <selection activeCell="O6" sqref="O6"/>
      <selection pane="bottomLeft" activeCell="U11" sqref="U11:U12"/>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2" bestFit="1" customWidth="1"/>
    <col min="9" max="9" width="15.28515625" customWidth="1"/>
    <col min="10" max="10" width="18.85546875" style="232" customWidth="1"/>
    <col min="12" max="12" width="13.7109375" style="232" bestFit="1" customWidth="1"/>
    <col min="14" max="14" width="13.7109375" style="232" bestFit="1" customWidth="1"/>
    <col min="15" max="15" width="15.28515625" customWidth="1"/>
    <col min="16" max="16" width="18.28515625" style="232" customWidth="1"/>
    <col min="17" max="17" width="14.140625" hidden="1" customWidth="1"/>
    <col min="18" max="20" width="14.140625" customWidth="1"/>
    <col min="21" max="21" width="17" customWidth="1"/>
  </cols>
  <sheetData>
    <row r="1" spans="1:21" ht="18.75" x14ac:dyDescent="0.25">
      <c r="B1" s="279"/>
      <c r="C1" s="279"/>
      <c r="D1" s="279"/>
      <c r="E1" s="279"/>
      <c r="F1" s="279"/>
      <c r="G1" s="279" t="s">
        <v>477</v>
      </c>
      <c r="I1" s="279"/>
      <c r="J1" s="279"/>
      <c r="K1" s="279"/>
      <c r="L1" s="279"/>
      <c r="M1" s="279"/>
      <c r="N1" s="279"/>
      <c r="O1" s="279"/>
      <c r="P1" s="380"/>
      <c r="Q1" s="279"/>
      <c r="R1" s="279"/>
      <c r="S1" s="279"/>
      <c r="T1" s="279"/>
      <c r="U1" s="279"/>
    </row>
    <row r="2" spans="1:21" ht="18.75" x14ac:dyDescent="0.25">
      <c r="A2" s="313" t="s">
        <v>1347</v>
      </c>
      <c r="B2" s="279"/>
      <c r="C2" s="279"/>
      <c r="D2" s="279"/>
      <c r="E2" s="279"/>
      <c r="F2" s="279"/>
      <c r="G2" s="279"/>
      <c r="I2" s="279"/>
      <c r="J2" s="279"/>
      <c r="K2" s="279"/>
      <c r="L2" s="279"/>
      <c r="M2" s="279"/>
      <c r="N2" s="279"/>
      <c r="O2" s="279"/>
      <c r="P2" s="279"/>
      <c r="Q2" s="279"/>
      <c r="R2" s="279"/>
      <c r="S2" s="279"/>
      <c r="T2" s="279"/>
      <c r="U2" s="279"/>
    </row>
    <row r="3" spans="1:21" x14ac:dyDescent="0.25">
      <c r="A3" s="691" t="s">
        <v>1349</v>
      </c>
      <c r="B3" s="691"/>
      <c r="C3" s="691"/>
      <c r="D3" s="691"/>
      <c r="E3" s="691"/>
      <c r="F3" s="691"/>
      <c r="G3" s="691"/>
      <c r="H3" s="691"/>
      <c r="I3" s="691"/>
      <c r="J3" s="691"/>
      <c r="K3" s="691"/>
      <c r="L3" s="691"/>
      <c r="M3" s="691"/>
      <c r="N3" s="691"/>
      <c r="O3" s="691"/>
      <c r="P3" s="691"/>
      <c r="Q3" s="691"/>
      <c r="R3" s="691"/>
      <c r="S3" s="691"/>
      <c r="T3" s="691"/>
      <c r="U3" s="691"/>
    </row>
    <row r="4" spans="1:21" ht="15" customHeight="1" x14ac:dyDescent="0.25">
      <c r="A4" s="578" t="s">
        <v>97</v>
      </c>
      <c r="B4" s="580" t="s">
        <v>111</v>
      </c>
      <c r="C4" s="585" t="s">
        <v>86</v>
      </c>
      <c r="D4" s="585" t="s">
        <v>87</v>
      </c>
      <c r="E4" s="585" t="s">
        <v>392</v>
      </c>
      <c r="F4" s="585" t="s">
        <v>88</v>
      </c>
      <c r="G4" s="591" t="s">
        <v>100</v>
      </c>
      <c r="H4" s="599"/>
      <c r="I4" s="599"/>
      <c r="J4" s="599"/>
      <c r="K4" s="599"/>
      <c r="L4" s="599"/>
      <c r="M4" s="599"/>
      <c r="N4" s="592"/>
      <c r="O4" s="593" t="s">
        <v>101</v>
      </c>
      <c r="P4" s="594"/>
      <c r="Q4" s="580" t="s">
        <v>102</v>
      </c>
      <c r="R4" s="580" t="s">
        <v>103</v>
      </c>
      <c r="S4" s="580" t="s">
        <v>110</v>
      </c>
      <c r="T4" s="580" t="s">
        <v>109</v>
      </c>
      <c r="U4" s="588" t="s">
        <v>89</v>
      </c>
    </row>
    <row r="5" spans="1:21" ht="15" customHeight="1" x14ac:dyDescent="0.25">
      <c r="A5" s="578"/>
      <c r="B5" s="578"/>
      <c r="C5" s="586"/>
      <c r="D5" s="586"/>
      <c r="E5" s="586"/>
      <c r="F5" s="586"/>
      <c r="G5" s="591" t="s">
        <v>104</v>
      </c>
      <c r="H5" s="592"/>
      <c r="I5" s="591" t="s">
        <v>105</v>
      </c>
      <c r="J5" s="592"/>
      <c r="K5" s="591" t="s">
        <v>106</v>
      </c>
      <c r="L5" s="592"/>
      <c r="M5" s="591" t="s">
        <v>107</v>
      </c>
      <c r="N5" s="592"/>
      <c r="O5" s="595"/>
      <c r="P5" s="596"/>
      <c r="Q5" s="578"/>
      <c r="R5" s="578"/>
      <c r="S5" s="578"/>
      <c r="T5" s="578"/>
      <c r="U5" s="589"/>
    </row>
    <row r="6" spans="1:21" ht="25.5" x14ac:dyDescent="0.25">
      <c r="A6" s="579"/>
      <c r="B6" s="579"/>
      <c r="C6" s="587"/>
      <c r="D6" s="587"/>
      <c r="E6" s="587"/>
      <c r="F6" s="587"/>
      <c r="G6" s="429" t="s">
        <v>108</v>
      </c>
      <c r="H6" s="429" t="s">
        <v>12</v>
      </c>
      <c r="I6" s="429" t="s">
        <v>108</v>
      </c>
      <c r="J6" s="429" t="s">
        <v>12</v>
      </c>
      <c r="K6" s="429" t="s">
        <v>108</v>
      </c>
      <c r="L6" s="429" t="s">
        <v>12</v>
      </c>
      <c r="M6" s="429" t="s">
        <v>108</v>
      </c>
      <c r="N6" s="429" t="s">
        <v>12</v>
      </c>
      <c r="O6" s="429" t="s">
        <v>108</v>
      </c>
      <c r="P6" s="429" t="s">
        <v>12</v>
      </c>
      <c r="Q6" s="579"/>
      <c r="R6" s="579"/>
      <c r="S6" s="579"/>
      <c r="T6" s="579"/>
      <c r="U6" s="590"/>
    </row>
    <row r="7" spans="1:21" s="355" customFormat="1" ht="15.75" x14ac:dyDescent="0.25">
      <c r="A7" s="430"/>
      <c r="B7" s="431"/>
      <c r="C7" s="432"/>
      <c r="D7" s="432"/>
      <c r="E7" s="433"/>
      <c r="F7" s="432"/>
      <c r="G7" s="434"/>
      <c r="H7" s="434"/>
      <c r="I7" s="434"/>
      <c r="J7" s="434"/>
      <c r="K7" s="434"/>
      <c r="L7" s="434"/>
      <c r="M7" s="434"/>
      <c r="N7" s="434"/>
      <c r="O7" s="434"/>
      <c r="P7" s="434"/>
      <c r="Q7" s="435"/>
      <c r="R7" s="435"/>
      <c r="S7" s="435"/>
      <c r="T7" s="435"/>
      <c r="U7" s="436"/>
    </row>
    <row r="8" spans="1:21" ht="91.5" customHeight="1" x14ac:dyDescent="0.25">
      <c r="A8" s="666" t="s">
        <v>1379</v>
      </c>
      <c r="B8" s="666" t="s">
        <v>1380</v>
      </c>
      <c r="C8" s="502" t="s">
        <v>1566</v>
      </c>
      <c r="D8" s="502" t="s">
        <v>1567</v>
      </c>
      <c r="E8" s="503" t="s">
        <v>1568</v>
      </c>
      <c r="F8" s="504" t="s">
        <v>1726</v>
      </c>
      <c r="G8" s="540">
        <v>0.25</v>
      </c>
      <c r="H8" s="505">
        <f>+G8*P8</f>
        <v>416892</v>
      </c>
      <c r="I8" s="540">
        <v>0.25</v>
      </c>
      <c r="J8" s="505">
        <f>+P8*I8</f>
        <v>416892</v>
      </c>
      <c r="K8" s="540">
        <v>0.25</v>
      </c>
      <c r="L8" s="505">
        <f>+P8*K8</f>
        <v>416892</v>
      </c>
      <c r="M8" s="540">
        <v>0.25</v>
      </c>
      <c r="N8" s="505">
        <f>+P8*M8</f>
        <v>416892</v>
      </c>
      <c r="O8" s="540">
        <v>1</v>
      </c>
      <c r="P8" s="505">
        <f>+'2. CONTRATACION DE PERSONAL'!G41</f>
        <v>1667568</v>
      </c>
      <c r="Q8" s="504" t="s">
        <v>1569</v>
      </c>
      <c r="R8" s="688" t="s">
        <v>1731</v>
      </c>
      <c r="S8" s="688" t="s">
        <v>1753</v>
      </c>
      <c r="T8" s="688" t="s">
        <v>1730</v>
      </c>
      <c r="U8" s="688" t="s">
        <v>1729</v>
      </c>
    </row>
    <row r="9" spans="1:21" s="453" customFormat="1" ht="45" x14ac:dyDescent="0.25">
      <c r="A9" s="667"/>
      <c r="B9" s="667"/>
      <c r="C9" s="538"/>
      <c r="D9" s="538"/>
      <c r="E9" s="539" t="s">
        <v>1724</v>
      </c>
      <c r="F9" s="504" t="s">
        <v>1723</v>
      </c>
      <c r="G9" s="540">
        <v>0.25</v>
      </c>
      <c r="H9" s="505">
        <f>+P9*25%</f>
        <v>133407.36000000002</v>
      </c>
      <c r="I9" s="540">
        <v>0.25</v>
      </c>
      <c r="J9" s="505">
        <f>+P9*25%</f>
        <v>133407.36000000002</v>
      </c>
      <c r="K9" s="540">
        <v>0.25</v>
      </c>
      <c r="L9" s="505">
        <f>+P9*M9</f>
        <v>133407.36000000002</v>
      </c>
      <c r="M9" s="540">
        <v>0.25</v>
      </c>
      <c r="N9" s="505">
        <f>+P9*M9</f>
        <v>133407.36000000002</v>
      </c>
      <c r="O9" s="540">
        <v>1</v>
      </c>
      <c r="P9" s="505">
        <f>+'2. CONTRATACION DE PERSONAL'!G53</f>
        <v>533629.44000000006</v>
      </c>
      <c r="Q9" s="504"/>
      <c r="R9" s="689"/>
      <c r="S9" s="689"/>
      <c r="T9" s="689"/>
      <c r="U9" s="689"/>
    </row>
    <row r="10" spans="1:21" s="453" customFormat="1" ht="30" x14ac:dyDescent="0.25">
      <c r="A10" s="667"/>
      <c r="B10" s="667"/>
      <c r="C10" s="538"/>
      <c r="D10" s="538"/>
      <c r="E10" s="539" t="s">
        <v>1725</v>
      </c>
      <c r="F10" s="504" t="s">
        <v>1727</v>
      </c>
      <c r="G10" s="540">
        <v>0.25</v>
      </c>
      <c r="H10" s="505">
        <f>+P10*G10</f>
        <v>396047.19</v>
      </c>
      <c r="I10" s="540">
        <v>0.25</v>
      </c>
      <c r="J10" s="505">
        <f>+P10*I10</f>
        <v>396047.19</v>
      </c>
      <c r="K10" s="540">
        <v>0.25</v>
      </c>
      <c r="L10" s="505">
        <f>+P10*K10</f>
        <v>396047.19</v>
      </c>
      <c r="M10" s="540">
        <v>0.25</v>
      </c>
      <c r="N10" s="505">
        <f>+P10*M10</f>
        <v>396047.19</v>
      </c>
      <c r="O10" s="540">
        <v>1</v>
      </c>
      <c r="P10" s="505">
        <f>+'2. CONTRATACION DE PERSONAL'!G35</f>
        <v>1584188.76</v>
      </c>
      <c r="Q10" s="504"/>
      <c r="R10" s="690"/>
      <c r="S10" s="690"/>
      <c r="T10" s="690"/>
      <c r="U10" s="690"/>
    </row>
    <row r="11" spans="1:21" s="453" customFormat="1" ht="270" x14ac:dyDescent="0.25">
      <c r="A11" s="667"/>
      <c r="B11" s="667"/>
      <c r="C11" s="506" t="s">
        <v>1754</v>
      </c>
      <c r="D11" s="538" t="s">
        <v>1755</v>
      </c>
      <c r="E11" s="539" t="s">
        <v>1756</v>
      </c>
      <c r="F11" s="504" t="s">
        <v>1757</v>
      </c>
      <c r="G11" s="540">
        <v>0.25</v>
      </c>
      <c r="H11" s="505">
        <f>+P11*G11</f>
        <v>12500</v>
      </c>
      <c r="I11" s="540">
        <v>0.25</v>
      </c>
      <c r="J11" s="505">
        <f>+P11*I11</f>
        <v>12500</v>
      </c>
      <c r="K11" s="540">
        <v>0.25</v>
      </c>
      <c r="L11" s="505">
        <f>+P11*K11</f>
        <v>12500</v>
      </c>
      <c r="M11" s="540">
        <v>0.25</v>
      </c>
      <c r="N11" s="505">
        <f>+P11*M11</f>
        <v>12500</v>
      </c>
      <c r="O11" s="540">
        <f>+M11+K11+I11+G11</f>
        <v>1</v>
      </c>
      <c r="P11" s="505">
        <v>50000</v>
      </c>
      <c r="Q11" s="504"/>
      <c r="R11" s="504" t="s">
        <v>1758</v>
      </c>
      <c r="S11" s="504" t="s">
        <v>1759</v>
      </c>
      <c r="T11" s="504" t="s">
        <v>1760</v>
      </c>
      <c r="U11" s="504" t="s">
        <v>1761</v>
      </c>
    </row>
    <row r="12" spans="1:21" ht="94.5" x14ac:dyDescent="0.25">
      <c r="A12" s="667"/>
      <c r="B12" s="667"/>
      <c r="C12" s="506" t="s">
        <v>1571</v>
      </c>
      <c r="D12" s="507" t="s">
        <v>1572</v>
      </c>
      <c r="E12" s="508" t="s">
        <v>1573</v>
      </c>
      <c r="F12" s="509" t="s">
        <v>1574</v>
      </c>
      <c r="G12" s="510">
        <v>10</v>
      </c>
      <c r="H12" s="511">
        <v>6000</v>
      </c>
      <c r="I12" s="510">
        <v>10</v>
      </c>
      <c r="J12" s="511">
        <f>+P12/I12</f>
        <v>6000</v>
      </c>
      <c r="K12" s="510">
        <v>10</v>
      </c>
      <c r="L12" s="511">
        <f>+P12/K12</f>
        <v>6000</v>
      </c>
      <c r="M12" s="510">
        <v>10</v>
      </c>
      <c r="N12" s="511">
        <f>+P12/M12</f>
        <v>6000</v>
      </c>
      <c r="O12" s="540">
        <v>0.4</v>
      </c>
      <c r="P12" s="512">
        <v>60000</v>
      </c>
      <c r="Q12" s="509" t="s">
        <v>1575</v>
      </c>
      <c r="R12" s="509" t="s">
        <v>1576</v>
      </c>
      <c r="S12" s="509" t="s">
        <v>1577</v>
      </c>
      <c r="T12" s="509" t="s">
        <v>1578</v>
      </c>
      <c r="U12" s="509" t="s">
        <v>1728</v>
      </c>
    </row>
    <row r="13" spans="1:21" ht="15.75" x14ac:dyDescent="0.25">
      <c r="A13" s="667"/>
      <c r="B13" s="667"/>
      <c r="C13" s="320"/>
      <c r="D13" s="320"/>
      <c r="E13" s="354"/>
      <c r="F13" s="247"/>
      <c r="G13" s="248"/>
      <c r="H13" s="229"/>
      <c r="I13" s="248"/>
      <c r="J13" s="229"/>
      <c r="K13" s="248"/>
      <c r="L13" s="229"/>
      <c r="M13" s="248"/>
      <c r="N13" s="229"/>
      <c r="O13" s="371">
        <f t="shared" ref="O13:O23" si="0">G13+I13+K13+M13</f>
        <v>0</v>
      </c>
      <c r="P13" s="372">
        <f t="shared" ref="P13:P23" si="1">H13+J13+L13+N13</f>
        <v>0</v>
      </c>
      <c r="Q13" s="247"/>
      <c r="R13" s="247"/>
      <c r="S13" s="247"/>
      <c r="T13" s="247"/>
      <c r="U13" s="247"/>
    </row>
    <row r="14" spans="1:21" ht="15.75" x14ac:dyDescent="0.25">
      <c r="A14" s="667"/>
      <c r="B14" s="667"/>
      <c r="C14" s="320"/>
      <c r="D14" s="320"/>
      <c r="E14" s="354"/>
      <c r="F14" s="247"/>
      <c r="G14" s="248"/>
      <c r="H14" s="229"/>
      <c r="I14" s="248"/>
      <c r="J14" s="229"/>
      <c r="K14" s="248"/>
      <c r="L14" s="229"/>
      <c r="M14" s="248"/>
      <c r="N14" s="229"/>
      <c r="O14" s="371">
        <f t="shared" si="0"/>
        <v>0</v>
      </c>
      <c r="P14" s="372">
        <f t="shared" si="1"/>
        <v>0</v>
      </c>
      <c r="Q14" s="247"/>
      <c r="R14" s="247"/>
      <c r="S14" s="247"/>
      <c r="T14" s="247"/>
      <c r="U14" s="247"/>
    </row>
    <row r="15" spans="1:21" ht="15.75" x14ac:dyDescent="0.25">
      <c r="A15" s="667"/>
      <c r="B15" s="667"/>
      <c r="C15" s="320"/>
      <c r="D15" s="320"/>
      <c r="E15" s="354"/>
      <c r="F15" s="247"/>
      <c r="G15" s="248"/>
      <c r="H15" s="229"/>
      <c r="I15" s="248"/>
      <c r="J15" s="229"/>
      <c r="K15" s="248"/>
      <c r="L15" s="229"/>
      <c r="M15" s="248"/>
      <c r="N15" s="229"/>
      <c r="O15" s="371">
        <f t="shared" si="0"/>
        <v>0</v>
      </c>
      <c r="P15" s="372">
        <f t="shared" si="1"/>
        <v>0</v>
      </c>
      <c r="Q15" s="247"/>
      <c r="R15" s="247"/>
      <c r="S15" s="247"/>
      <c r="T15" s="247"/>
      <c r="U15" s="247"/>
    </row>
    <row r="16" spans="1:21" ht="15.75" x14ac:dyDescent="0.25">
      <c r="A16" s="667"/>
      <c r="B16" s="667"/>
      <c r="C16" s="320"/>
      <c r="D16" s="320"/>
      <c r="E16" s="354"/>
      <c r="F16" s="247"/>
      <c r="G16" s="248"/>
      <c r="H16" s="229"/>
      <c r="I16" s="248"/>
      <c r="J16" s="229"/>
      <c r="K16" s="248"/>
      <c r="L16" s="229"/>
      <c r="M16" s="248"/>
      <c r="N16" s="229"/>
      <c r="O16" s="371">
        <f t="shared" si="0"/>
        <v>0</v>
      </c>
      <c r="P16" s="372">
        <f t="shared" si="1"/>
        <v>0</v>
      </c>
      <c r="Q16" s="247"/>
      <c r="R16" s="247"/>
      <c r="S16" s="247"/>
      <c r="T16" s="247"/>
      <c r="U16" s="247"/>
    </row>
    <row r="17" spans="1:21" ht="15.75" x14ac:dyDescent="0.25">
      <c r="A17" s="667"/>
      <c r="B17" s="667"/>
      <c r="C17" s="320"/>
      <c r="D17" s="320"/>
      <c r="E17" s="354"/>
      <c r="F17" s="247"/>
      <c r="G17" s="248"/>
      <c r="H17" s="229"/>
      <c r="I17" s="248"/>
      <c r="J17" s="229"/>
      <c r="K17" s="248"/>
      <c r="L17" s="229"/>
      <c r="M17" s="248"/>
      <c r="N17" s="229"/>
      <c r="O17" s="371">
        <f t="shared" si="0"/>
        <v>0</v>
      </c>
      <c r="P17" s="372">
        <f t="shared" si="1"/>
        <v>0</v>
      </c>
      <c r="Q17" s="247"/>
      <c r="R17" s="247"/>
      <c r="S17" s="247"/>
      <c r="T17" s="247"/>
      <c r="U17" s="247"/>
    </row>
    <row r="18" spans="1:21" ht="15.75" x14ac:dyDescent="0.25">
      <c r="A18" s="667"/>
      <c r="B18" s="667"/>
      <c r="C18" s="320"/>
      <c r="D18" s="320"/>
      <c r="E18" s="354"/>
      <c r="F18" s="247"/>
      <c r="G18" s="248"/>
      <c r="H18" s="229"/>
      <c r="I18" s="248"/>
      <c r="J18" s="229"/>
      <c r="K18" s="248"/>
      <c r="L18" s="229"/>
      <c r="M18" s="248"/>
      <c r="N18" s="229"/>
      <c r="O18" s="371">
        <f t="shared" si="0"/>
        <v>0</v>
      </c>
      <c r="P18" s="372">
        <f t="shared" si="1"/>
        <v>0</v>
      </c>
      <c r="Q18" s="247"/>
      <c r="R18" s="247"/>
      <c r="S18" s="247"/>
      <c r="T18" s="247"/>
      <c r="U18" s="247"/>
    </row>
    <row r="19" spans="1:21" ht="15.75" x14ac:dyDescent="0.25">
      <c r="A19" s="667"/>
      <c r="B19" s="667"/>
      <c r="C19" s="320"/>
      <c r="D19" s="320"/>
      <c r="E19" s="354"/>
      <c r="F19" s="247"/>
      <c r="G19" s="248"/>
      <c r="H19" s="229"/>
      <c r="I19" s="248"/>
      <c r="J19" s="229"/>
      <c r="K19" s="248"/>
      <c r="L19" s="229"/>
      <c r="M19" s="248"/>
      <c r="N19" s="229"/>
      <c r="O19" s="371">
        <f t="shared" si="0"/>
        <v>0</v>
      </c>
      <c r="P19" s="372">
        <f t="shared" si="1"/>
        <v>0</v>
      </c>
      <c r="Q19" s="247"/>
      <c r="R19" s="247"/>
      <c r="S19" s="247"/>
      <c r="T19" s="247"/>
      <c r="U19" s="247"/>
    </row>
    <row r="20" spans="1:21" ht="15.75" x14ac:dyDescent="0.25">
      <c r="A20" s="667"/>
      <c r="B20" s="667"/>
      <c r="C20" s="320"/>
      <c r="D20" s="320"/>
      <c r="E20" s="354"/>
      <c r="F20" s="251"/>
      <c r="G20" s="251"/>
      <c r="H20" s="265"/>
      <c r="I20" s="251"/>
      <c r="J20" s="265"/>
      <c r="K20" s="251"/>
      <c r="L20" s="265"/>
      <c r="M20" s="251"/>
      <c r="N20" s="265"/>
      <c r="O20" s="378">
        <f t="shared" si="0"/>
        <v>0</v>
      </c>
      <c r="P20" s="379">
        <f t="shared" si="1"/>
        <v>0</v>
      </c>
      <c r="Q20" s="251"/>
      <c r="R20" s="251"/>
      <c r="S20" s="251"/>
      <c r="T20" s="251"/>
      <c r="U20" s="251"/>
    </row>
    <row r="21" spans="1:21" ht="15.75" x14ac:dyDescent="0.25">
      <c r="A21" s="667"/>
      <c r="B21" s="667"/>
      <c r="C21" s="320"/>
      <c r="D21" s="320"/>
      <c r="E21" s="354"/>
      <c r="F21" s="247"/>
      <c r="G21" s="247"/>
      <c r="H21" s="229"/>
      <c r="I21" s="247"/>
      <c r="J21" s="229"/>
      <c r="K21" s="247"/>
      <c r="L21" s="229"/>
      <c r="M21" s="247"/>
      <c r="N21" s="229"/>
      <c r="O21" s="371">
        <f t="shared" si="0"/>
        <v>0</v>
      </c>
      <c r="P21" s="372">
        <f t="shared" si="1"/>
        <v>0</v>
      </c>
      <c r="Q21" s="266"/>
      <c r="R21" s="266"/>
      <c r="S21" s="266"/>
      <c r="T21" s="247"/>
      <c r="U21" s="267"/>
    </row>
    <row r="22" spans="1:21" ht="15.75" x14ac:dyDescent="0.25">
      <c r="A22" s="667"/>
      <c r="B22" s="667"/>
      <c r="C22" s="320"/>
      <c r="D22" s="320"/>
      <c r="E22" s="354"/>
      <c r="F22" s="251"/>
      <c r="G22" s="251"/>
      <c r="H22" s="265"/>
      <c r="I22" s="251"/>
      <c r="J22" s="265"/>
      <c r="K22" s="251"/>
      <c r="L22" s="265"/>
      <c r="M22" s="251"/>
      <c r="N22" s="265"/>
      <c r="O22" s="378">
        <f t="shared" si="0"/>
        <v>0</v>
      </c>
      <c r="P22" s="379">
        <f t="shared" si="1"/>
        <v>0</v>
      </c>
      <c r="Q22" s="251"/>
      <c r="R22" s="251"/>
      <c r="S22" s="251"/>
      <c r="T22" s="251"/>
      <c r="U22" s="251"/>
    </row>
    <row r="23" spans="1:21" ht="15.75" x14ac:dyDescent="0.25">
      <c r="A23" s="668"/>
      <c r="B23" s="668"/>
      <c r="C23" s="320"/>
      <c r="D23" s="320"/>
      <c r="E23" s="354"/>
      <c r="F23" s="247"/>
      <c r="G23" s="248"/>
      <c r="H23" s="229"/>
      <c r="I23" s="248"/>
      <c r="J23" s="229"/>
      <c r="K23" s="248"/>
      <c r="L23" s="229"/>
      <c r="M23" s="247"/>
      <c r="N23" s="229"/>
      <c r="O23" s="371">
        <f t="shared" si="0"/>
        <v>0</v>
      </c>
      <c r="P23" s="372">
        <f t="shared" si="1"/>
        <v>0</v>
      </c>
      <c r="Q23" s="247"/>
      <c r="R23" s="247"/>
      <c r="S23" s="247"/>
      <c r="T23" s="247"/>
      <c r="U23" s="247"/>
    </row>
    <row r="24" spans="1:21" ht="15.75" x14ac:dyDescent="0.25">
      <c r="A24" s="287"/>
      <c r="B24" s="288"/>
      <c r="C24" s="287" t="s">
        <v>1381</v>
      </c>
      <c r="D24" s="288"/>
      <c r="E24" s="288"/>
      <c r="F24" s="289"/>
      <c r="G24" s="258">
        <f t="shared" ref="G24:N24" si="2">SUM(G8:G23)</f>
        <v>11</v>
      </c>
      <c r="H24" s="268">
        <f t="shared" si="2"/>
        <v>964846.55</v>
      </c>
      <c r="I24" s="258">
        <f t="shared" si="2"/>
        <v>11</v>
      </c>
      <c r="J24" s="268">
        <f t="shared" si="2"/>
        <v>964846.55</v>
      </c>
      <c r="K24" s="258">
        <f t="shared" si="2"/>
        <v>11</v>
      </c>
      <c r="L24" s="268">
        <f t="shared" si="2"/>
        <v>964846.55</v>
      </c>
      <c r="M24" s="258">
        <f t="shared" si="2"/>
        <v>11</v>
      </c>
      <c r="N24" s="268">
        <f t="shared" si="2"/>
        <v>964846.55</v>
      </c>
      <c r="O24" s="543">
        <f>SUM(O8:O23)</f>
        <v>4.4000000000000004</v>
      </c>
      <c r="P24" s="268">
        <f>SUM(P8:P23)</f>
        <v>3895386.2</v>
      </c>
      <c r="Q24" s="259"/>
      <c r="R24" s="259"/>
      <c r="S24" s="259"/>
      <c r="T24" s="259"/>
      <c r="U24" s="259"/>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ht="15.6" customHeight="1" x14ac:dyDescent="0.25">
      <c r="H59"/>
      <c r="J59"/>
      <c r="L59"/>
      <c r="N59"/>
      <c r="P59"/>
    </row>
  </sheetData>
  <mergeCells count="24">
    <mergeCell ref="U8:U10"/>
    <mergeCell ref="R8:R10"/>
    <mergeCell ref="A3:U3"/>
    <mergeCell ref="R4:R6"/>
    <mergeCell ref="S4:S6"/>
    <mergeCell ref="T4:T6"/>
    <mergeCell ref="U4:U6"/>
    <mergeCell ref="E4:E6"/>
    <mergeCell ref="A4:A6"/>
    <mergeCell ref="B4:B6"/>
    <mergeCell ref="C4:C6"/>
    <mergeCell ref="D4:D6"/>
    <mergeCell ref="F4:F6"/>
    <mergeCell ref="Q4:Q6"/>
    <mergeCell ref="A8:A23"/>
    <mergeCell ref="G5:H5"/>
    <mergeCell ref="B8:B23"/>
    <mergeCell ref="S8:S10"/>
    <mergeCell ref="T8:T10"/>
    <mergeCell ref="G4:N4"/>
    <mergeCell ref="O4:P5"/>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topLeftCell="I1" zoomScale="90" zoomScaleNormal="90" workbookViewId="0">
      <pane ySplit="8" topLeftCell="A27" activePane="bottomLeft" state="frozen"/>
      <selection activeCell="A7" sqref="A7"/>
      <selection pane="bottomLeft" activeCell="U28" sqref="U28:U31"/>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2" bestFit="1" customWidth="1"/>
    <col min="9" max="9" width="15.28515625" customWidth="1"/>
    <col min="10" max="10" width="18.85546875" style="232" customWidth="1"/>
    <col min="12" max="12" width="12.140625" style="232" bestFit="1" customWidth="1"/>
    <col min="14" max="14" width="12.140625" style="232" bestFit="1" customWidth="1"/>
    <col min="15" max="15" width="15.28515625" style="383" customWidth="1"/>
    <col min="16" max="16" width="18.28515625" style="384" customWidth="1"/>
    <col min="17" max="17" width="14.140625" hidden="1" customWidth="1"/>
    <col min="18" max="20" width="14.140625" customWidth="1"/>
    <col min="21" max="21" width="17" customWidth="1"/>
  </cols>
  <sheetData>
    <row r="1" spans="1:27" ht="18.75" x14ac:dyDescent="0.25">
      <c r="G1" s="279" t="s">
        <v>1382</v>
      </c>
      <c r="I1" s="279"/>
      <c r="J1" s="279"/>
      <c r="K1" s="279"/>
      <c r="L1" s="279"/>
      <c r="M1" s="279"/>
      <c r="N1" s="279"/>
      <c r="O1" s="380"/>
      <c r="P1" s="380"/>
      <c r="Q1" s="279"/>
      <c r="R1" s="279"/>
      <c r="S1" s="279"/>
      <c r="T1" s="279"/>
      <c r="U1" s="279"/>
      <c r="V1" s="279"/>
      <c r="W1" s="279"/>
      <c r="X1" s="279"/>
      <c r="Y1" s="279"/>
      <c r="Z1" s="279"/>
      <c r="AA1" s="279"/>
    </row>
    <row r="2" spans="1:27" ht="18.75" x14ac:dyDescent="0.25">
      <c r="A2" s="310" t="s">
        <v>1347</v>
      </c>
      <c r="G2" s="279"/>
      <c r="I2" s="279"/>
      <c r="J2" s="279"/>
      <c r="K2" s="279"/>
      <c r="L2" s="279"/>
      <c r="M2" s="279"/>
      <c r="N2" s="279"/>
      <c r="O2" s="380"/>
      <c r="P2" s="380"/>
      <c r="Q2" s="279"/>
      <c r="R2" s="279"/>
      <c r="S2" s="279"/>
      <c r="T2" s="279"/>
      <c r="U2" s="279"/>
      <c r="V2" s="279"/>
      <c r="W2" s="279"/>
      <c r="X2" s="279"/>
      <c r="Y2" s="279"/>
      <c r="Z2" s="279"/>
      <c r="AA2" s="279"/>
    </row>
    <row r="3" spans="1:27" ht="18.75" x14ac:dyDescent="0.25">
      <c r="A3" s="311" t="s">
        <v>1390</v>
      </c>
      <c r="G3" s="279"/>
      <c r="I3" s="279"/>
      <c r="J3" s="279"/>
      <c r="K3" s="279"/>
      <c r="L3" s="279"/>
      <c r="M3" s="279"/>
      <c r="N3" s="279"/>
      <c r="O3" s="380"/>
      <c r="P3" s="380"/>
      <c r="Q3" s="279"/>
      <c r="R3" s="279"/>
      <c r="S3" s="279"/>
      <c r="T3" s="279"/>
      <c r="U3" s="279"/>
      <c r="V3" s="279"/>
      <c r="W3" s="279"/>
      <c r="X3" s="279"/>
      <c r="Y3" s="279"/>
      <c r="Z3" s="279"/>
      <c r="AA3" s="279"/>
    </row>
    <row r="4" spans="1:27" ht="18.75" x14ac:dyDescent="0.25">
      <c r="A4" s="311" t="s">
        <v>1389</v>
      </c>
      <c r="G4" s="279"/>
      <c r="I4" s="279"/>
      <c r="J4" s="279"/>
      <c r="K4" s="279"/>
      <c r="L4" s="279"/>
      <c r="M4" s="279"/>
      <c r="N4" s="279"/>
      <c r="O4" s="380"/>
      <c r="P4" s="380"/>
      <c r="Q4" s="279"/>
      <c r="R4" s="279"/>
      <c r="S4" s="279"/>
      <c r="T4" s="279"/>
      <c r="U4" s="279"/>
      <c r="V4" s="279"/>
      <c r="W4" s="279"/>
      <c r="X4" s="279"/>
      <c r="Y4" s="279"/>
      <c r="Z4" s="279"/>
      <c r="AA4" s="279"/>
    </row>
    <row r="5" spans="1:27" x14ac:dyDescent="0.25">
      <c r="A5" s="283" t="s">
        <v>1392</v>
      </c>
      <c r="B5" s="264"/>
      <c r="C5" s="264"/>
      <c r="D5" s="264"/>
      <c r="E5" s="264"/>
      <c r="F5" s="264"/>
      <c r="G5" s="264"/>
      <c r="H5" s="264"/>
      <c r="I5" s="264"/>
      <c r="J5" s="264"/>
      <c r="K5" s="264"/>
      <c r="L5" s="264"/>
      <c r="M5" s="264"/>
      <c r="N5" s="264"/>
      <c r="O5" s="381"/>
      <c r="P5" s="381"/>
      <c r="Q5" s="264"/>
      <c r="R5" s="264"/>
      <c r="S5" s="264"/>
      <c r="T5" s="264"/>
      <c r="U5" s="264"/>
    </row>
    <row r="6" spans="1:27" ht="15" customHeight="1" x14ac:dyDescent="0.25">
      <c r="A6" s="578" t="s">
        <v>97</v>
      </c>
      <c r="B6" s="580" t="s">
        <v>111</v>
      </c>
      <c r="C6" s="585" t="s">
        <v>86</v>
      </c>
      <c r="D6" s="585" t="s">
        <v>87</v>
      </c>
      <c r="E6" s="585" t="s">
        <v>392</v>
      </c>
      <c r="F6" s="585" t="s">
        <v>88</v>
      </c>
      <c r="G6" s="591" t="s">
        <v>100</v>
      </c>
      <c r="H6" s="599"/>
      <c r="I6" s="599"/>
      <c r="J6" s="599"/>
      <c r="K6" s="599"/>
      <c r="L6" s="599"/>
      <c r="M6" s="599"/>
      <c r="N6" s="592"/>
      <c r="O6" s="593" t="s">
        <v>101</v>
      </c>
      <c r="P6" s="594"/>
      <c r="Q6" s="580" t="s">
        <v>102</v>
      </c>
      <c r="R6" s="580" t="s">
        <v>103</v>
      </c>
      <c r="S6" s="580" t="s">
        <v>110</v>
      </c>
      <c r="T6" s="580" t="s">
        <v>109</v>
      </c>
      <c r="U6" s="588" t="s">
        <v>89</v>
      </c>
    </row>
    <row r="7" spans="1:27" ht="15" customHeight="1" x14ac:dyDescent="0.25">
      <c r="A7" s="578"/>
      <c r="B7" s="578"/>
      <c r="C7" s="586"/>
      <c r="D7" s="586"/>
      <c r="E7" s="586"/>
      <c r="F7" s="586"/>
      <c r="G7" s="591" t="s">
        <v>104</v>
      </c>
      <c r="H7" s="592"/>
      <c r="I7" s="591" t="s">
        <v>105</v>
      </c>
      <c r="J7" s="592"/>
      <c r="K7" s="591" t="s">
        <v>106</v>
      </c>
      <c r="L7" s="592"/>
      <c r="M7" s="591" t="s">
        <v>107</v>
      </c>
      <c r="N7" s="592"/>
      <c r="O7" s="595"/>
      <c r="P7" s="596"/>
      <c r="Q7" s="578"/>
      <c r="R7" s="578"/>
      <c r="S7" s="578"/>
      <c r="T7" s="578"/>
      <c r="U7" s="589"/>
    </row>
    <row r="8" spans="1:27" ht="25.5" x14ac:dyDescent="0.25">
      <c r="A8" s="579"/>
      <c r="B8" s="579"/>
      <c r="C8" s="587"/>
      <c r="D8" s="587"/>
      <c r="E8" s="587"/>
      <c r="F8" s="587"/>
      <c r="G8" s="429" t="s">
        <v>108</v>
      </c>
      <c r="H8" s="429" t="s">
        <v>12</v>
      </c>
      <c r="I8" s="429" t="s">
        <v>108</v>
      </c>
      <c r="J8" s="429" t="s">
        <v>12</v>
      </c>
      <c r="K8" s="429" t="s">
        <v>108</v>
      </c>
      <c r="L8" s="429" t="s">
        <v>12</v>
      </c>
      <c r="M8" s="429" t="s">
        <v>108</v>
      </c>
      <c r="N8" s="429" t="s">
        <v>12</v>
      </c>
      <c r="O8" s="429" t="s">
        <v>108</v>
      </c>
      <c r="P8" s="429" t="s">
        <v>12</v>
      </c>
      <c r="Q8" s="579"/>
      <c r="R8" s="579"/>
      <c r="S8" s="579"/>
      <c r="T8" s="579"/>
      <c r="U8" s="590"/>
    </row>
    <row r="9" spans="1:27" s="355" customFormat="1" ht="15.75" x14ac:dyDescent="0.25">
      <c r="A9" s="430"/>
      <c r="B9" s="431"/>
      <c r="C9" s="432"/>
      <c r="D9" s="432"/>
      <c r="E9" s="433"/>
      <c r="F9" s="432"/>
      <c r="G9" s="434"/>
      <c r="H9" s="434"/>
      <c r="I9" s="434"/>
      <c r="J9" s="434"/>
      <c r="K9" s="434"/>
      <c r="L9" s="434"/>
      <c r="M9" s="434"/>
      <c r="N9" s="434"/>
      <c r="O9" s="434"/>
      <c r="P9" s="434"/>
      <c r="Q9" s="435"/>
      <c r="R9" s="435"/>
      <c r="S9" s="435"/>
      <c r="T9" s="435"/>
      <c r="U9" s="436"/>
    </row>
    <row r="10" spans="1:27" ht="15.75" x14ac:dyDescent="0.25">
      <c r="A10" s="666" t="s">
        <v>1383</v>
      </c>
      <c r="B10" s="666" t="s">
        <v>1384</v>
      </c>
      <c r="C10" s="773" t="s">
        <v>1810</v>
      </c>
      <c r="D10" s="773" t="s">
        <v>1811</v>
      </c>
      <c r="E10" s="612" t="s">
        <v>1812</v>
      </c>
      <c r="F10" s="609" t="s">
        <v>1813</v>
      </c>
      <c r="G10" s="774">
        <v>0.01</v>
      </c>
      <c r="H10" s="708">
        <v>0</v>
      </c>
      <c r="I10" s="774">
        <v>0.01</v>
      </c>
      <c r="J10" s="708">
        <v>0</v>
      </c>
      <c r="K10" s="774">
        <v>0.01</v>
      </c>
      <c r="L10" s="708"/>
      <c r="M10" s="774">
        <v>0.01</v>
      </c>
      <c r="N10" s="708"/>
      <c r="O10" s="707">
        <v>0.3</v>
      </c>
      <c r="P10" s="701">
        <v>0</v>
      </c>
      <c r="Q10" s="251"/>
      <c r="R10" s="609" t="s">
        <v>1814</v>
      </c>
      <c r="S10" s="609" t="s">
        <v>1815</v>
      </c>
      <c r="T10" s="609" t="s">
        <v>1816</v>
      </c>
      <c r="U10" s="704" t="s">
        <v>1817</v>
      </c>
    </row>
    <row r="11" spans="1:27" ht="15.75" x14ac:dyDescent="0.25">
      <c r="A11" s="667"/>
      <c r="B11" s="667"/>
      <c r="C11" s="624"/>
      <c r="D11" s="624"/>
      <c r="E11" s="613"/>
      <c r="F11" s="610"/>
      <c r="G11" s="775"/>
      <c r="H11" s="709"/>
      <c r="I11" s="775"/>
      <c r="J11" s="709"/>
      <c r="K11" s="775"/>
      <c r="L11" s="709"/>
      <c r="M11" s="775"/>
      <c r="N11" s="709"/>
      <c r="O11" s="711"/>
      <c r="P11" s="702"/>
      <c r="Q11" s="251"/>
      <c r="R11" s="610"/>
      <c r="S11" s="610"/>
      <c r="T11" s="610"/>
      <c r="U11" s="705"/>
    </row>
    <row r="12" spans="1:27" ht="15.75" x14ac:dyDescent="0.25">
      <c r="A12" s="667"/>
      <c r="B12" s="667"/>
      <c r="C12" s="624"/>
      <c r="D12" s="624"/>
      <c r="E12" s="613"/>
      <c r="F12" s="610"/>
      <c r="G12" s="775"/>
      <c r="H12" s="709"/>
      <c r="I12" s="775"/>
      <c r="J12" s="709"/>
      <c r="K12" s="775"/>
      <c r="L12" s="709"/>
      <c r="M12" s="775"/>
      <c r="N12" s="709"/>
      <c r="O12" s="711"/>
      <c r="P12" s="702"/>
      <c r="Q12" s="251"/>
      <c r="R12" s="610"/>
      <c r="S12" s="610"/>
      <c r="T12" s="610"/>
      <c r="U12" s="705"/>
    </row>
    <row r="13" spans="1:27" ht="15.75" x14ac:dyDescent="0.25">
      <c r="A13" s="667"/>
      <c r="B13" s="667"/>
      <c r="C13" s="624"/>
      <c r="D13" s="624"/>
      <c r="E13" s="613"/>
      <c r="F13" s="610"/>
      <c r="G13" s="775"/>
      <c r="H13" s="709"/>
      <c r="I13" s="775"/>
      <c r="J13" s="709"/>
      <c r="K13" s="775"/>
      <c r="L13" s="709"/>
      <c r="M13" s="775"/>
      <c r="N13" s="709"/>
      <c r="O13" s="711"/>
      <c r="P13" s="702"/>
      <c r="Q13" s="251"/>
      <c r="R13" s="610"/>
      <c r="S13" s="610"/>
      <c r="T13" s="610"/>
      <c r="U13" s="705"/>
    </row>
    <row r="14" spans="1:27" ht="15.75" x14ac:dyDescent="0.25">
      <c r="A14" s="667"/>
      <c r="B14" s="667"/>
      <c r="C14" s="624"/>
      <c r="D14" s="624"/>
      <c r="E14" s="613"/>
      <c r="F14" s="610"/>
      <c r="G14" s="775"/>
      <c r="H14" s="709"/>
      <c r="I14" s="775"/>
      <c r="J14" s="709"/>
      <c r="K14" s="775"/>
      <c r="L14" s="709"/>
      <c r="M14" s="775"/>
      <c r="N14" s="709"/>
      <c r="O14" s="711"/>
      <c r="P14" s="702"/>
      <c r="Q14" s="251"/>
      <c r="R14" s="610"/>
      <c r="S14" s="610"/>
      <c r="T14" s="610"/>
      <c r="U14" s="705"/>
    </row>
    <row r="15" spans="1:27" ht="15.75" x14ac:dyDescent="0.25">
      <c r="A15" s="667"/>
      <c r="B15" s="668"/>
      <c r="C15" s="625"/>
      <c r="D15" s="625"/>
      <c r="E15" s="614"/>
      <c r="F15" s="611"/>
      <c r="G15" s="776"/>
      <c r="H15" s="710"/>
      <c r="I15" s="776"/>
      <c r="J15" s="710"/>
      <c r="K15" s="776"/>
      <c r="L15" s="710"/>
      <c r="M15" s="776"/>
      <c r="N15" s="710"/>
      <c r="O15" s="712"/>
      <c r="P15" s="703"/>
      <c r="Q15" s="251"/>
      <c r="R15" s="611"/>
      <c r="S15" s="611"/>
      <c r="T15" s="611"/>
      <c r="U15" s="706"/>
    </row>
    <row r="16" spans="1:27" ht="15.75" x14ac:dyDescent="0.25">
      <c r="A16" s="667"/>
      <c r="B16" s="666" t="s">
        <v>1386</v>
      </c>
      <c r="C16" s="612" t="s">
        <v>1819</v>
      </c>
      <c r="D16" s="612" t="s">
        <v>1820</v>
      </c>
      <c r="E16" s="612" t="s">
        <v>1821</v>
      </c>
      <c r="F16" s="609" t="s">
        <v>1818</v>
      </c>
      <c r="G16" s="774">
        <v>1</v>
      </c>
      <c r="H16" s="708">
        <v>0</v>
      </c>
      <c r="I16" s="774">
        <v>5</v>
      </c>
      <c r="J16" s="708">
        <v>0</v>
      </c>
      <c r="K16" s="774">
        <v>1</v>
      </c>
      <c r="L16" s="708">
        <v>0</v>
      </c>
      <c r="M16" s="774">
        <v>1</v>
      </c>
      <c r="N16" s="708">
        <v>0</v>
      </c>
      <c r="O16" s="774">
        <f>+M16+K16+I16+G16</f>
        <v>8</v>
      </c>
      <c r="P16" s="701">
        <f t="shared" ref="P16" si="0">H16+J16+L16+N16</f>
        <v>0</v>
      </c>
      <c r="Q16" s="251"/>
      <c r="R16" s="609"/>
      <c r="S16" s="609"/>
      <c r="T16" s="609"/>
      <c r="U16" s="704"/>
    </row>
    <row r="17" spans="1:21" ht="15.75" x14ac:dyDescent="0.25">
      <c r="A17" s="667"/>
      <c r="B17" s="667"/>
      <c r="C17" s="613"/>
      <c r="D17" s="613"/>
      <c r="E17" s="613"/>
      <c r="F17" s="610"/>
      <c r="G17" s="775"/>
      <c r="H17" s="709"/>
      <c r="I17" s="775"/>
      <c r="J17" s="709"/>
      <c r="K17" s="775"/>
      <c r="L17" s="709"/>
      <c r="M17" s="775"/>
      <c r="N17" s="709"/>
      <c r="O17" s="775"/>
      <c r="P17" s="702"/>
      <c r="Q17" s="251"/>
      <c r="R17" s="610"/>
      <c r="S17" s="610"/>
      <c r="T17" s="610"/>
      <c r="U17" s="705"/>
    </row>
    <row r="18" spans="1:21" ht="15.75" x14ac:dyDescent="0.25">
      <c r="A18" s="667"/>
      <c r="B18" s="667"/>
      <c r="C18" s="613"/>
      <c r="D18" s="613"/>
      <c r="E18" s="613"/>
      <c r="F18" s="610"/>
      <c r="G18" s="775"/>
      <c r="H18" s="709"/>
      <c r="I18" s="775"/>
      <c r="J18" s="709"/>
      <c r="K18" s="775"/>
      <c r="L18" s="709"/>
      <c r="M18" s="775"/>
      <c r="N18" s="709"/>
      <c r="O18" s="775"/>
      <c r="P18" s="702"/>
      <c r="Q18" s="251"/>
      <c r="R18" s="610"/>
      <c r="S18" s="610"/>
      <c r="T18" s="610"/>
      <c r="U18" s="705"/>
    </row>
    <row r="19" spans="1:21" ht="15.75" x14ac:dyDescent="0.25">
      <c r="A19" s="667"/>
      <c r="B19" s="667"/>
      <c r="C19" s="613"/>
      <c r="D19" s="613"/>
      <c r="E19" s="613"/>
      <c r="F19" s="610"/>
      <c r="G19" s="775"/>
      <c r="H19" s="709"/>
      <c r="I19" s="775"/>
      <c r="J19" s="709"/>
      <c r="K19" s="775"/>
      <c r="L19" s="709"/>
      <c r="M19" s="775"/>
      <c r="N19" s="709"/>
      <c r="O19" s="775"/>
      <c r="P19" s="702"/>
      <c r="Q19" s="251"/>
      <c r="R19" s="610"/>
      <c r="S19" s="610"/>
      <c r="T19" s="610"/>
      <c r="U19" s="705"/>
    </row>
    <row r="20" spans="1:21" ht="15.75" x14ac:dyDescent="0.25">
      <c r="A20" s="667"/>
      <c r="B20" s="668"/>
      <c r="C20" s="614"/>
      <c r="D20" s="614"/>
      <c r="E20" s="614"/>
      <c r="F20" s="611"/>
      <c r="G20" s="776"/>
      <c r="H20" s="710"/>
      <c r="I20" s="776"/>
      <c r="J20" s="710"/>
      <c r="K20" s="776"/>
      <c r="L20" s="710"/>
      <c r="M20" s="776"/>
      <c r="N20" s="710"/>
      <c r="O20" s="776"/>
      <c r="P20" s="703"/>
      <c r="Q20" s="247"/>
      <c r="R20" s="611"/>
      <c r="S20" s="611"/>
      <c r="T20" s="611"/>
      <c r="U20" s="706"/>
    </row>
    <row r="21" spans="1:21" ht="110.25" customHeight="1" x14ac:dyDescent="0.25">
      <c r="A21" s="667"/>
      <c r="B21" s="666" t="s">
        <v>1387</v>
      </c>
      <c r="C21" s="612" t="s">
        <v>1579</v>
      </c>
      <c r="D21" s="612" t="s">
        <v>1788</v>
      </c>
      <c r="E21" s="612" t="s">
        <v>1580</v>
      </c>
      <c r="F21" s="609" t="s">
        <v>1581</v>
      </c>
      <c r="G21" s="615"/>
      <c r="H21" s="698"/>
      <c r="I21" s="615">
        <v>0.5</v>
      </c>
      <c r="J21" s="698">
        <f>+P21*I21</f>
        <v>20000</v>
      </c>
      <c r="K21" s="615">
        <v>0.5</v>
      </c>
      <c r="L21" s="621">
        <f>+P21*K21</f>
        <v>20000</v>
      </c>
      <c r="M21" s="612"/>
      <c r="N21" s="621"/>
      <c r="O21" s="615">
        <v>1</v>
      </c>
      <c r="P21" s="695">
        <v>40000</v>
      </c>
      <c r="Q21" s="247" t="s">
        <v>1582</v>
      </c>
      <c r="R21" s="612" t="s">
        <v>1583</v>
      </c>
      <c r="S21" s="612" t="s">
        <v>1584</v>
      </c>
      <c r="T21" s="612" t="s">
        <v>1585</v>
      </c>
      <c r="U21" s="612" t="s">
        <v>1741</v>
      </c>
    </row>
    <row r="22" spans="1:21" ht="15.75" x14ac:dyDescent="0.25">
      <c r="A22" s="667"/>
      <c r="B22" s="667"/>
      <c r="C22" s="613"/>
      <c r="D22" s="613"/>
      <c r="E22" s="613"/>
      <c r="F22" s="610"/>
      <c r="G22" s="616"/>
      <c r="H22" s="699"/>
      <c r="I22" s="616"/>
      <c r="J22" s="699"/>
      <c r="K22" s="616"/>
      <c r="L22" s="622"/>
      <c r="M22" s="613"/>
      <c r="N22" s="622"/>
      <c r="O22" s="616"/>
      <c r="P22" s="696"/>
      <c r="Q22" s="247"/>
      <c r="R22" s="613"/>
      <c r="S22" s="613"/>
      <c r="T22" s="613"/>
      <c r="U22" s="613"/>
    </row>
    <row r="23" spans="1:21" ht="15.75" x14ac:dyDescent="0.25">
      <c r="A23" s="667"/>
      <c r="B23" s="667"/>
      <c r="C23" s="613"/>
      <c r="D23" s="613"/>
      <c r="E23" s="613"/>
      <c r="F23" s="610"/>
      <c r="G23" s="616"/>
      <c r="H23" s="699"/>
      <c r="I23" s="616"/>
      <c r="J23" s="699"/>
      <c r="K23" s="616"/>
      <c r="L23" s="622"/>
      <c r="M23" s="613"/>
      <c r="N23" s="622"/>
      <c r="O23" s="616"/>
      <c r="P23" s="696"/>
      <c r="Q23" s="247"/>
      <c r="R23" s="613"/>
      <c r="S23" s="613"/>
      <c r="T23" s="613"/>
      <c r="U23" s="613"/>
    </row>
    <row r="24" spans="1:21" ht="15.75" x14ac:dyDescent="0.25">
      <c r="A24" s="667"/>
      <c r="B24" s="668"/>
      <c r="C24" s="614"/>
      <c r="D24" s="614"/>
      <c r="E24" s="614"/>
      <c r="F24" s="611"/>
      <c r="G24" s="617"/>
      <c r="H24" s="700"/>
      <c r="I24" s="617"/>
      <c r="J24" s="700"/>
      <c r="K24" s="617"/>
      <c r="L24" s="623"/>
      <c r="M24" s="614"/>
      <c r="N24" s="623"/>
      <c r="O24" s="617"/>
      <c r="P24" s="697"/>
      <c r="Q24" s="247"/>
      <c r="R24" s="614"/>
      <c r="S24" s="614"/>
      <c r="T24" s="614"/>
      <c r="U24" s="614"/>
    </row>
    <row r="25" spans="1:21" ht="173.25" x14ac:dyDescent="0.25">
      <c r="A25" s="667"/>
      <c r="B25" s="665" t="s">
        <v>1388</v>
      </c>
      <c r="C25" s="247" t="s">
        <v>1586</v>
      </c>
      <c r="D25" s="247" t="s">
        <v>1587</v>
      </c>
      <c r="E25" s="247" t="s">
        <v>1588</v>
      </c>
      <c r="F25" s="251" t="s">
        <v>1589</v>
      </c>
      <c r="G25" s="248"/>
      <c r="H25" s="342"/>
      <c r="I25" s="248" t="s">
        <v>1590</v>
      </c>
      <c r="J25" s="342"/>
      <c r="K25" s="248" t="s">
        <v>1591</v>
      </c>
      <c r="L25" s="229"/>
      <c r="M25" s="247"/>
      <c r="N25" s="229"/>
      <c r="O25" s="371" t="s">
        <v>1592</v>
      </c>
      <c r="P25" s="382"/>
      <c r="Q25" s="247" t="s">
        <v>1593</v>
      </c>
      <c r="R25" s="247" t="s">
        <v>1594</v>
      </c>
      <c r="S25" s="247" t="s">
        <v>1595</v>
      </c>
      <c r="T25" s="247" t="s">
        <v>1596</v>
      </c>
      <c r="U25" s="247" t="s">
        <v>1542</v>
      </c>
    </row>
    <row r="26" spans="1:21" ht="96" customHeight="1" x14ac:dyDescent="0.25">
      <c r="A26" s="667"/>
      <c r="B26" s="665"/>
      <c r="C26" s="247" t="s">
        <v>1597</v>
      </c>
      <c r="D26" s="247" t="s">
        <v>1598</v>
      </c>
      <c r="E26" s="247" t="s">
        <v>1599</v>
      </c>
      <c r="F26" s="251" t="s">
        <v>1600</v>
      </c>
      <c r="G26" s="248">
        <v>0.25</v>
      </c>
      <c r="H26" s="342">
        <v>4331.75</v>
      </c>
      <c r="I26" s="248">
        <v>0.25</v>
      </c>
      <c r="J26" s="342">
        <v>4331.75</v>
      </c>
      <c r="K26" s="248">
        <v>0.25</v>
      </c>
      <c r="L26" s="229">
        <v>4331.75</v>
      </c>
      <c r="M26" s="247">
        <v>0.25</v>
      </c>
      <c r="N26" s="229">
        <v>4331.75</v>
      </c>
      <c r="O26" s="371">
        <v>1</v>
      </c>
      <c r="P26" s="382">
        <v>17327</v>
      </c>
      <c r="Q26" s="247" t="s">
        <v>1601</v>
      </c>
      <c r="R26" s="247" t="s">
        <v>1602</v>
      </c>
      <c r="S26" s="247" t="s">
        <v>1603</v>
      </c>
      <c r="T26" s="247" t="s">
        <v>1570</v>
      </c>
      <c r="U26" s="247" t="s">
        <v>1542</v>
      </c>
    </row>
    <row r="27" spans="1:21" ht="15.75" x14ac:dyDescent="0.25">
      <c r="A27" s="713" t="s">
        <v>478</v>
      </c>
      <c r="B27" s="714"/>
      <c r="C27" s="714"/>
      <c r="D27" s="714"/>
      <c r="E27" s="714"/>
      <c r="F27" s="714"/>
      <c r="G27" s="714"/>
      <c r="H27" s="714"/>
      <c r="I27" s="714"/>
      <c r="J27" s="714"/>
      <c r="K27" s="714"/>
      <c r="L27" s="714"/>
      <c r="M27" s="714"/>
      <c r="N27" s="714"/>
      <c r="O27" s="714"/>
      <c r="P27" s="714"/>
      <c r="Q27" s="714"/>
      <c r="R27" s="714"/>
      <c r="S27" s="714"/>
      <c r="T27" s="714"/>
      <c r="U27" s="715"/>
    </row>
    <row r="28" spans="1:21" ht="97.5" customHeight="1" x14ac:dyDescent="0.25">
      <c r="A28" s="666" t="s">
        <v>1393</v>
      </c>
      <c r="B28" s="666" t="s">
        <v>1394</v>
      </c>
      <c r="C28" s="513" t="s">
        <v>1604</v>
      </c>
      <c r="D28" s="513" t="s">
        <v>1605</v>
      </c>
      <c r="E28" s="513" t="s">
        <v>1606</v>
      </c>
      <c r="F28" s="513" t="s">
        <v>1607</v>
      </c>
      <c r="G28" s="514"/>
      <c r="H28" s="515"/>
      <c r="I28" s="514"/>
      <c r="J28" s="515"/>
      <c r="K28" s="549">
        <v>0.5</v>
      </c>
      <c r="L28" s="515">
        <v>0</v>
      </c>
      <c r="M28" s="514"/>
      <c r="N28" s="515"/>
      <c r="O28" s="549">
        <v>0.5</v>
      </c>
      <c r="P28" s="515">
        <f>+L28</f>
        <v>0</v>
      </c>
      <c r="Q28" s="516" t="s">
        <v>1608</v>
      </c>
      <c r="R28" s="516" t="s">
        <v>1609</v>
      </c>
      <c r="S28" s="516" t="s">
        <v>1610</v>
      </c>
      <c r="T28" s="516" t="s">
        <v>1824</v>
      </c>
      <c r="U28" s="513" t="s">
        <v>1823</v>
      </c>
    </row>
    <row r="29" spans="1:21" ht="173.25" customHeight="1" x14ac:dyDescent="0.25">
      <c r="A29" s="667"/>
      <c r="B29" s="667"/>
      <c r="C29" s="517" t="s">
        <v>1611</v>
      </c>
      <c r="D29" s="517" t="s">
        <v>1612</v>
      </c>
      <c r="E29" s="517" t="s">
        <v>1613</v>
      </c>
      <c r="F29" s="517" t="s">
        <v>1614</v>
      </c>
      <c r="G29" s="514"/>
      <c r="H29" s="515"/>
      <c r="I29" s="514"/>
      <c r="J29" s="515"/>
      <c r="K29" s="514"/>
      <c r="L29" s="515"/>
      <c r="M29" s="549">
        <v>0.5</v>
      </c>
      <c r="N29" s="348">
        <v>0</v>
      </c>
      <c r="O29" s="549">
        <v>0.5</v>
      </c>
      <c r="P29" s="515">
        <v>0</v>
      </c>
      <c r="Q29" s="516" t="s">
        <v>1615</v>
      </c>
      <c r="R29" s="516" t="s">
        <v>1616</v>
      </c>
      <c r="S29" s="516" t="s">
        <v>1617</v>
      </c>
      <c r="T29" s="516" t="s">
        <v>1822</v>
      </c>
      <c r="U29" s="513" t="s">
        <v>1823</v>
      </c>
    </row>
    <row r="30" spans="1:21" ht="98.25" customHeight="1" x14ac:dyDescent="0.25">
      <c r="A30" s="667"/>
      <c r="B30" s="667"/>
      <c r="C30" s="513" t="s">
        <v>1619</v>
      </c>
      <c r="D30" s="513" t="s">
        <v>1620</v>
      </c>
      <c r="E30" s="513" t="s">
        <v>1621</v>
      </c>
      <c r="F30" s="513" t="s">
        <v>1622</v>
      </c>
      <c r="G30" s="247"/>
      <c r="H30" s="229"/>
      <c r="I30" s="247"/>
      <c r="J30" s="229"/>
      <c r="K30" s="247"/>
      <c r="L30" s="229"/>
      <c r="M30" s="248">
        <v>0.5</v>
      </c>
      <c r="N30" s="229">
        <v>0</v>
      </c>
      <c r="O30" s="248">
        <v>0.5</v>
      </c>
      <c r="P30" s="511">
        <v>0</v>
      </c>
      <c r="Q30" s="516" t="s">
        <v>1623</v>
      </c>
      <c r="R30" s="516" t="s">
        <v>1624</v>
      </c>
      <c r="S30" s="516" t="s">
        <v>1625</v>
      </c>
      <c r="T30" s="516" t="s">
        <v>1822</v>
      </c>
      <c r="U30" s="513" t="s">
        <v>1823</v>
      </c>
    </row>
    <row r="31" spans="1:21" ht="78.75" x14ac:dyDescent="0.25">
      <c r="A31" s="667"/>
      <c r="B31" s="667"/>
      <c r="C31" s="247" t="s">
        <v>1732</v>
      </c>
      <c r="D31" s="247" t="s">
        <v>1826</v>
      </c>
      <c r="E31" s="247" t="s">
        <v>1628</v>
      </c>
      <c r="F31" s="251" t="s">
        <v>1825</v>
      </c>
      <c r="G31" s="248">
        <v>0.25</v>
      </c>
      <c r="H31" s="229">
        <f>+P31*G31</f>
        <v>20000</v>
      </c>
      <c r="I31" s="248">
        <v>0.25</v>
      </c>
      <c r="J31" s="229">
        <f>+I31*P31</f>
        <v>20000</v>
      </c>
      <c r="K31" s="248">
        <v>0.25</v>
      </c>
      <c r="L31" s="229">
        <f>+P31*K31</f>
        <v>20000</v>
      </c>
      <c r="M31" s="248">
        <v>0.25</v>
      </c>
      <c r="N31" s="229">
        <f>+P31*M31</f>
        <v>20000</v>
      </c>
      <c r="O31" s="248">
        <v>1</v>
      </c>
      <c r="P31" s="372">
        <v>80000</v>
      </c>
      <c r="Q31" s="247"/>
      <c r="R31" s="247" t="s">
        <v>1827</v>
      </c>
      <c r="S31" s="247" t="s">
        <v>1828</v>
      </c>
      <c r="T31" s="516" t="s">
        <v>1822</v>
      </c>
      <c r="U31" s="267" t="s">
        <v>1829</v>
      </c>
    </row>
    <row r="32" spans="1:21" ht="255.75" customHeight="1" x14ac:dyDescent="0.25">
      <c r="A32" s="668"/>
      <c r="B32" s="668"/>
      <c r="C32" s="247"/>
      <c r="D32" s="247"/>
      <c r="E32" s="247"/>
      <c r="F32" s="251"/>
      <c r="G32" s="247"/>
      <c r="H32" s="229"/>
      <c r="I32" s="247"/>
      <c r="J32" s="229"/>
      <c r="K32" s="247"/>
      <c r="L32" s="229"/>
      <c r="M32" s="247"/>
      <c r="N32" s="229"/>
      <c r="O32" s="371">
        <f t="shared" ref="O32:P38" si="1">G32+I32+K32+M32</f>
        <v>0</v>
      </c>
      <c r="P32" s="372">
        <f t="shared" si="1"/>
        <v>0</v>
      </c>
      <c r="Q32" s="247"/>
      <c r="R32" s="247"/>
      <c r="S32" s="247"/>
      <c r="T32" s="247"/>
      <c r="U32" s="267"/>
    </row>
    <row r="33" spans="1:21" ht="133.5" customHeight="1" x14ac:dyDescent="0.25">
      <c r="A33" s="666" t="s">
        <v>1391</v>
      </c>
      <c r="B33" s="666" t="s">
        <v>1395</v>
      </c>
      <c r="C33" s="517" t="s">
        <v>1626</v>
      </c>
      <c r="D33" s="517" t="s">
        <v>1627</v>
      </c>
      <c r="E33" s="251" t="s">
        <v>1832</v>
      </c>
      <c r="F33" s="517" t="s">
        <v>1629</v>
      </c>
      <c r="G33" s="247"/>
      <c r="H33" s="229"/>
      <c r="I33" s="247"/>
      <c r="J33" s="229"/>
      <c r="K33" s="550">
        <v>0.01</v>
      </c>
      <c r="L33" s="229"/>
      <c r="M33" s="247"/>
      <c r="N33" s="229"/>
      <c r="O33" s="550">
        <v>0.01</v>
      </c>
      <c r="P33" s="229"/>
      <c r="Q33" s="516" t="s">
        <v>1615</v>
      </c>
      <c r="R33" s="516" t="s">
        <v>1616</v>
      </c>
      <c r="S33" s="516" t="s">
        <v>1617</v>
      </c>
      <c r="T33" s="516" t="s">
        <v>1618</v>
      </c>
      <c r="U33" s="513" t="s">
        <v>1542</v>
      </c>
    </row>
    <row r="34" spans="1:21" ht="141.75" customHeight="1" x14ac:dyDescent="0.25">
      <c r="A34" s="667"/>
      <c r="B34" s="667"/>
      <c r="C34" s="612" t="s">
        <v>1830</v>
      </c>
      <c r="D34" s="612" t="s">
        <v>1831</v>
      </c>
      <c r="E34" s="612" t="s">
        <v>1834</v>
      </c>
      <c r="F34" s="612" t="s">
        <v>1833</v>
      </c>
      <c r="G34" s="615">
        <v>0.01</v>
      </c>
      <c r="H34" s="621">
        <v>0</v>
      </c>
      <c r="I34" s="612"/>
      <c r="J34" s="621"/>
      <c r="K34" s="615">
        <v>0.01</v>
      </c>
      <c r="L34" s="621"/>
      <c r="M34" s="612"/>
      <c r="N34" s="621"/>
      <c r="O34" s="692">
        <f>+K34+G34</f>
        <v>0.02</v>
      </c>
      <c r="P34" s="629">
        <f t="shared" si="1"/>
        <v>0</v>
      </c>
      <c r="Q34" s="247"/>
      <c r="R34" s="247"/>
      <c r="S34" s="247"/>
      <c r="T34" s="247"/>
      <c r="U34" s="321"/>
    </row>
    <row r="35" spans="1:21" ht="15.75" x14ac:dyDescent="0.25">
      <c r="A35" s="667"/>
      <c r="B35" s="667"/>
      <c r="C35" s="613"/>
      <c r="D35" s="613"/>
      <c r="E35" s="613"/>
      <c r="F35" s="613"/>
      <c r="G35" s="616"/>
      <c r="H35" s="622"/>
      <c r="I35" s="613"/>
      <c r="J35" s="622"/>
      <c r="K35" s="616"/>
      <c r="L35" s="622"/>
      <c r="M35" s="613"/>
      <c r="N35" s="622"/>
      <c r="O35" s="693"/>
      <c r="P35" s="630"/>
      <c r="Q35" s="247"/>
      <c r="R35" s="247"/>
      <c r="S35" s="247"/>
      <c r="T35" s="247"/>
      <c r="U35" s="321"/>
    </row>
    <row r="36" spans="1:21" ht="15.75" x14ac:dyDescent="0.25">
      <c r="A36" s="667"/>
      <c r="B36" s="667"/>
      <c r="C36" s="613"/>
      <c r="D36" s="613"/>
      <c r="E36" s="613"/>
      <c r="F36" s="613"/>
      <c r="G36" s="616"/>
      <c r="H36" s="622"/>
      <c r="I36" s="613"/>
      <c r="J36" s="622"/>
      <c r="K36" s="616"/>
      <c r="L36" s="622"/>
      <c r="M36" s="613"/>
      <c r="N36" s="622"/>
      <c r="O36" s="693"/>
      <c r="P36" s="630"/>
      <c r="Q36" s="247"/>
      <c r="R36" s="247"/>
      <c r="S36" s="247"/>
      <c r="T36" s="247"/>
      <c r="U36" s="321"/>
    </row>
    <row r="37" spans="1:21" ht="15.75" x14ac:dyDescent="0.25">
      <c r="A37" s="667"/>
      <c r="B37" s="667"/>
      <c r="C37" s="614"/>
      <c r="D37" s="614"/>
      <c r="E37" s="614"/>
      <c r="F37" s="614"/>
      <c r="G37" s="617"/>
      <c r="H37" s="623"/>
      <c r="I37" s="614"/>
      <c r="J37" s="623"/>
      <c r="K37" s="617"/>
      <c r="L37" s="623"/>
      <c r="M37" s="614"/>
      <c r="N37" s="623"/>
      <c r="O37" s="694"/>
      <c r="P37" s="631"/>
      <c r="Q37" s="247"/>
      <c r="R37" s="247"/>
      <c r="S37" s="247"/>
      <c r="T37" s="247"/>
      <c r="U37" s="321"/>
    </row>
    <row r="38" spans="1:21" ht="132" customHeight="1" x14ac:dyDescent="0.25">
      <c r="A38" s="668"/>
      <c r="B38" s="668"/>
      <c r="C38" s="247"/>
      <c r="D38" s="247"/>
      <c r="E38" s="247"/>
      <c r="F38" s="247"/>
      <c r="G38" s="247"/>
      <c r="H38" s="229"/>
      <c r="I38" s="247"/>
      <c r="J38" s="229"/>
      <c r="K38" s="247"/>
      <c r="L38" s="229"/>
      <c r="M38" s="248"/>
      <c r="N38" s="229"/>
      <c r="O38" s="373">
        <f t="shared" si="1"/>
        <v>0</v>
      </c>
      <c r="P38" s="372">
        <f t="shared" si="1"/>
        <v>0</v>
      </c>
      <c r="Q38" s="247"/>
      <c r="R38" s="247"/>
      <c r="S38" s="247"/>
      <c r="T38" s="247"/>
      <c r="U38" s="321"/>
    </row>
    <row r="39" spans="1:21" ht="15.75" x14ac:dyDescent="0.25">
      <c r="A39" s="287"/>
      <c r="B39" s="288"/>
      <c r="C39" s="288"/>
      <c r="D39" s="287" t="s">
        <v>1385</v>
      </c>
      <c r="E39" s="288"/>
      <c r="F39" s="289"/>
      <c r="G39" s="269">
        <f t="shared" ref="G39:P39" si="2">SUM(G10:G38)</f>
        <v>1.52</v>
      </c>
      <c r="H39" s="270">
        <f t="shared" si="2"/>
        <v>24331.75</v>
      </c>
      <c r="I39" s="269">
        <f t="shared" si="2"/>
        <v>6.01</v>
      </c>
      <c r="J39" s="270">
        <f t="shared" si="2"/>
        <v>44331.75</v>
      </c>
      <c r="K39" s="269">
        <f t="shared" si="2"/>
        <v>2.5299999999999994</v>
      </c>
      <c r="L39" s="270">
        <f t="shared" si="2"/>
        <v>44331.75</v>
      </c>
      <c r="M39" s="269">
        <f t="shared" si="2"/>
        <v>2.5099999999999998</v>
      </c>
      <c r="N39" s="270">
        <f t="shared" si="2"/>
        <v>24331.75</v>
      </c>
      <c r="O39" s="270">
        <f>SUM(O10:O38)</f>
        <v>12.83</v>
      </c>
      <c r="P39" s="270">
        <f t="shared" si="2"/>
        <v>137327</v>
      </c>
      <c r="Q39" s="259"/>
      <c r="R39" s="259"/>
      <c r="S39" s="259"/>
      <c r="T39" s="259"/>
      <c r="U39" s="259"/>
    </row>
    <row r="41" spans="1:21" x14ac:dyDescent="0.25">
      <c r="A41" s="453"/>
      <c r="B41" s="453"/>
      <c r="C41" s="453"/>
      <c r="D41" s="453"/>
      <c r="E41" s="453"/>
      <c r="F41" s="453"/>
      <c r="G41" s="453"/>
      <c r="H41" s="453"/>
      <c r="I41" s="453"/>
      <c r="J41" s="453"/>
      <c r="K41" s="453"/>
      <c r="L41" s="453"/>
      <c r="M41" s="453"/>
      <c r="N41" s="453"/>
      <c r="P41" s="383"/>
      <c r="Q41" s="453"/>
      <c r="R41" s="453"/>
      <c r="S41" s="453"/>
      <c r="T41" s="453"/>
      <c r="U41" s="453"/>
    </row>
    <row r="42" spans="1:21" x14ac:dyDescent="0.25">
      <c r="A42" s="453"/>
      <c r="B42" s="453"/>
      <c r="C42" s="453"/>
      <c r="D42" s="453"/>
      <c r="E42" s="453"/>
      <c r="F42" s="453"/>
      <c r="G42" s="453"/>
      <c r="H42" s="453"/>
      <c r="I42" s="453"/>
      <c r="J42" s="453"/>
      <c r="K42" s="453"/>
      <c r="L42" s="453"/>
      <c r="M42" s="453"/>
      <c r="N42" s="453"/>
      <c r="P42" s="383"/>
      <c r="Q42" s="453"/>
      <c r="R42" s="453"/>
      <c r="S42" s="453"/>
      <c r="T42" s="453"/>
      <c r="U42" s="453"/>
    </row>
    <row r="43" spans="1:21" x14ac:dyDescent="0.25">
      <c r="A43" s="453"/>
      <c r="B43" s="453"/>
      <c r="C43" s="453"/>
      <c r="D43" s="453"/>
      <c r="E43" s="453"/>
      <c r="F43" s="453"/>
      <c r="G43" s="453"/>
      <c r="H43" s="453"/>
      <c r="I43" s="453"/>
      <c r="J43" s="453"/>
      <c r="K43" s="453"/>
      <c r="L43" s="453"/>
      <c r="M43" s="453"/>
      <c r="N43" s="453"/>
      <c r="P43" s="383"/>
      <c r="Q43" s="453"/>
      <c r="R43" s="453"/>
      <c r="S43" s="453"/>
      <c r="T43" s="453"/>
      <c r="U43" s="453"/>
    </row>
    <row r="44" spans="1:21" x14ac:dyDescent="0.25">
      <c r="A44" s="453"/>
      <c r="B44" s="453"/>
      <c r="C44" s="453"/>
      <c r="D44" s="453"/>
      <c r="E44" s="453"/>
      <c r="F44" s="453"/>
      <c r="G44" s="453"/>
      <c r="H44" s="453"/>
      <c r="I44" s="453"/>
      <c r="J44" s="453"/>
      <c r="K44" s="453"/>
      <c r="L44" s="453"/>
      <c r="M44" s="453"/>
      <c r="N44" s="453"/>
      <c r="P44" s="383"/>
      <c r="Q44" s="453"/>
      <c r="R44" s="453"/>
      <c r="S44" s="453"/>
      <c r="T44" s="453"/>
      <c r="U44" s="453"/>
    </row>
    <row r="45" spans="1:21" x14ac:dyDescent="0.25">
      <c r="H45" s="453"/>
      <c r="I45" s="453"/>
      <c r="J45" s="453"/>
      <c r="K45" s="453"/>
      <c r="L45" s="453"/>
      <c r="M45" s="453"/>
      <c r="N45" s="453"/>
      <c r="P45" s="383"/>
    </row>
    <row r="46" spans="1:21" x14ac:dyDescent="0.25">
      <c r="H46" s="453"/>
      <c r="I46" s="453"/>
      <c r="J46" s="453"/>
      <c r="K46" s="453"/>
      <c r="L46" s="453"/>
      <c r="M46" s="453"/>
      <c r="N46" s="453"/>
      <c r="P46" s="383"/>
    </row>
    <row r="47" spans="1:21" x14ac:dyDescent="0.25">
      <c r="H47" s="453"/>
      <c r="I47" s="453"/>
      <c r="J47" s="453"/>
      <c r="K47" s="453"/>
      <c r="L47" s="453"/>
      <c r="M47" s="453"/>
      <c r="N47" s="453"/>
      <c r="P47" s="383"/>
    </row>
    <row r="48" spans="1:21" x14ac:dyDescent="0.25">
      <c r="H48" s="453"/>
      <c r="I48" s="453"/>
      <c r="J48" s="453"/>
      <c r="K48" s="453"/>
      <c r="L48" s="453"/>
      <c r="M48" s="453"/>
      <c r="N48" s="453"/>
      <c r="P48" s="383"/>
    </row>
    <row r="49" spans="8:16" x14ac:dyDescent="0.25">
      <c r="H49" s="453"/>
      <c r="I49" s="453"/>
      <c r="J49" s="453"/>
      <c r="K49" s="453"/>
      <c r="L49" s="453"/>
      <c r="M49" s="453"/>
      <c r="N49" s="453"/>
      <c r="P49" s="383"/>
    </row>
    <row r="50" spans="8:16" x14ac:dyDescent="0.25">
      <c r="H50" s="453"/>
      <c r="I50" s="453"/>
      <c r="J50" s="453"/>
      <c r="K50" s="453"/>
      <c r="L50" s="453"/>
      <c r="M50" s="453"/>
      <c r="N50" s="453"/>
      <c r="P50" s="383"/>
    </row>
    <row r="51" spans="8:16" x14ac:dyDescent="0.25">
      <c r="H51" s="453"/>
      <c r="I51" s="453"/>
      <c r="J51" s="453"/>
      <c r="K51" s="453"/>
      <c r="L51" s="453"/>
      <c r="M51" s="453"/>
      <c r="N51" s="453"/>
      <c r="P51" s="383"/>
    </row>
    <row r="52" spans="8:16" x14ac:dyDescent="0.25">
      <c r="H52" s="453"/>
      <c r="I52" s="453"/>
      <c r="J52" s="453"/>
      <c r="K52" s="453"/>
      <c r="L52" s="453"/>
      <c r="M52" s="453"/>
      <c r="N52" s="453"/>
      <c r="P52" s="383"/>
    </row>
    <row r="53" spans="8:16" ht="141.75" customHeight="1" x14ac:dyDescent="0.25">
      <c r="H53" s="453"/>
      <c r="I53" s="453"/>
      <c r="J53" s="453"/>
      <c r="K53" s="453"/>
      <c r="L53" s="453"/>
      <c r="M53" s="453"/>
      <c r="N53" s="453"/>
      <c r="P53" s="383"/>
    </row>
    <row r="54" spans="8:16" x14ac:dyDescent="0.25">
      <c r="H54" s="453"/>
      <c r="I54" s="453"/>
      <c r="J54" s="453"/>
      <c r="K54" s="453"/>
      <c r="L54" s="453"/>
      <c r="M54" s="453"/>
      <c r="N54" s="453"/>
      <c r="P54" s="383"/>
    </row>
    <row r="55" spans="8:16" x14ac:dyDescent="0.25">
      <c r="H55" s="453"/>
      <c r="I55" s="453"/>
      <c r="J55" s="453"/>
      <c r="K55" s="453"/>
      <c r="L55" s="453"/>
      <c r="M55" s="453"/>
      <c r="N55" s="453"/>
      <c r="P55" s="383"/>
    </row>
    <row r="56" spans="8:16" x14ac:dyDescent="0.25">
      <c r="H56" s="453"/>
      <c r="I56" s="453"/>
      <c r="J56" s="453"/>
      <c r="K56" s="453"/>
      <c r="L56" s="453"/>
      <c r="M56" s="453"/>
      <c r="N56" s="453"/>
      <c r="P56" s="383"/>
    </row>
    <row r="57" spans="8:16" x14ac:dyDescent="0.25">
      <c r="H57" s="453"/>
      <c r="I57" s="453"/>
      <c r="J57" s="453"/>
      <c r="K57" s="453"/>
      <c r="L57" s="453"/>
      <c r="M57" s="453"/>
      <c r="N57" s="453"/>
      <c r="P57" s="383"/>
    </row>
    <row r="58" spans="8:16" x14ac:dyDescent="0.25">
      <c r="H58" s="453"/>
      <c r="I58" s="453"/>
      <c r="J58" s="453"/>
      <c r="K58" s="453"/>
      <c r="L58" s="453"/>
      <c r="M58" s="453"/>
      <c r="N58" s="453"/>
      <c r="P58" s="383"/>
    </row>
  </sheetData>
  <mergeCells count="95">
    <mergeCell ref="E6:E8"/>
    <mergeCell ref="A6:A8"/>
    <mergeCell ref="B6:B8"/>
    <mergeCell ref="C6:C8"/>
    <mergeCell ref="D6:D8"/>
    <mergeCell ref="B16:B20"/>
    <mergeCell ref="A10:A26"/>
    <mergeCell ref="U6:U8"/>
    <mergeCell ref="G7:H7"/>
    <mergeCell ref="I7:J7"/>
    <mergeCell ref="Q6:Q8"/>
    <mergeCell ref="O6:P7"/>
    <mergeCell ref="R6:R8"/>
    <mergeCell ref="S6:S8"/>
    <mergeCell ref="T6:T8"/>
    <mergeCell ref="K7:L7"/>
    <mergeCell ref="M7:N7"/>
    <mergeCell ref="F6:F8"/>
    <mergeCell ref="G6:N6"/>
    <mergeCell ref="B10:B15"/>
    <mergeCell ref="B21:B24"/>
    <mergeCell ref="B25:B26"/>
    <mergeCell ref="A27:U27"/>
    <mergeCell ref="B28:B32"/>
    <mergeCell ref="B33:B38"/>
    <mergeCell ref="A33:A38"/>
    <mergeCell ref="A28:A32"/>
    <mergeCell ref="P34:P37"/>
    <mergeCell ref="C10:C15"/>
    <mergeCell ref="D10:D15"/>
    <mergeCell ref="E10:E15"/>
    <mergeCell ref="F10:F15"/>
    <mergeCell ref="G10:G15"/>
    <mergeCell ref="H10:H15"/>
    <mergeCell ref="I10:I15"/>
    <mergeCell ref="J10:J15"/>
    <mergeCell ref="K10:K15"/>
    <mergeCell ref="L10:L15"/>
    <mergeCell ref="M10:M15"/>
    <mergeCell ref="N10:N15"/>
    <mergeCell ref="O10:O15"/>
    <mergeCell ref="P10:P15"/>
    <mergeCell ref="R10:R15"/>
    <mergeCell ref="S10:S15"/>
    <mergeCell ref="T10:T15"/>
    <mergeCell ref="U10:U15"/>
    <mergeCell ref="C16:C20"/>
    <mergeCell ref="F16:F20"/>
    <mergeCell ref="E16:E20"/>
    <mergeCell ref="D16:D20"/>
    <mergeCell ref="G16:G20"/>
    <mergeCell ref="H16:H20"/>
    <mergeCell ref="I16:I20"/>
    <mergeCell ref="J16:J20"/>
    <mergeCell ref="K16:K20"/>
    <mergeCell ref="L16:L20"/>
    <mergeCell ref="M16:M20"/>
    <mergeCell ref="N16:N20"/>
    <mergeCell ref="O16:O20"/>
    <mergeCell ref="P16:P20"/>
    <mergeCell ref="R16:R20"/>
    <mergeCell ref="S16:S20"/>
    <mergeCell ref="T16:T20"/>
    <mergeCell ref="U16:U20"/>
    <mergeCell ref="C21:C24"/>
    <mergeCell ref="D21:D24"/>
    <mergeCell ref="E21:E24"/>
    <mergeCell ref="F21:F24"/>
    <mergeCell ref="G21:G24"/>
    <mergeCell ref="H21:H24"/>
    <mergeCell ref="I21:I24"/>
    <mergeCell ref="J21:J24"/>
    <mergeCell ref="K21:K24"/>
    <mergeCell ref="L21:L24"/>
    <mergeCell ref="M21:M24"/>
    <mergeCell ref="N21:N24"/>
    <mergeCell ref="O21:O24"/>
    <mergeCell ref="P21:P24"/>
    <mergeCell ref="R21:R24"/>
    <mergeCell ref="S21:S24"/>
    <mergeCell ref="T21:T24"/>
    <mergeCell ref="U21:U24"/>
    <mergeCell ref="C34:C37"/>
    <mergeCell ref="D34:D37"/>
    <mergeCell ref="E34:E37"/>
    <mergeCell ref="F34:F37"/>
    <mergeCell ref="G34:G37"/>
    <mergeCell ref="H34:H37"/>
    <mergeCell ref="I34:I37"/>
    <mergeCell ref="J34:J37"/>
    <mergeCell ref="K34:K37"/>
    <mergeCell ref="L34:L37"/>
    <mergeCell ref="M34:M37"/>
    <mergeCell ref="N34:N37"/>
    <mergeCell ref="O34:O37"/>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I1" workbookViewId="0">
      <pane ySplit="6" topLeftCell="A7" activePane="bottomLeft" state="frozen"/>
      <selection activeCell="P6" sqref="P6"/>
      <selection pane="bottomLeft" activeCell="U8" sqref="U8:U13"/>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2" bestFit="1" customWidth="1"/>
    <col min="9" max="9" width="15.28515625" customWidth="1"/>
    <col min="10" max="10" width="12.140625" style="232" bestFit="1" customWidth="1"/>
    <col min="11" max="11" width="15.28515625" customWidth="1"/>
    <col min="12" max="12" width="12.140625" style="232" bestFit="1" customWidth="1"/>
    <col min="13" max="13" width="15.28515625" customWidth="1"/>
    <col min="14" max="14" width="11.5703125" style="232"/>
    <col min="15" max="15" width="15.28515625" customWidth="1"/>
    <col min="16" max="16" width="15.7109375" style="232" customWidth="1"/>
    <col min="17" max="17" width="14.28515625" hidden="1" customWidth="1"/>
    <col min="18" max="20" width="14.28515625" customWidth="1"/>
    <col min="21" max="21" width="17" customWidth="1"/>
  </cols>
  <sheetData>
    <row r="1" spans="1:21" s="280" customFormat="1" ht="18" customHeight="1" x14ac:dyDescent="0.2">
      <c r="B1" s="279"/>
      <c r="C1" s="279"/>
      <c r="D1" s="279"/>
      <c r="E1" s="279"/>
      <c r="F1" s="279"/>
      <c r="G1" s="279" t="s">
        <v>115</v>
      </c>
      <c r="I1" s="279"/>
      <c r="J1" s="279"/>
      <c r="K1" s="279"/>
      <c r="L1" s="279"/>
      <c r="M1" s="279"/>
      <c r="N1" s="279"/>
      <c r="O1" s="279"/>
      <c r="P1" s="279"/>
      <c r="Q1" s="279"/>
      <c r="R1" s="279"/>
      <c r="S1" s="279"/>
      <c r="T1" s="279"/>
      <c r="U1" s="279"/>
    </row>
    <row r="2" spans="1:21" s="280" customFormat="1" ht="18" customHeight="1" x14ac:dyDescent="0.25">
      <c r="A2" s="314" t="s">
        <v>1350</v>
      </c>
      <c r="B2" s="279"/>
      <c r="C2" s="279"/>
      <c r="D2" s="279"/>
      <c r="E2" s="279"/>
      <c r="F2" s="279"/>
      <c r="G2" s="279"/>
      <c r="I2" s="279"/>
      <c r="J2" s="279"/>
      <c r="K2" s="279"/>
      <c r="L2" s="279"/>
      <c r="M2" s="279"/>
      <c r="N2" s="279"/>
      <c r="O2" s="279"/>
      <c r="P2" s="279"/>
      <c r="Q2" s="279"/>
      <c r="R2" s="279"/>
      <c r="S2" s="279"/>
      <c r="T2" s="279"/>
      <c r="U2" s="279"/>
    </row>
    <row r="3" spans="1:21" s="280" customFormat="1" ht="18.75" x14ac:dyDescent="0.2">
      <c r="A3" s="343" t="s">
        <v>1396</v>
      </c>
      <c r="B3" s="279"/>
      <c r="C3" s="279"/>
      <c r="D3" s="279"/>
      <c r="E3" s="279"/>
      <c r="F3" s="279"/>
      <c r="G3" s="279"/>
      <c r="I3" s="279"/>
      <c r="J3" s="279"/>
      <c r="K3" s="279"/>
      <c r="L3" s="279"/>
      <c r="M3" s="279"/>
      <c r="N3" s="279"/>
      <c r="O3" s="279"/>
      <c r="P3" s="279"/>
      <c r="Q3" s="279"/>
      <c r="R3" s="279"/>
      <c r="S3" s="279"/>
      <c r="T3" s="279"/>
      <c r="U3" s="279"/>
    </row>
    <row r="4" spans="1:21" s="66" customFormat="1" ht="15.75" customHeight="1" x14ac:dyDescent="0.25">
      <c r="A4" s="578" t="s">
        <v>97</v>
      </c>
      <c r="B4" s="580" t="s">
        <v>111</v>
      </c>
      <c r="C4" s="585" t="s">
        <v>86</v>
      </c>
      <c r="D4" s="585" t="s">
        <v>87</v>
      </c>
      <c r="E4" s="585" t="s">
        <v>392</v>
      </c>
      <c r="F4" s="585" t="s">
        <v>88</v>
      </c>
      <c r="G4" s="591" t="s">
        <v>100</v>
      </c>
      <c r="H4" s="599"/>
      <c r="I4" s="599"/>
      <c r="J4" s="599"/>
      <c r="K4" s="599"/>
      <c r="L4" s="599"/>
      <c r="M4" s="599"/>
      <c r="N4" s="592"/>
      <c r="O4" s="593" t="s">
        <v>101</v>
      </c>
      <c r="P4" s="594"/>
      <c r="Q4" s="580" t="s">
        <v>102</v>
      </c>
      <c r="R4" s="580" t="s">
        <v>103</v>
      </c>
      <c r="S4" s="580" t="s">
        <v>110</v>
      </c>
      <c r="T4" s="580" t="s">
        <v>109</v>
      </c>
      <c r="U4" s="588" t="s">
        <v>89</v>
      </c>
    </row>
    <row r="5" spans="1:21" s="66" customFormat="1" ht="15" customHeight="1" x14ac:dyDescent="0.25">
      <c r="A5" s="578"/>
      <c r="B5" s="578"/>
      <c r="C5" s="586"/>
      <c r="D5" s="586"/>
      <c r="E5" s="586"/>
      <c r="F5" s="586"/>
      <c r="G5" s="591" t="s">
        <v>104</v>
      </c>
      <c r="H5" s="592"/>
      <c r="I5" s="591" t="s">
        <v>105</v>
      </c>
      <c r="J5" s="592"/>
      <c r="K5" s="591" t="s">
        <v>106</v>
      </c>
      <c r="L5" s="592"/>
      <c r="M5" s="591" t="s">
        <v>107</v>
      </c>
      <c r="N5" s="592"/>
      <c r="O5" s="595"/>
      <c r="P5" s="596"/>
      <c r="Q5" s="578"/>
      <c r="R5" s="578"/>
      <c r="S5" s="578"/>
      <c r="T5" s="578"/>
      <c r="U5" s="589"/>
    </row>
    <row r="6" spans="1:21" s="67" customFormat="1" ht="25.5" x14ac:dyDescent="0.25">
      <c r="A6" s="579"/>
      <c r="B6" s="579"/>
      <c r="C6" s="587"/>
      <c r="D6" s="587"/>
      <c r="E6" s="587"/>
      <c r="F6" s="587"/>
      <c r="G6" s="429" t="s">
        <v>108</v>
      </c>
      <c r="H6" s="429" t="s">
        <v>12</v>
      </c>
      <c r="I6" s="429" t="s">
        <v>108</v>
      </c>
      <c r="J6" s="429" t="s">
        <v>12</v>
      </c>
      <c r="K6" s="429" t="s">
        <v>108</v>
      </c>
      <c r="L6" s="429" t="s">
        <v>12</v>
      </c>
      <c r="M6" s="429" t="s">
        <v>108</v>
      </c>
      <c r="N6" s="429" t="s">
        <v>12</v>
      </c>
      <c r="O6" s="429" t="s">
        <v>108</v>
      </c>
      <c r="P6" s="429" t="s">
        <v>12</v>
      </c>
      <c r="Q6" s="579"/>
      <c r="R6" s="579"/>
      <c r="S6" s="579"/>
      <c r="T6" s="579"/>
      <c r="U6" s="590"/>
    </row>
    <row r="7" spans="1:21" s="67" customFormat="1" ht="15.75" x14ac:dyDescent="0.25">
      <c r="A7" s="430"/>
      <c r="B7" s="431"/>
      <c r="C7" s="432"/>
      <c r="D7" s="432"/>
      <c r="E7" s="433"/>
      <c r="F7" s="432"/>
      <c r="G7" s="434"/>
      <c r="H7" s="434"/>
      <c r="I7" s="434"/>
      <c r="J7" s="434"/>
      <c r="K7" s="434"/>
      <c r="L7" s="434"/>
      <c r="M7" s="434"/>
      <c r="N7" s="434"/>
      <c r="O7" s="434"/>
      <c r="P7" s="434"/>
      <c r="Q7" s="435"/>
      <c r="R7" s="435"/>
      <c r="S7" s="435"/>
      <c r="T7" s="435"/>
      <c r="U7" s="436"/>
    </row>
    <row r="8" spans="1:21" ht="15.75" customHeight="1" x14ac:dyDescent="0.25">
      <c r="A8" s="716" t="s">
        <v>1397</v>
      </c>
      <c r="B8" s="716" t="s">
        <v>112</v>
      </c>
      <c r="C8" s="717" t="s">
        <v>1780</v>
      </c>
      <c r="D8" s="717" t="s">
        <v>1781</v>
      </c>
      <c r="E8" s="717" t="s">
        <v>1782</v>
      </c>
      <c r="F8" s="704" t="s">
        <v>1783</v>
      </c>
      <c r="G8" s="615"/>
      <c r="H8" s="698"/>
      <c r="I8" s="615">
        <v>0.5</v>
      </c>
      <c r="J8" s="698">
        <f>+P8*I8</f>
        <v>42039.235000000001</v>
      </c>
      <c r="K8" s="615">
        <v>0.5</v>
      </c>
      <c r="L8" s="621">
        <f>+P8*K8</f>
        <v>42039.235000000001</v>
      </c>
      <c r="M8" s="612"/>
      <c r="N8" s="621"/>
      <c r="O8" s="615">
        <v>1</v>
      </c>
      <c r="P8" s="695">
        <v>84078.47</v>
      </c>
      <c r="Q8" s="247" t="s">
        <v>1582</v>
      </c>
      <c r="R8" s="612" t="s">
        <v>1784</v>
      </c>
      <c r="S8" s="612" t="s">
        <v>1785</v>
      </c>
      <c r="T8" s="612" t="s">
        <v>1786</v>
      </c>
      <c r="U8" s="612" t="s">
        <v>1787</v>
      </c>
    </row>
    <row r="9" spans="1:21" ht="15.75" customHeight="1" x14ac:dyDescent="0.25">
      <c r="A9" s="716"/>
      <c r="B9" s="716"/>
      <c r="C9" s="718"/>
      <c r="D9" s="718"/>
      <c r="E9" s="718"/>
      <c r="F9" s="705"/>
      <c r="G9" s="616"/>
      <c r="H9" s="699"/>
      <c r="I9" s="616"/>
      <c r="J9" s="699"/>
      <c r="K9" s="616"/>
      <c r="L9" s="622"/>
      <c r="M9" s="613"/>
      <c r="N9" s="622"/>
      <c r="O9" s="616"/>
      <c r="P9" s="696"/>
      <c r="Q9" s="247"/>
      <c r="R9" s="613"/>
      <c r="S9" s="613"/>
      <c r="T9" s="613"/>
      <c r="U9" s="613"/>
    </row>
    <row r="10" spans="1:21" ht="15.75" customHeight="1" x14ac:dyDescent="0.25">
      <c r="A10" s="716"/>
      <c r="B10" s="716"/>
      <c r="C10" s="718"/>
      <c r="D10" s="718"/>
      <c r="E10" s="718"/>
      <c r="F10" s="705"/>
      <c r="G10" s="616"/>
      <c r="H10" s="699"/>
      <c r="I10" s="616"/>
      <c r="J10" s="699"/>
      <c r="K10" s="616"/>
      <c r="L10" s="622"/>
      <c r="M10" s="613"/>
      <c r="N10" s="622"/>
      <c r="O10" s="616"/>
      <c r="P10" s="696"/>
      <c r="Q10" s="247"/>
      <c r="R10" s="613"/>
      <c r="S10" s="613"/>
      <c r="T10" s="613"/>
      <c r="U10" s="613"/>
    </row>
    <row r="11" spans="1:21" ht="15.75" customHeight="1" x14ac:dyDescent="0.25">
      <c r="A11" s="716"/>
      <c r="B11" s="716"/>
      <c r="C11" s="718"/>
      <c r="D11" s="718"/>
      <c r="E11" s="718"/>
      <c r="F11" s="705"/>
      <c r="G11" s="616"/>
      <c r="H11" s="699"/>
      <c r="I11" s="616"/>
      <c r="J11" s="699"/>
      <c r="K11" s="616"/>
      <c r="L11" s="622"/>
      <c r="M11" s="613"/>
      <c r="N11" s="622"/>
      <c r="O11" s="616"/>
      <c r="P11" s="696"/>
      <c r="Q11" s="247"/>
      <c r="R11" s="613"/>
      <c r="S11" s="613"/>
      <c r="T11" s="613"/>
      <c r="U11" s="613"/>
    </row>
    <row r="12" spans="1:21" ht="15.75" customHeight="1" x14ac:dyDescent="0.25">
      <c r="A12" s="716"/>
      <c r="B12" s="716"/>
      <c r="C12" s="718"/>
      <c r="D12" s="718"/>
      <c r="E12" s="718"/>
      <c r="F12" s="705"/>
      <c r="G12" s="616"/>
      <c r="H12" s="699"/>
      <c r="I12" s="616"/>
      <c r="J12" s="699"/>
      <c r="K12" s="616"/>
      <c r="L12" s="622"/>
      <c r="M12" s="613"/>
      <c r="N12" s="622"/>
      <c r="O12" s="616"/>
      <c r="P12" s="696"/>
      <c r="Q12" s="247"/>
      <c r="R12" s="613"/>
      <c r="S12" s="613"/>
      <c r="T12" s="613"/>
      <c r="U12" s="613"/>
    </row>
    <row r="13" spans="1:21" ht="15.75" customHeight="1" x14ac:dyDescent="0.25">
      <c r="A13" s="716"/>
      <c r="B13" s="716"/>
      <c r="C13" s="719"/>
      <c r="D13" s="719"/>
      <c r="E13" s="719"/>
      <c r="F13" s="706"/>
      <c r="G13" s="617"/>
      <c r="H13" s="700"/>
      <c r="I13" s="617"/>
      <c r="J13" s="700"/>
      <c r="K13" s="617"/>
      <c r="L13" s="623"/>
      <c r="M13" s="614"/>
      <c r="N13" s="623"/>
      <c r="O13" s="617"/>
      <c r="P13" s="697"/>
      <c r="Q13" s="247"/>
      <c r="R13" s="614"/>
      <c r="S13" s="614"/>
      <c r="T13" s="614"/>
      <c r="U13" s="614"/>
    </row>
    <row r="14" spans="1:21" ht="15.75" x14ac:dyDescent="0.25">
      <c r="A14" s="716"/>
      <c r="B14" s="716" t="s">
        <v>113</v>
      </c>
      <c r="C14" s="321"/>
      <c r="D14" s="321"/>
      <c r="E14" s="321"/>
      <c r="F14" s="73"/>
      <c r="G14" s="341"/>
      <c r="H14" s="344"/>
      <c r="I14" s="341"/>
      <c r="J14" s="344"/>
      <c r="K14" s="341"/>
      <c r="L14" s="344"/>
      <c r="M14" s="341"/>
      <c r="N14" s="344"/>
      <c r="O14" s="385">
        <f t="shared" ref="O14:O26" si="0">G14+I14+K14+M14</f>
        <v>0</v>
      </c>
      <c r="P14" s="386">
        <f t="shared" ref="P14:P26" si="1">H14+J14+L14+N14</f>
        <v>0</v>
      </c>
      <c r="Q14" s="339"/>
      <c r="R14" s="339"/>
      <c r="S14" s="247"/>
      <c r="T14" s="247"/>
      <c r="U14" s="247"/>
    </row>
    <row r="15" spans="1:21" ht="15.75" x14ac:dyDescent="0.25">
      <c r="A15" s="716"/>
      <c r="B15" s="716"/>
      <c r="C15" s="321"/>
      <c r="D15" s="321"/>
      <c r="E15" s="321"/>
      <c r="F15" s="73"/>
      <c r="G15" s="341"/>
      <c r="H15" s="344"/>
      <c r="I15" s="341"/>
      <c r="J15" s="344"/>
      <c r="K15" s="341"/>
      <c r="L15" s="344"/>
      <c r="M15" s="341"/>
      <c r="N15" s="344"/>
      <c r="O15" s="385">
        <f t="shared" si="0"/>
        <v>0</v>
      </c>
      <c r="P15" s="386">
        <f t="shared" si="1"/>
        <v>0</v>
      </c>
      <c r="Q15" s="339"/>
      <c r="R15" s="339"/>
      <c r="S15" s="247"/>
      <c r="T15" s="247"/>
      <c r="U15" s="247"/>
    </row>
    <row r="16" spans="1:21" ht="15.75" x14ac:dyDescent="0.25">
      <c r="A16" s="716"/>
      <c r="B16" s="716"/>
      <c r="C16" s="321"/>
      <c r="D16" s="321"/>
      <c r="E16" s="321"/>
      <c r="F16" s="73"/>
      <c r="G16" s="341"/>
      <c r="H16" s="344"/>
      <c r="I16" s="341"/>
      <c r="J16" s="344"/>
      <c r="K16" s="341"/>
      <c r="L16" s="344"/>
      <c r="M16" s="341"/>
      <c r="N16" s="344"/>
      <c r="O16" s="385">
        <f t="shared" si="0"/>
        <v>0</v>
      </c>
      <c r="P16" s="386">
        <f t="shared" si="1"/>
        <v>0</v>
      </c>
      <c r="Q16" s="339"/>
      <c r="R16" s="339"/>
      <c r="S16" s="247"/>
      <c r="T16" s="247"/>
      <c r="U16" s="247"/>
    </row>
    <row r="17" spans="1:21" ht="15.75" x14ac:dyDescent="0.25">
      <c r="A17" s="716"/>
      <c r="B17" s="716"/>
      <c r="C17" s="321"/>
      <c r="D17" s="321"/>
      <c r="E17" s="321"/>
      <c r="F17" s="73"/>
      <c r="G17" s="341"/>
      <c r="H17" s="344"/>
      <c r="I17" s="341"/>
      <c r="J17" s="344"/>
      <c r="K17" s="341"/>
      <c r="L17" s="344"/>
      <c r="M17" s="341"/>
      <c r="N17" s="344"/>
      <c r="O17" s="385">
        <f t="shared" si="0"/>
        <v>0</v>
      </c>
      <c r="P17" s="386">
        <f t="shared" si="1"/>
        <v>0</v>
      </c>
      <c r="Q17" s="339"/>
      <c r="R17" s="339"/>
      <c r="S17" s="247"/>
      <c r="T17" s="247"/>
      <c r="U17" s="247"/>
    </row>
    <row r="18" spans="1:21" ht="15.75" x14ac:dyDescent="0.25">
      <c r="A18" s="716"/>
      <c r="B18" s="716"/>
      <c r="C18" s="321"/>
      <c r="D18" s="321"/>
      <c r="E18" s="321"/>
      <c r="F18" s="73"/>
      <c r="G18" s="341"/>
      <c r="H18" s="344"/>
      <c r="I18" s="341"/>
      <c r="J18" s="344"/>
      <c r="K18" s="341"/>
      <c r="L18" s="344"/>
      <c r="M18" s="341"/>
      <c r="N18" s="344"/>
      <c r="O18" s="385">
        <f t="shared" si="0"/>
        <v>0</v>
      </c>
      <c r="P18" s="386">
        <f t="shared" si="1"/>
        <v>0</v>
      </c>
      <c r="Q18" s="339"/>
      <c r="R18" s="339"/>
      <c r="S18" s="247"/>
      <c r="T18" s="247"/>
      <c r="U18" s="247"/>
    </row>
    <row r="19" spans="1:21" ht="15.75" x14ac:dyDescent="0.25">
      <c r="A19" s="716"/>
      <c r="B19" s="716"/>
      <c r="C19" s="321"/>
      <c r="D19" s="321"/>
      <c r="E19" s="321"/>
      <c r="F19" s="73"/>
      <c r="G19" s="341"/>
      <c r="H19" s="344"/>
      <c r="I19" s="341"/>
      <c r="J19" s="344"/>
      <c r="K19" s="341"/>
      <c r="L19" s="344"/>
      <c r="M19" s="341"/>
      <c r="N19" s="344"/>
      <c r="O19" s="385">
        <f t="shared" si="0"/>
        <v>0</v>
      </c>
      <c r="P19" s="386">
        <f t="shared" si="1"/>
        <v>0</v>
      </c>
      <c r="Q19" s="339"/>
      <c r="R19" s="339"/>
      <c r="S19" s="247"/>
      <c r="T19" s="247"/>
      <c r="U19" s="247"/>
    </row>
    <row r="20" spans="1:21" ht="15.75" x14ac:dyDescent="0.25">
      <c r="A20" s="716"/>
      <c r="B20" s="716" t="s">
        <v>1398</v>
      </c>
      <c r="C20" s="321"/>
      <c r="D20" s="321"/>
      <c r="E20" s="321"/>
      <c r="F20" s="73"/>
      <c r="G20" s="341"/>
      <c r="H20" s="344"/>
      <c r="I20" s="341"/>
      <c r="J20" s="344"/>
      <c r="K20" s="341"/>
      <c r="L20" s="344"/>
      <c r="M20" s="341"/>
      <c r="N20" s="344"/>
      <c r="O20" s="385">
        <f t="shared" si="0"/>
        <v>0</v>
      </c>
      <c r="P20" s="386">
        <f t="shared" si="1"/>
        <v>0</v>
      </c>
      <c r="Q20" s="339"/>
      <c r="R20" s="339"/>
      <c r="S20" s="247"/>
      <c r="T20" s="247"/>
      <c r="U20" s="247"/>
    </row>
    <row r="21" spans="1:21" ht="15.75" x14ac:dyDescent="0.25">
      <c r="A21" s="716"/>
      <c r="B21" s="716"/>
      <c r="C21" s="321"/>
      <c r="D21" s="321"/>
      <c r="E21" s="321"/>
      <c r="F21" s="73"/>
      <c r="G21" s="341"/>
      <c r="H21" s="344"/>
      <c r="I21" s="341"/>
      <c r="J21" s="344"/>
      <c r="K21" s="341"/>
      <c r="L21" s="344"/>
      <c r="M21" s="341"/>
      <c r="N21" s="344"/>
      <c r="O21" s="385">
        <f t="shared" si="0"/>
        <v>0</v>
      </c>
      <c r="P21" s="386">
        <f t="shared" si="1"/>
        <v>0</v>
      </c>
      <c r="Q21" s="339"/>
      <c r="R21" s="339"/>
      <c r="S21" s="247"/>
      <c r="T21" s="247"/>
      <c r="U21" s="247"/>
    </row>
    <row r="22" spans="1:21" ht="15.75" x14ac:dyDescent="0.25">
      <c r="A22" s="716"/>
      <c r="B22" s="716"/>
      <c r="C22" s="321"/>
      <c r="D22" s="321"/>
      <c r="E22" s="321"/>
      <c r="F22" s="73"/>
      <c r="G22" s="341"/>
      <c r="H22" s="344"/>
      <c r="I22" s="341"/>
      <c r="J22" s="344"/>
      <c r="K22" s="341"/>
      <c r="L22" s="344"/>
      <c r="M22" s="341"/>
      <c r="N22" s="344"/>
      <c r="O22" s="385">
        <f t="shared" si="0"/>
        <v>0</v>
      </c>
      <c r="P22" s="386">
        <f t="shared" si="1"/>
        <v>0</v>
      </c>
      <c r="Q22" s="339"/>
      <c r="R22" s="339"/>
      <c r="S22" s="247"/>
      <c r="T22" s="247"/>
      <c r="U22" s="247"/>
    </row>
    <row r="23" spans="1:21" ht="15.75" x14ac:dyDescent="0.25">
      <c r="A23" s="716"/>
      <c r="B23" s="716"/>
      <c r="C23" s="321"/>
      <c r="D23" s="321"/>
      <c r="E23" s="321"/>
      <c r="F23" s="73"/>
      <c r="G23" s="341"/>
      <c r="H23" s="344"/>
      <c r="I23" s="341"/>
      <c r="J23" s="344"/>
      <c r="K23" s="341"/>
      <c r="L23" s="344"/>
      <c r="M23" s="341"/>
      <c r="N23" s="344"/>
      <c r="O23" s="385">
        <f t="shared" si="0"/>
        <v>0</v>
      </c>
      <c r="P23" s="386">
        <f t="shared" si="1"/>
        <v>0</v>
      </c>
      <c r="Q23" s="339"/>
      <c r="R23" s="339"/>
      <c r="S23" s="247"/>
      <c r="T23" s="247"/>
      <c r="U23" s="247"/>
    </row>
    <row r="24" spans="1:21" ht="15.75" x14ac:dyDescent="0.25">
      <c r="A24" s="716"/>
      <c r="B24" s="716"/>
      <c r="C24" s="74"/>
      <c r="D24" s="321"/>
      <c r="E24" s="321"/>
      <c r="F24" s="73"/>
      <c r="G24" s="341"/>
      <c r="H24" s="344"/>
      <c r="I24" s="341"/>
      <c r="J24" s="344"/>
      <c r="K24" s="341"/>
      <c r="L24" s="344"/>
      <c r="M24" s="341"/>
      <c r="N24" s="344"/>
      <c r="O24" s="385">
        <f t="shared" si="0"/>
        <v>0</v>
      </c>
      <c r="P24" s="386">
        <f t="shared" si="1"/>
        <v>0</v>
      </c>
      <c r="Q24" s="339"/>
      <c r="R24" s="339"/>
      <c r="S24" s="247"/>
      <c r="T24" s="247"/>
      <c r="U24" s="247"/>
    </row>
    <row r="25" spans="1:21" ht="15.75" x14ac:dyDescent="0.25">
      <c r="A25" s="716"/>
      <c r="B25" s="716"/>
      <c r="C25" s="74"/>
      <c r="D25" s="321"/>
      <c r="E25" s="321"/>
      <c r="F25" s="73"/>
      <c r="G25" s="341"/>
      <c r="H25" s="344"/>
      <c r="I25" s="341"/>
      <c r="J25" s="344"/>
      <c r="K25" s="341"/>
      <c r="L25" s="344"/>
      <c r="M25" s="341"/>
      <c r="N25" s="344"/>
      <c r="O25" s="385">
        <f t="shared" si="0"/>
        <v>0</v>
      </c>
      <c r="P25" s="386">
        <f t="shared" si="1"/>
        <v>0</v>
      </c>
      <c r="Q25" s="339"/>
      <c r="R25" s="339"/>
      <c r="S25" s="247"/>
      <c r="T25" s="247"/>
      <c r="U25" s="247"/>
    </row>
    <row r="26" spans="1:21" ht="15.75" x14ac:dyDescent="0.25">
      <c r="A26" s="716"/>
      <c r="B26" s="716"/>
      <c r="C26" s="321"/>
      <c r="D26" s="321"/>
      <c r="E26" s="321"/>
      <c r="F26" s="73"/>
      <c r="G26" s="341"/>
      <c r="H26" s="344"/>
      <c r="I26" s="341"/>
      <c r="J26" s="344"/>
      <c r="K26" s="341"/>
      <c r="L26" s="344"/>
      <c r="M26" s="341"/>
      <c r="N26" s="344"/>
      <c r="O26" s="385">
        <f t="shared" si="0"/>
        <v>0</v>
      </c>
      <c r="P26" s="386">
        <f t="shared" si="1"/>
        <v>0</v>
      </c>
      <c r="Q26" s="339"/>
      <c r="R26" s="339"/>
      <c r="S26" s="247"/>
      <c r="T26" s="247"/>
      <c r="U26" s="247"/>
    </row>
    <row r="27" spans="1:21" s="281" customFormat="1" ht="15.75" x14ac:dyDescent="0.2">
      <c r="A27" s="293"/>
      <c r="B27" s="294"/>
      <c r="C27" s="293" t="s">
        <v>114</v>
      </c>
      <c r="D27" s="294"/>
      <c r="E27" s="294"/>
      <c r="F27" s="295"/>
      <c r="G27" s="259">
        <f t="shared" ref="G27:P27" si="2">SUM(G8:G26)</f>
        <v>0</v>
      </c>
      <c r="H27" s="231">
        <f t="shared" si="2"/>
        <v>0</v>
      </c>
      <c r="I27" s="259">
        <f t="shared" si="2"/>
        <v>0.5</v>
      </c>
      <c r="J27" s="231">
        <f t="shared" si="2"/>
        <v>42039.235000000001</v>
      </c>
      <c r="K27" s="259">
        <f t="shared" si="2"/>
        <v>0.5</v>
      </c>
      <c r="L27" s="231">
        <f t="shared" si="2"/>
        <v>42039.235000000001</v>
      </c>
      <c r="M27" s="259">
        <f t="shared" si="2"/>
        <v>0</v>
      </c>
      <c r="N27" s="231">
        <f t="shared" si="2"/>
        <v>0</v>
      </c>
      <c r="O27" s="231">
        <f t="shared" si="2"/>
        <v>1</v>
      </c>
      <c r="P27" s="231">
        <f t="shared" si="2"/>
        <v>84078.47</v>
      </c>
      <c r="Q27" s="259"/>
      <c r="R27" s="259"/>
      <c r="S27" s="259"/>
      <c r="T27" s="259"/>
      <c r="U27" s="259"/>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39">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 ref="C8:C13"/>
    <mergeCell ref="D8:D13"/>
    <mergeCell ref="E8:E13"/>
    <mergeCell ref="F8:F13"/>
    <mergeCell ref="G8:G13"/>
    <mergeCell ref="H8:H13"/>
    <mergeCell ref="I8:I13"/>
    <mergeCell ref="J8:J13"/>
    <mergeCell ref="K8:K13"/>
    <mergeCell ref="L8:L13"/>
    <mergeCell ref="M8:M13"/>
    <mergeCell ref="T8:T13"/>
    <mergeCell ref="U8:U13"/>
    <mergeCell ref="N8:N13"/>
    <mergeCell ref="O8:O13"/>
    <mergeCell ref="P8:P13"/>
    <mergeCell ref="R8:R13"/>
    <mergeCell ref="S8:S1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opLeftCell="B1" workbookViewId="0">
      <pane ySplit="5" topLeftCell="A12" activePane="bottomLeft" state="frozen"/>
      <selection activeCell="R5" sqref="R5"/>
      <selection pane="bottomLeft" activeCell="E39" sqref="E39"/>
    </sheetView>
  </sheetViews>
  <sheetFormatPr baseColWidth="10" defaultRowHeight="15" x14ac:dyDescent="0.25"/>
  <cols>
    <col min="1" max="2" width="35.7109375" customWidth="1"/>
    <col min="3" max="6" width="27.42578125" customWidth="1"/>
    <col min="7" max="7" width="15.28515625" customWidth="1"/>
    <col min="8" max="8" width="11.5703125" style="232"/>
    <col min="9" max="9" width="15.28515625" customWidth="1"/>
    <col min="10" max="10" width="18.85546875" style="232" customWidth="1"/>
    <col min="12" max="12" width="11.5703125" style="232"/>
    <col min="14" max="14" width="11.5703125" style="232"/>
    <col min="15" max="15" width="15.28515625" customWidth="1"/>
    <col min="16" max="16" width="18.28515625" style="232" customWidth="1"/>
    <col min="17" max="17" width="14.140625" hidden="1" customWidth="1"/>
    <col min="18" max="20" width="14.140625" customWidth="1"/>
    <col min="21" max="21" width="17" customWidth="1"/>
  </cols>
  <sheetData>
    <row r="1" spans="1:21" ht="18.75" x14ac:dyDescent="0.25">
      <c r="B1" s="279"/>
      <c r="C1" s="279"/>
      <c r="D1" s="279"/>
      <c r="E1" s="279"/>
      <c r="F1" s="279"/>
      <c r="G1" s="279" t="s">
        <v>479</v>
      </c>
      <c r="I1" s="279"/>
      <c r="J1" s="279"/>
      <c r="K1" s="279"/>
      <c r="L1" s="279"/>
      <c r="M1" s="279"/>
      <c r="N1" s="279"/>
      <c r="O1" s="279"/>
      <c r="P1" s="279"/>
      <c r="Q1" s="279"/>
      <c r="R1" s="279"/>
      <c r="S1" s="279"/>
      <c r="T1" s="279"/>
      <c r="U1" s="279"/>
    </row>
    <row r="2" spans="1:21" x14ac:dyDescent="0.25">
      <c r="A2" s="264" t="s">
        <v>1340</v>
      </c>
      <c r="B2" s="264"/>
      <c r="C2" s="264"/>
      <c r="D2" s="264"/>
      <c r="E2" s="264"/>
      <c r="F2" s="264"/>
      <c r="G2" s="264"/>
      <c r="H2" s="264"/>
      <c r="I2" s="264"/>
      <c r="J2" s="264"/>
      <c r="K2" s="264"/>
      <c r="L2" s="264"/>
      <c r="M2" s="264"/>
      <c r="N2" s="264"/>
      <c r="O2" s="264"/>
      <c r="P2" s="264"/>
      <c r="Q2" s="264"/>
      <c r="R2" s="264"/>
      <c r="S2" s="264"/>
      <c r="T2" s="264"/>
      <c r="U2" s="264"/>
    </row>
    <row r="3" spans="1:21" ht="15" customHeight="1" x14ac:dyDescent="0.25">
      <c r="A3" s="578" t="s">
        <v>97</v>
      </c>
      <c r="B3" s="580" t="s">
        <v>111</v>
      </c>
      <c r="C3" s="585" t="s">
        <v>86</v>
      </c>
      <c r="D3" s="585" t="s">
        <v>87</v>
      </c>
      <c r="E3" s="585" t="s">
        <v>392</v>
      </c>
      <c r="F3" s="585" t="s">
        <v>88</v>
      </c>
      <c r="G3" s="591" t="s">
        <v>100</v>
      </c>
      <c r="H3" s="599"/>
      <c r="I3" s="599"/>
      <c r="J3" s="599"/>
      <c r="K3" s="599"/>
      <c r="L3" s="599"/>
      <c r="M3" s="599"/>
      <c r="N3" s="592"/>
      <c r="O3" s="593" t="s">
        <v>101</v>
      </c>
      <c r="P3" s="594"/>
      <c r="Q3" s="580" t="s">
        <v>102</v>
      </c>
      <c r="R3" s="580" t="s">
        <v>103</v>
      </c>
      <c r="S3" s="580" t="s">
        <v>110</v>
      </c>
      <c r="T3" s="580" t="s">
        <v>109</v>
      </c>
      <c r="U3" s="588" t="s">
        <v>89</v>
      </c>
    </row>
    <row r="4" spans="1:21" ht="15" customHeight="1" x14ac:dyDescent="0.25">
      <c r="A4" s="578"/>
      <c r="B4" s="578"/>
      <c r="C4" s="586"/>
      <c r="D4" s="586"/>
      <c r="E4" s="586"/>
      <c r="F4" s="586"/>
      <c r="G4" s="591" t="s">
        <v>104</v>
      </c>
      <c r="H4" s="592"/>
      <c r="I4" s="591" t="s">
        <v>105</v>
      </c>
      <c r="J4" s="592"/>
      <c r="K4" s="591" t="s">
        <v>106</v>
      </c>
      <c r="L4" s="592"/>
      <c r="M4" s="591" t="s">
        <v>107</v>
      </c>
      <c r="N4" s="592"/>
      <c r="O4" s="595"/>
      <c r="P4" s="596"/>
      <c r="Q4" s="578"/>
      <c r="R4" s="578"/>
      <c r="S4" s="578"/>
      <c r="T4" s="578"/>
      <c r="U4" s="589"/>
    </row>
    <row r="5" spans="1:21" ht="25.5" x14ac:dyDescent="0.25">
      <c r="A5" s="579"/>
      <c r="B5" s="579"/>
      <c r="C5" s="587"/>
      <c r="D5" s="587"/>
      <c r="E5" s="587"/>
      <c r="F5" s="587"/>
      <c r="G5" s="429" t="s">
        <v>108</v>
      </c>
      <c r="H5" s="429" t="s">
        <v>12</v>
      </c>
      <c r="I5" s="429" t="s">
        <v>108</v>
      </c>
      <c r="J5" s="429" t="s">
        <v>12</v>
      </c>
      <c r="K5" s="429" t="s">
        <v>108</v>
      </c>
      <c r="L5" s="429" t="s">
        <v>12</v>
      </c>
      <c r="M5" s="429" t="s">
        <v>108</v>
      </c>
      <c r="N5" s="429" t="s">
        <v>12</v>
      </c>
      <c r="O5" s="429" t="s">
        <v>108</v>
      </c>
      <c r="P5" s="429" t="s">
        <v>12</v>
      </c>
      <c r="Q5" s="579"/>
      <c r="R5" s="579"/>
      <c r="S5" s="579"/>
      <c r="T5" s="579"/>
      <c r="U5" s="590"/>
    </row>
    <row r="6" spans="1:21" s="355" customFormat="1" ht="15.75" x14ac:dyDescent="0.25">
      <c r="A6" s="430"/>
      <c r="B6" s="431"/>
      <c r="C6" s="432"/>
      <c r="D6" s="432"/>
      <c r="E6" s="433"/>
      <c r="F6" s="432"/>
      <c r="G6" s="434"/>
      <c r="H6" s="434"/>
      <c r="I6" s="434"/>
      <c r="J6" s="434"/>
      <c r="K6" s="434"/>
      <c r="L6" s="434"/>
      <c r="M6" s="434"/>
      <c r="N6" s="434"/>
      <c r="O6" s="434"/>
      <c r="P6" s="434"/>
      <c r="Q6" s="435"/>
      <c r="R6" s="435"/>
      <c r="S6" s="435"/>
      <c r="T6" s="435"/>
      <c r="U6" s="436"/>
    </row>
    <row r="7" spans="1:21" ht="15.75" x14ac:dyDescent="0.25">
      <c r="A7" s="665" t="s">
        <v>1434</v>
      </c>
      <c r="B7" s="666" t="s">
        <v>1341</v>
      </c>
      <c r="C7" s="74"/>
      <c r="D7" s="321"/>
      <c r="E7" s="321"/>
      <c r="F7" s="272"/>
      <c r="G7" s="345"/>
      <c r="H7" s="346"/>
      <c r="I7" s="345"/>
      <c r="J7" s="346"/>
      <c r="K7" s="345"/>
      <c r="L7" s="346"/>
      <c r="M7" s="345"/>
      <c r="N7" s="346"/>
      <c r="O7" s="387">
        <f>G7+I7+K7+M7</f>
        <v>0</v>
      </c>
      <c r="P7" s="388">
        <f>H7+J7+L7+N7</f>
        <v>0</v>
      </c>
      <c r="Q7" s="321"/>
      <c r="R7" s="321"/>
      <c r="S7" s="321"/>
      <c r="T7" s="321"/>
      <c r="U7" s="321"/>
    </row>
    <row r="8" spans="1:21" s="355" customFormat="1" ht="15.75" x14ac:dyDescent="0.25">
      <c r="A8" s="665"/>
      <c r="B8" s="667"/>
      <c r="C8" s="74"/>
      <c r="D8" s="321"/>
      <c r="E8" s="321"/>
      <c r="F8" s="272"/>
      <c r="G8" s="345"/>
      <c r="H8" s="346"/>
      <c r="I8" s="345"/>
      <c r="J8" s="346"/>
      <c r="K8" s="345"/>
      <c r="L8" s="346"/>
      <c r="M8" s="345"/>
      <c r="N8" s="346"/>
      <c r="O8" s="387">
        <f t="shared" ref="O8:O33" si="0">G8+I8+K8+M8</f>
        <v>0</v>
      </c>
      <c r="P8" s="388">
        <f t="shared" ref="P8:P33" si="1">H8+J8+L8+N8</f>
        <v>0</v>
      </c>
      <c r="Q8" s="321"/>
      <c r="R8" s="321"/>
      <c r="S8" s="321"/>
      <c r="T8" s="321"/>
      <c r="U8" s="321"/>
    </row>
    <row r="9" spans="1:21" s="355" customFormat="1" ht="15.75" x14ac:dyDescent="0.25">
      <c r="A9" s="665"/>
      <c r="B9" s="667"/>
      <c r="C9" s="74"/>
      <c r="D9" s="321"/>
      <c r="E9" s="321"/>
      <c r="F9" s="272"/>
      <c r="G9" s="345"/>
      <c r="H9" s="346"/>
      <c r="I9" s="345"/>
      <c r="J9" s="346"/>
      <c r="K9" s="345"/>
      <c r="L9" s="346"/>
      <c r="M9" s="345"/>
      <c r="N9" s="346"/>
      <c r="O9" s="387">
        <f t="shared" si="0"/>
        <v>0</v>
      </c>
      <c r="P9" s="388">
        <f t="shared" si="1"/>
        <v>0</v>
      </c>
      <c r="Q9" s="321"/>
      <c r="R9" s="321"/>
      <c r="S9" s="321"/>
      <c r="T9" s="321"/>
      <c r="U9" s="321"/>
    </row>
    <row r="10" spans="1:21" ht="15.75" x14ac:dyDescent="0.25">
      <c r="A10" s="665"/>
      <c r="B10" s="667"/>
      <c r="C10" s="74"/>
      <c r="D10" s="321"/>
      <c r="E10" s="321"/>
      <c r="F10" s="272"/>
      <c r="G10" s="345"/>
      <c r="H10" s="346"/>
      <c r="I10" s="345"/>
      <c r="J10" s="346"/>
      <c r="K10" s="345"/>
      <c r="L10" s="346"/>
      <c r="M10" s="345"/>
      <c r="N10" s="346"/>
      <c r="O10" s="387">
        <f t="shared" si="0"/>
        <v>0</v>
      </c>
      <c r="P10" s="388">
        <f t="shared" si="1"/>
        <v>0</v>
      </c>
      <c r="Q10" s="321"/>
      <c r="R10" s="321"/>
      <c r="S10" s="321"/>
      <c r="T10" s="321"/>
      <c r="U10" s="321"/>
    </row>
    <row r="11" spans="1:21" ht="15.75" x14ac:dyDescent="0.25">
      <c r="A11" s="665"/>
      <c r="B11" s="667"/>
      <c r="C11" s="74"/>
      <c r="D11" s="321"/>
      <c r="E11" s="321"/>
      <c r="F11" s="272"/>
      <c r="G11" s="345"/>
      <c r="H11" s="346"/>
      <c r="I11" s="345"/>
      <c r="J11" s="346"/>
      <c r="K11" s="345"/>
      <c r="L11" s="346"/>
      <c r="M11" s="345"/>
      <c r="N11" s="346"/>
      <c r="O11" s="387">
        <f t="shared" si="0"/>
        <v>0</v>
      </c>
      <c r="P11" s="388">
        <f t="shared" si="1"/>
        <v>0</v>
      </c>
      <c r="Q11" s="321"/>
      <c r="R11" s="321"/>
      <c r="S11" s="321"/>
      <c r="T11" s="321"/>
      <c r="U11" s="321"/>
    </row>
    <row r="12" spans="1:21" ht="15.75" x14ac:dyDescent="0.25">
      <c r="A12" s="665"/>
      <c r="B12" s="668"/>
      <c r="C12" s="74"/>
      <c r="D12" s="321"/>
      <c r="E12" s="321"/>
      <c r="F12" s="272"/>
      <c r="G12" s="345"/>
      <c r="H12" s="346"/>
      <c r="I12" s="345"/>
      <c r="J12" s="346"/>
      <c r="K12" s="345"/>
      <c r="L12" s="346"/>
      <c r="M12" s="345"/>
      <c r="N12" s="346"/>
      <c r="O12" s="387">
        <f t="shared" si="0"/>
        <v>0</v>
      </c>
      <c r="P12" s="388">
        <f t="shared" si="1"/>
        <v>0</v>
      </c>
      <c r="Q12" s="321"/>
      <c r="R12" s="321"/>
      <c r="S12" s="321"/>
      <c r="T12" s="321"/>
      <c r="U12" s="321"/>
    </row>
    <row r="13" spans="1:21" ht="15.75" x14ac:dyDescent="0.25">
      <c r="A13" s="667" t="s">
        <v>1435</v>
      </c>
      <c r="B13" s="666" t="s">
        <v>1436</v>
      </c>
      <c r="C13" s="74"/>
      <c r="D13" s="304"/>
      <c r="E13" s="304"/>
      <c r="F13" s="304"/>
      <c r="G13" s="345"/>
      <c r="H13" s="346"/>
      <c r="I13" s="345"/>
      <c r="J13" s="346"/>
      <c r="K13" s="345"/>
      <c r="L13" s="346"/>
      <c r="M13" s="345"/>
      <c r="N13" s="346"/>
      <c r="O13" s="387">
        <f t="shared" si="0"/>
        <v>0</v>
      </c>
      <c r="P13" s="388">
        <f t="shared" si="1"/>
        <v>0</v>
      </c>
      <c r="Q13" s="321"/>
      <c r="R13" s="321"/>
      <c r="S13" s="321"/>
      <c r="T13" s="321"/>
      <c r="U13" s="321"/>
    </row>
    <row r="14" spans="1:21" ht="15.75" x14ac:dyDescent="0.25">
      <c r="A14" s="667"/>
      <c r="B14" s="667"/>
      <c r="C14" s="74"/>
      <c r="D14" s="321"/>
      <c r="E14" s="321"/>
      <c r="F14" s="272"/>
      <c r="G14" s="345"/>
      <c r="H14" s="346"/>
      <c r="I14" s="345"/>
      <c r="J14" s="346"/>
      <c r="K14" s="345"/>
      <c r="L14" s="346"/>
      <c r="M14" s="345"/>
      <c r="N14" s="346"/>
      <c r="O14" s="387">
        <f t="shared" si="0"/>
        <v>0</v>
      </c>
      <c r="P14" s="388">
        <f t="shared" si="1"/>
        <v>0</v>
      </c>
      <c r="Q14" s="321"/>
      <c r="R14" s="321"/>
      <c r="S14" s="321"/>
      <c r="T14" s="321"/>
      <c r="U14" s="321"/>
    </row>
    <row r="15" spans="1:21" ht="15.75" x14ac:dyDescent="0.25">
      <c r="A15" s="667"/>
      <c r="B15" s="667"/>
      <c r="C15" s="74"/>
      <c r="D15" s="321"/>
      <c r="E15" s="321"/>
      <c r="F15" s="272"/>
      <c r="G15" s="345"/>
      <c r="H15" s="346"/>
      <c r="I15" s="345"/>
      <c r="J15" s="346"/>
      <c r="K15" s="345"/>
      <c r="L15" s="346"/>
      <c r="M15" s="345"/>
      <c r="N15" s="346"/>
      <c r="O15" s="387">
        <f t="shared" si="0"/>
        <v>0</v>
      </c>
      <c r="P15" s="388">
        <f t="shared" si="1"/>
        <v>0</v>
      </c>
      <c r="Q15" s="321"/>
      <c r="R15" s="321"/>
      <c r="S15" s="321"/>
      <c r="T15" s="321"/>
      <c r="U15" s="321"/>
    </row>
    <row r="16" spans="1:21" ht="15.75" x14ac:dyDescent="0.25">
      <c r="A16" s="667"/>
      <c r="B16" s="667"/>
      <c r="C16" s="74"/>
      <c r="D16" s="321"/>
      <c r="E16" s="321"/>
      <c r="F16" s="272"/>
      <c r="G16" s="345"/>
      <c r="H16" s="346"/>
      <c r="I16" s="345"/>
      <c r="J16" s="346"/>
      <c r="K16" s="345"/>
      <c r="L16" s="346"/>
      <c r="M16" s="345"/>
      <c r="N16" s="346"/>
      <c r="O16" s="387">
        <f t="shared" si="0"/>
        <v>0</v>
      </c>
      <c r="P16" s="388">
        <f t="shared" si="1"/>
        <v>0</v>
      </c>
      <c r="Q16" s="321"/>
      <c r="R16" s="321"/>
      <c r="S16" s="321"/>
      <c r="T16" s="321"/>
      <c r="U16" s="321"/>
    </row>
    <row r="17" spans="1:21" ht="15.75" x14ac:dyDescent="0.25">
      <c r="A17" s="667"/>
      <c r="B17" s="667"/>
      <c r="C17" s="74"/>
      <c r="D17" s="321"/>
      <c r="E17" s="321"/>
      <c r="F17" s="272"/>
      <c r="G17" s="345"/>
      <c r="H17" s="346"/>
      <c r="I17" s="345"/>
      <c r="J17" s="346"/>
      <c r="K17" s="345"/>
      <c r="L17" s="346"/>
      <c r="M17" s="345"/>
      <c r="N17" s="346"/>
      <c r="O17" s="387">
        <f t="shared" si="0"/>
        <v>0</v>
      </c>
      <c r="P17" s="388">
        <f t="shared" si="1"/>
        <v>0</v>
      </c>
      <c r="Q17" s="321"/>
      <c r="R17" s="321"/>
      <c r="S17" s="321"/>
      <c r="T17" s="321"/>
      <c r="U17" s="321"/>
    </row>
    <row r="18" spans="1:21" ht="15.75" x14ac:dyDescent="0.25">
      <c r="A18" s="667"/>
      <c r="B18" s="667"/>
      <c r="C18" s="74"/>
      <c r="D18" s="321"/>
      <c r="E18" s="321"/>
      <c r="F18" s="272"/>
      <c r="G18" s="345"/>
      <c r="H18" s="346"/>
      <c r="I18" s="345"/>
      <c r="J18" s="346"/>
      <c r="K18" s="345"/>
      <c r="L18" s="346"/>
      <c r="M18" s="345"/>
      <c r="N18" s="346"/>
      <c r="O18" s="387">
        <f t="shared" si="0"/>
        <v>0</v>
      </c>
      <c r="P18" s="388">
        <f t="shared" si="1"/>
        <v>0</v>
      </c>
      <c r="Q18" s="321"/>
      <c r="R18" s="321"/>
      <c r="S18" s="321"/>
      <c r="T18" s="321"/>
      <c r="U18" s="321"/>
    </row>
    <row r="19" spans="1:21" ht="15.75" x14ac:dyDescent="0.25">
      <c r="A19" s="668"/>
      <c r="B19" s="668"/>
      <c r="C19" s="74"/>
      <c r="D19" s="321"/>
      <c r="E19" s="321"/>
      <c r="F19" s="272"/>
      <c r="G19" s="345"/>
      <c r="H19" s="346"/>
      <c r="I19" s="345"/>
      <c r="J19" s="346"/>
      <c r="K19" s="345"/>
      <c r="L19" s="346"/>
      <c r="M19" s="345"/>
      <c r="N19" s="346"/>
      <c r="O19" s="387">
        <f t="shared" si="0"/>
        <v>0</v>
      </c>
      <c r="P19" s="388">
        <f t="shared" si="1"/>
        <v>0</v>
      </c>
      <c r="Q19" s="321"/>
      <c r="R19" s="321"/>
      <c r="S19" s="321"/>
      <c r="T19" s="321"/>
      <c r="U19" s="321"/>
    </row>
    <row r="20" spans="1:21" ht="15.75" x14ac:dyDescent="0.25">
      <c r="A20" s="666" t="s">
        <v>1437</v>
      </c>
      <c r="B20" s="666" t="s">
        <v>1438</v>
      </c>
      <c r="C20" s="74"/>
      <c r="D20" s="321"/>
      <c r="E20" s="321"/>
      <c r="F20" s="272"/>
      <c r="G20" s="345"/>
      <c r="H20" s="346"/>
      <c r="I20" s="345"/>
      <c r="J20" s="346"/>
      <c r="K20" s="345"/>
      <c r="L20" s="346"/>
      <c r="M20" s="345"/>
      <c r="N20" s="346"/>
      <c r="O20" s="387">
        <f t="shared" si="0"/>
        <v>0</v>
      </c>
      <c r="P20" s="388">
        <f t="shared" si="1"/>
        <v>0</v>
      </c>
      <c r="Q20" s="321"/>
      <c r="R20" s="321"/>
      <c r="S20" s="321"/>
      <c r="T20" s="321"/>
      <c r="U20" s="321"/>
    </row>
    <row r="21" spans="1:21" s="355" customFormat="1" ht="15.75" x14ac:dyDescent="0.25">
      <c r="A21" s="667"/>
      <c r="B21" s="667"/>
      <c r="C21" s="74"/>
      <c r="D21" s="321"/>
      <c r="E21" s="321"/>
      <c r="F21" s="272"/>
      <c r="G21" s="345"/>
      <c r="H21" s="346"/>
      <c r="I21" s="345"/>
      <c r="J21" s="346"/>
      <c r="K21" s="345"/>
      <c r="L21" s="346"/>
      <c r="M21" s="345"/>
      <c r="N21" s="346"/>
      <c r="O21" s="387">
        <f t="shared" si="0"/>
        <v>0</v>
      </c>
      <c r="P21" s="388">
        <f t="shared" si="1"/>
        <v>0</v>
      </c>
      <c r="Q21" s="321"/>
      <c r="R21" s="321"/>
      <c r="S21" s="321"/>
      <c r="T21" s="321"/>
      <c r="U21" s="321"/>
    </row>
    <row r="22" spans="1:21" s="355" customFormat="1" ht="15.75" x14ac:dyDescent="0.25">
      <c r="A22" s="667"/>
      <c r="B22" s="667"/>
      <c r="C22" s="74"/>
      <c r="D22" s="321"/>
      <c r="E22" s="321"/>
      <c r="F22" s="272"/>
      <c r="G22" s="345"/>
      <c r="H22" s="346"/>
      <c r="I22" s="345"/>
      <c r="J22" s="346"/>
      <c r="K22" s="345"/>
      <c r="L22" s="346"/>
      <c r="M22" s="345"/>
      <c r="N22" s="346"/>
      <c r="O22" s="387">
        <f t="shared" si="0"/>
        <v>0</v>
      </c>
      <c r="P22" s="388">
        <f t="shared" si="1"/>
        <v>0</v>
      </c>
      <c r="Q22" s="321"/>
      <c r="R22" s="321"/>
      <c r="S22" s="321"/>
      <c r="T22" s="321"/>
      <c r="U22" s="321"/>
    </row>
    <row r="23" spans="1:21" s="355" customFormat="1" ht="15.75" x14ac:dyDescent="0.25">
      <c r="A23" s="667"/>
      <c r="B23" s="667"/>
      <c r="C23" s="74"/>
      <c r="D23" s="321"/>
      <c r="E23" s="321"/>
      <c r="F23" s="272"/>
      <c r="G23" s="345"/>
      <c r="H23" s="346"/>
      <c r="I23" s="345"/>
      <c r="J23" s="346"/>
      <c r="K23" s="345"/>
      <c r="L23" s="346"/>
      <c r="M23" s="345"/>
      <c r="N23" s="346"/>
      <c r="O23" s="387">
        <f t="shared" si="0"/>
        <v>0</v>
      </c>
      <c r="P23" s="388">
        <f t="shared" si="1"/>
        <v>0</v>
      </c>
      <c r="Q23" s="321"/>
      <c r="R23" s="321"/>
      <c r="S23" s="321"/>
      <c r="T23" s="321"/>
      <c r="U23" s="321"/>
    </row>
    <row r="24" spans="1:21" ht="15.75" x14ac:dyDescent="0.25">
      <c r="A24" s="667"/>
      <c r="B24" s="667"/>
      <c r="C24" s="74"/>
      <c r="D24" s="321"/>
      <c r="E24" s="321"/>
      <c r="F24" s="272"/>
      <c r="G24" s="345"/>
      <c r="H24" s="346"/>
      <c r="I24" s="345"/>
      <c r="J24" s="346"/>
      <c r="K24" s="345"/>
      <c r="L24" s="346"/>
      <c r="M24" s="345"/>
      <c r="N24" s="346"/>
      <c r="O24" s="387">
        <f t="shared" si="0"/>
        <v>0</v>
      </c>
      <c r="P24" s="388">
        <f t="shared" si="1"/>
        <v>0</v>
      </c>
      <c r="Q24" s="321"/>
      <c r="R24" s="321"/>
      <c r="S24" s="321"/>
      <c r="T24" s="321"/>
      <c r="U24" s="321"/>
    </row>
    <row r="25" spans="1:21" ht="15.75" x14ac:dyDescent="0.25">
      <c r="A25" s="667"/>
      <c r="B25" s="667"/>
      <c r="C25" s="74"/>
      <c r="D25" s="321"/>
      <c r="E25" s="321"/>
      <c r="F25" s="272"/>
      <c r="G25" s="345"/>
      <c r="H25" s="346"/>
      <c r="I25" s="345"/>
      <c r="J25" s="346"/>
      <c r="K25" s="345"/>
      <c r="L25" s="346"/>
      <c r="M25" s="345"/>
      <c r="N25" s="346"/>
      <c r="O25" s="387">
        <f t="shared" si="0"/>
        <v>0</v>
      </c>
      <c r="P25" s="388">
        <f t="shared" si="1"/>
        <v>0</v>
      </c>
      <c r="Q25" s="321"/>
      <c r="R25" s="321"/>
      <c r="S25" s="321"/>
      <c r="T25" s="321"/>
      <c r="U25" s="321"/>
    </row>
    <row r="26" spans="1:21" ht="15.75" x14ac:dyDescent="0.25">
      <c r="A26" s="668"/>
      <c r="B26" s="668"/>
      <c r="C26" s="74"/>
      <c r="D26" s="321"/>
      <c r="E26" s="321"/>
      <c r="F26" s="272"/>
      <c r="G26" s="345"/>
      <c r="H26" s="346"/>
      <c r="I26" s="345"/>
      <c r="J26" s="346"/>
      <c r="K26" s="345"/>
      <c r="L26" s="346"/>
      <c r="M26" s="345"/>
      <c r="N26" s="346"/>
      <c r="O26" s="387">
        <f t="shared" si="0"/>
        <v>0</v>
      </c>
      <c r="P26" s="388">
        <f t="shared" si="1"/>
        <v>0</v>
      </c>
      <c r="Q26" s="321"/>
      <c r="R26" s="321"/>
      <c r="S26" s="321"/>
      <c r="T26" s="321"/>
      <c r="U26" s="321"/>
    </row>
    <row r="27" spans="1:21" ht="15.75" x14ac:dyDescent="0.25">
      <c r="A27" s="666" t="s">
        <v>1439</v>
      </c>
      <c r="B27" s="666" t="s">
        <v>1440</v>
      </c>
      <c r="C27" s="74"/>
      <c r="D27" s="321"/>
      <c r="E27" s="321"/>
      <c r="F27" s="272"/>
      <c r="G27" s="345"/>
      <c r="H27" s="346"/>
      <c r="I27" s="345"/>
      <c r="J27" s="346"/>
      <c r="K27" s="345"/>
      <c r="L27" s="346"/>
      <c r="M27" s="345"/>
      <c r="N27" s="346"/>
      <c r="O27" s="387">
        <f t="shared" si="0"/>
        <v>0</v>
      </c>
      <c r="P27" s="388">
        <f t="shared" si="1"/>
        <v>0</v>
      </c>
      <c r="Q27" s="321"/>
      <c r="R27" s="321"/>
      <c r="S27" s="321"/>
      <c r="T27" s="321"/>
      <c r="U27" s="321"/>
    </row>
    <row r="28" spans="1:21" s="355" customFormat="1" ht="15.75" x14ac:dyDescent="0.25">
      <c r="A28" s="667"/>
      <c r="B28" s="667"/>
      <c r="C28" s="74"/>
      <c r="D28" s="321"/>
      <c r="E28" s="321"/>
      <c r="F28" s="272"/>
      <c r="G28" s="345"/>
      <c r="H28" s="346"/>
      <c r="I28" s="345"/>
      <c r="J28" s="346"/>
      <c r="K28" s="345"/>
      <c r="L28" s="346"/>
      <c r="M28" s="345"/>
      <c r="N28" s="346"/>
      <c r="O28" s="387">
        <f t="shared" si="0"/>
        <v>0</v>
      </c>
      <c r="P28" s="388">
        <f t="shared" si="1"/>
        <v>0</v>
      </c>
      <c r="Q28" s="321"/>
      <c r="R28" s="321"/>
      <c r="S28" s="321"/>
      <c r="T28" s="321"/>
      <c r="U28" s="321"/>
    </row>
    <row r="29" spans="1:21" s="355" customFormat="1" ht="15.75" x14ac:dyDescent="0.25">
      <c r="A29" s="667"/>
      <c r="B29" s="667"/>
      <c r="C29" s="74"/>
      <c r="D29" s="321"/>
      <c r="E29" s="321"/>
      <c r="F29" s="272"/>
      <c r="G29" s="345"/>
      <c r="H29" s="346"/>
      <c r="I29" s="345"/>
      <c r="J29" s="346"/>
      <c r="K29" s="345"/>
      <c r="L29" s="346"/>
      <c r="M29" s="345"/>
      <c r="N29" s="346"/>
      <c r="O29" s="387">
        <f t="shared" si="0"/>
        <v>0</v>
      </c>
      <c r="P29" s="388">
        <f t="shared" si="1"/>
        <v>0</v>
      </c>
      <c r="Q29" s="321"/>
      <c r="R29" s="321"/>
      <c r="S29" s="321"/>
      <c r="T29" s="321"/>
      <c r="U29" s="321"/>
    </row>
    <row r="30" spans="1:21" s="355" customFormat="1" ht="15.75" x14ac:dyDescent="0.25">
      <c r="A30" s="667"/>
      <c r="B30" s="667"/>
      <c r="C30" s="74"/>
      <c r="D30" s="321"/>
      <c r="E30" s="321"/>
      <c r="F30" s="272"/>
      <c r="G30" s="345"/>
      <c r="H30" s="346"/>
      <c r="I30" s="345"/>
      <c r="J30" s="346"/>
      <c r="K30" s="345"/>
      <c r="L30" s="346"/>
      <c r="M30" s="345"/>
      <c r="N30" s="346"/>
      <c r="O30" s="387">
        <f t="shared" si="0"/>
        <v>0</v>
      </c>
      <c r="P30" s="388">
        <f t="shared" si="1"/>
        <v>0</v>
      </c>
      <c r="Q30" s="321"/>
      <c r="R30" s="321"/>
      <c r="S30" s="321"/>
      <c r="T30" s="321"/>
      <c r="U30" s="321"/>
    </row>
    <row r="31" spans="1:21" ht="15.75" x14ac:dyDescent="0.25">
      <c r="A31" s="667"/>
      <c r="B31" s="667"/>
      <c r="C31" s="74"/>
      <c r="D31" s="321"/>
      <c r="E31" s="321"/>
      <c r="F31" s="272"/>
      <c r="G31" s="345"/>
      <c r="H31" s="346"/>
      <c r="I31" s="345"/>
      <c r="J31" s="346"/>
      <c r="K31" s="345"/>
      <c r="L31" s="346"/>
      <c r="M31" s="345"/>
      <c r="N31" s="346"/>
      <c r="O31" s="387">
        <f t="shared" si="0"/>
        <v>0</v>
      </c>
      <c r="P31" s="388">
        <f t="shared" si="1"/>
        <v>0</v>
      </c>
      <c r="Q31" s="321"/>
      <c r="R31" s="321"/>
      <c r="S31" s="321"/>
      <c r="T31" s="321"/>
      <c r="U31" s="321"/>
    </row>
    <row r="32" spans="1:21" ht="15.75" x14ac:dyDescent="0.25">
      <c r="A32" s="667"/>
      <c r="B32" s="667"/>
      <c r="C32" s="74"/>
      <c r="D32" s="321"/>
      <c r="E32" s="321"/>
      <c r="F32" s="272"/>
      <c r="G32" s="345"/>
      <c r="H32" s="346"/>
      <c r="I32" s="345"/>
      <c r="J32" s="346"/>
      <c r="K32" s="345"/>
      <c r="L32" s="346"/>
      <c r="M32" s="345"/>
      <c r="N32" s="346"/>
      <c r="O32" s="387">
        <f t="shared" si="0"/>
        <v>0</v>
      </c>
      <c r="P32" s="388">
        <f t="shared" si="1"/>
        <v>0</v>
      </c>
      <c r="Q32" s="321"/>
      <c r="R32" s="321"/>
      <c r="S32" s="321"/>
      <c r="T32" s="321"/>
      <c r="U32" s="321"/>
    </row>
    <row r="33" spans="1:21" ht="15.75" x14ac:dyDescent="0.25">
      <c r="A33" s="668"/>
      <c r="B33" s="668"/>
      <c r="C33" s="74"/>
      <c r="D33" s="321"/>
      <c r="E33" s="321"/>
      <c r="F33" s="272"/>
      <c r="G33" s="345"/>
      <c r="H33" s="346"/>
      <c r="I33" s="345"/>
      <c r="J33" s="346"/>
      <c r="K33" s="345"/>
      <c r="L33" s="346"/>
      <c r="M33" s="345"/>
      <c r="N33" s="346"/>
      <c r="O33" s="387">
        <f t="shared" si="0"/>
        <v>0</v>
      </c>
      <c r="P33" s="388">
        <f t="shared" si="1"/>
        <v>0</v>
      </c>
      <c r="Q33" s="321"/>
      <c r="R33" s="321"/>
      <c r="S33" s="321"/>
      <c r="T33" s="321"/>
      <c r="U33" s="321"/>
    </row>
    <row r="34" spans="1:21" ht="15.6" customHeight="1" x14ac:dyDescent="0.25">
      <c r="A34" s="287"/>
      <c r="B34" s="288"/>
      <c r="C34" s="287" t="s">
        <v>118</v>
      </c>
      <c r="D34" s="288"/>
      <c r="E34" s="288"/>
      <c r="F34" s="289"/>
      <c r="G34" s="278">
        <f t="shared" ref="G34:O34" si="2">SUM(G7:H33)</f>
        <v>0</v>
      </c>
      <c r="H34" s="278">
        <f t="shared" si="2"/>
        <v>0</v>
      </c>
      <c r="I34" s="278">
        <f t="shared" si="2"/>
        <v>0</v>
      </c>
      <c r="J34" s="278">
        <f t="shared" si="2"/>
        <v>0</v>
      </c>
      <c r="K34" s="278">
        <f t="shared" si="2"/>
        <v>0</v>
      </c>
      <c r="L34" s="278">
        <f t="shared" si="2"/>
        <v>0</v>
      </c>
      <c r="M34" s="278">
        <f t="shared" si="2"/>
        <v>0</v>
      </c>
      <c r="N34" s="278">
        <f t="shared" si="2"/>
        <v>0</v>
      </c>
      <c r="O34" s="278">
        <f t="shared" si="2"/>
        <v>0</v>
      </c>
      <c r="P34" s="278">
        <f>SUM(P7:Q33)</f>
        <v>0</v>
      </c>
      <c r="Q34" s="259"/>
      <c r="R34" s="259"/>
      <c r="S34" s="259"/>
      <c r="T34" s="259"/>
      <c r="U34" s="259"/>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9" activePane="bottomLeft" state="frozen"/>
      <selection activeCell="A7" sqref="A7"/>
      <selection pane="bottomLeft" activeCell="E42" sqref="E42"/>
    </sheetView>
  </sheetViews>
  <sheetFormatPr baseColWidth="10" defaultRowHeight="15" x14ac:dyDescent="0.25"/>
  <cols>
    <col min="1" max="2" width="21.7109375" customWidth="1"/>
    <col min="3" max="6" width="27.42578125" customWidth="1"/>
    <col min="7" max="7" width="15.28515625" customWidth="1"/>
    <col min="8" max="8" width="13.7109375" style="232" bestFit="1" customWidth="1"/>
    <col min="9" max="9" width="15.28515625" customWidth="1"/>
    <col min="10" max="10" width="18.85546875" style="232" customWidth="1"/>
    <col min="12" max="12" width="13.7109375" style="232" bestFit="1" customWidth="1"/>
    <col min="14" max="14" width="13.7109375" style="232" bestFit="1" customWidth="1"/>
    <col min="15" max="15" width="15.28515625" customWidth="1"/>
    <col min="16" max="16" width="18.28515625" style="232" customWidth="1"/>
    <col min="17" max="17" width="14.140625" hidden="1" customWidth="1"/>
    <col min="18" max="20" width="14.140625" customWidth="1"/>
    <col min="21" max="21" width="17" customWidth="1"/>
  </cols>
  <sheetData>
    <row r="1" spans="1:21" ht="18.75" x14ac:dyDescent="0.25">
      <c r="B1" s="279"/>
      <c r="C1" s="279"/>
      <c r="D1" s="279"/>
      <c r="E1" s="279"/>
      <c r="F1" s="279"/>
      <c r="G1" s="279" t="s">
        <v>1497</v>
      </c>
      <c r="J1" s="279"/>
      <c r="K1" s="279"/>
      <c r="L1" s="279"/>
      <c r="M1" s="279"/>
      <c r="N1" s="279"/>
      <c r="O1" s="279"/>
      <c r="P1" s="279"/>
      <c r="Q1" s="279"/>
      <c r="R1" s="279"/>
      <c r="S1" s="279"/>
      <c r="T1" s="279"/>
      <c r="U1" s="279"/>
    </row>
    <row r="2" spans="1:21" ht="18.75" x14ac:dyDescent="0.25">
      <c r="A2" s="264" t="s">
        <v>1347</v>
      </c>
      <c r="B2" s="279"/>
      <c r="C2" s="279"/>
      <c r="D2" s="279"/>
      <c r="E2" s="279"/>
      <c r="F2" s="279"/>
      <c r="G2" s="279"/>
      <c r="J2" s="279"/>
      <c r="K2" s="279"/>
      <c r="L2" s="279"/>
      <c r="M2" s="279"/>
      <c r="N2" s="279"/>
      <c r="O2" s="279"/>
      <c r="P2" s="279"/>
      <c r="Q2" s="279"/>
      <c r="R2" s="279"/>
      <c r="S2" s="279"/>
      <c r="T2" s="279"/>
      <c r="U2" s="279"/>
    </row>
    <row r="3" spans="1:21" x14ac:dyDescent="0.25">
      <c r="A3" s="724" t="s">
        <v>1400</v>
      </c>
      <c r="B3" s="724"/>
      <c r="C3" s="724"/>
      <c r="D3" s="724"/>
      <c r="E3" s="724"/>
      <c r="F3" s="724"/>
      <c r="G3" s="724"/>
      <c r="H3" s="724"/>
      <c r="I3" s="724"/>
      <c r="J3" s="724"/>
      <c r="K3" s="724"/>
      <c r="L3" s="724"/>
      <c r="M3" s="724"/>
      <c r="N3" s="724"/>
      <c r="O3" s="724"/>
      <c r="P3" s="724"/>
      <c r="Q3" s="724"/>
      <c r="R3" s="724"/>
      <c r="S3" s="724"/>
      <c r="T3" s="724"/>
      <c r="U3" s="724"/>
    </row>
    <row r="4" spans="1:21" s="355" customFormat="1" x14ac:dyDescent="0.25">
      <c r="A4" s="367" t="s">
        <v>1399</v>
      </c>
      <c r="B4" s="365"/>
      <c r="C4" s="365"/>
      <c r="D4" s="365"/>
      <c r="E4" s="365"/>
      <c r="F4" s="365"/>
      <c r="G4" s="365"/>
      <c r="H4" s="365"/>
      <c r="I4" s="365"/>
      <c r="J4" s="365"/>
      <c r="K4" s="365"/>
      <c r="L4" s="365"/>
      <c r="M4" s="365"/>
      <c r="N4" s="365"/>
      <c r="O4" s="365"/>
      <c r="P4" s="365"/>
      <c r="Q4" s="365"/>
      <c r="R4" s="365"/>
      <c r="S4" s="365"/>
      <c r="T4" s="365"/>
      <c r="U4" s="365"/>
    </row>
    <row r="5" spans="1:21" x14ac:dyDescent="0.25">
      <c r="A5" s="311" t="s">
        <v>1458</v>
      </c>
      <c r="B5" s="264"/>
      <c r="C5" s="264"/>
      <c r="D5" s="264"/>
      <c r="E5" s="264"/>
      <c r="F5" s="264"/>
      <c r="G5" s="264"/>
      <c r="H5" s="264"/>
      <c r="I5" s="264"/>
      <c r="J5" s="264"/>
      <c r="K5" s="264"/>
      <c r="L5" s="264"/>
      <c r="M5" s="264"/>
      <c r="N5" s="264"/>
      <c r="O5" s="264"/>
      <c r="P5" s="264"/>
      <c r="Q5" s="264"/>
      <c r="R5" s="264"/>
      <c r="S5" s="264"/>
      <c r="T5" s="264"/>
      <c r="U5" s="264"/>
    </row>
    <row r="6" spans="1:21" ht="15" customHeight="1" x14ac:dyDescent="0.25">
      <c r="A6" s="578" t="s">
        <v>97</v>
      </c>
      <c r="B6" s="580" t="s">
        <v>111</v>
      </c>
      <c r="C6" s="585" t="s">
        <v>86</v>
      </c>
      <c r="D6" s="585" t="s">
        <v>87</v>
      </c>
      <c r="E6" s="585" t="s">
        <v>392</v>
      </c>
      <c r="F6" s="585" t="s">
        <v>88</v>
      </c>
      <c r="G6" s="591" t="s">
        <v>100</v>
      </c>
      <c r="H6" s="599"/>
      <c r="I6" s="599"/>
      <c r="J6" s="599"/>
      <c r="K6" s="599"/>
      <c r="L6" s="599"/>
      <c r="M6" s="599"/>
      <c r="N6" s="592"/>
      <c r="O6" s="593" t="s">
        <v>101</v>
      </c>
      <c r="P6" s="594"/>
      <c r="Q6" s="580" t="s">
        <v>102</v>
      </c>
      <c r="R6" s="580" t="s">
        <v>103</v>
      </c>
      <c r="S6" s="580" t="s">
        <v>110</v>
      </c>
      <c r="T6" s="580" t="s">
        <v>109</v>
      </c>
      <c r="U6" s="588" t="s">
        <v>89</v>
      </c>
    </row>
    <row r="7" spans="1:21" ht="15" customHeight="1" x14ac:dyDescent="0.25">
      <c r="A7" s="578"/>
      <c r="B7" s="578"/>
      <c r="C7" s="586"/>
      <c r="D7" s="586"/>
      <c r="E7" s="586"/>
      <c r="F7" s="586"/>
      <c r="G7" s="591" t="s">
        <v>104</v>
      </c>
      <c r="H7" s="592"/>
      <c r="I7" s="591" t="s">
        <v>105</v>
      </c>
      <c r="J7" s="592"/>
      <c r="K7" s="591" t="s">
        <v>106</v>
      </c>
      <c r="L7" s="592"/>
      <c r="M7" s="591" t="s">
        <v>107</v>
      </c>
      <c r="N7" s="592"/>
      <c r="O7" s="595"/>
      <c r="P7" s="596"/>
      <c r="Q7" s="578"/>
      <c r="R7" s="578"/>
      <c r="S7" s="578"/>
      <c r="T7" s="578"/>
      <c r="U7" s="589"/>
    </row>
    <row r="8" spans="1:21" ht="25.5" x14ac:dyDescent="0.25">
      <c r="A8" s="579"/>
      <c r="B8" s="579"/>
      <c r="C8" s="587"/>
      <c r="D8" s="587"/>
      <c r="E8" s="587"/>
      <c r="F8" s="587"/>
      <c r="G8" s="429" t="s">
        <v>108</v>
      </c>
      <c r="H8" s="429" t="s">
        <v>12</v>
      </c>
      <c r="I8" s="429" t="s">
        <v>108</v>
      </c>
      <c r="J8" s="429" t="s">
        <v>12</v>
      </c>
      <c r="K8" s="429" t="s">
        <v>108</v>
      </c>
      <c r="L8" s="429" t="s">
        <v>12</v>
      </c>
      <c r="M8" s="429" t="s">
        <v>108</v>
      </c>
      <c r="N8" s="429" t="s">
        <v>12</v>
      </c>
      <c r="O8" s="429" t="s">
        <v>108</v>
      </c>
      <c r="P8" s="429" t="s">
        <v>12</v>
      </c>
      <c r="Q8" s="579"/>
      <c r="R8" s="579"/>
      <c r="S8" s="579"/>
      <c r="T8" s="579"/>
      <c r="U8" s="590"/>
    </row>
    <row r="9" spans="1:21" s="355" customFormat="1" ht="15.75" x14ac:dyDescent="0.25">
      <c r="A9" s="430"/>
      <c r="B9" s="431"/>
      <c r="C9" s="432"/>
      <c r="D9" s="432"/>
      <c r="E9" s="433"/>
      <c r="F9" s="432"/>
      <c r="G9" s="434"/>
      <c r="H9" s="434"/>
      <c r="I9" s="434"/>
      <c r="J9" s="434"/>
      <c r="K9" s="434"/>
      <c r="L9" s="434"/>
      <c r="M9" s="434"/>
      <c r="N9" s="434"/>
      <c r="O9" s="434"/>
      <c r="P9" s="434"/>
      <c r="Q9" s="435"/>
      <c r="R9" s="435"/>
      <c r="S9" s="435"/>
      <c r="T9" s="435"/>
      <c r="U9" s="436"/>
    </row>
    <row r="10" spans="1:21" ht="15.75" x14ac:dyDescent="0.25">
      <c r="A10" s="721" t="s">
        <v>1400</v>
      </c>
      <c r="B10" s="721" t="s">
        <v>1401</v>
      </c>
      <c r="C10" s="275"/>
      <c r="D10" s="275"/>
      <c r="E10" s="275"/>
      <c r="F10" s="276"/>
      <c r="G10" s="276"/>
      <c r="H10" s="348"/>
      <c r="I10" s="276"/>
      <c r="J10" s="348"/>
      <c r="K10" s="276"/>
      <c r="L10" s="348"/>
      <c r="M10" s="276"/>
      <c r="N10" s="348"/>
      <c r="O10" s="389">
        <f>G10+I10+K10+M10</f>
        <v>0</v>
      </c>
      <c r="P10" s="390">
        <f>H10+J10+L10+N10</f>
        <v>0</v>
      </c>
      <c r="Q10" s="276"/>
      <c r="R10" s="276"/>
      <c r="S10" s="276"/>
      <c r="T10" s="276"/>
      <c r="U10" s="276"/>
    </row>
    <row r="11" spans="1:21" ht="15.75" x14ac:dyDescent="0.25">
      <c r="A11" s="722"/>
      <c r="B11" s="722"/>
      <c r="C11" s="275"/>
      <c r="D11" s="275"/>
      <c r="E11" s="275"/>
      <c r="F11" s="276"/>
      <c r="G11" s="276"/>
      <c r="H11" s="348"/>
      <c r="I11" s="276"/>
      <c r="J11" s="348"/>
      <c r="K11" s="276"/>
      <c r="L11" s="348"/>
      <c r="M11" s="276"/>
      <c r="N11" s="348"/>
      <c r="O11" s="389">
        <f t="shared" ref="O11:O35" si="0">G11+I11+K11+M11</f>
        <v>0</v>
      </c>
      <c r="P11" s="390">
        <f t="shared" ref="P11:P35" si="1">H11+J11+L11+N11</f>
        <v>0</v>
      </c>
      <c r="Q11" s="276"/>
      <c r="R11" s="276"/>
      <c r="S11" s="276"/>
      <c r="T11" s="276"/>
      <c r="U11" s="276"/>
    </row>
    <row r="12" spans="1:21" ht="15.75" x14ac:dyDescent="0.25">
      <c r="A12" s="722"/>
      <c r="B12" s="722"/>
      <c r="C12" s="275"/>
      <c r="D12" s="275"/>
      <c r="E12" s="275"/>
      <c r="F12" s="276"/>
      <c r="G12" s="276"/>
      <c r="H12" s="348"/>
      <c r="I12" s="276"/>
      <c r="J12" s="348"/>
      <c r="K12" s="276"/>
      <c r="L12" s="348"/>
      <c r="M12" s="276"/>
      <c r="N12" s="348"/>
      <c r="O12" s="389">
        <f t="shared" si="0"/>
        <v>0</v>
      </c>
      <c r="P12" s="390">
        <f t="shared" si="1"/>
        <v>0</v>
      </c>
      <c r="Q12" s="276"/>
      <c r="R12" s="276"/>
      <c r="S12" s="276"/>
      <c r="T12" s="276"/>
      <c r="U12" s="276"/>
    </row>
    <row r="13" spans="1:21" ht="15.75" x14ac:dyDescent="0.25">
      <c r="A13" s="722"/>
      <c r="B13" s="722"/>
      <c r="C13" s="275"/>
      <c r="D13" s="275"/>
      <c r="E13" s="275"/>
      <c r="F13" s="276"/>
      <c r="G13" s="276"/>
      <c r="H13" s="348"/>
      <c r="I13" s="276"/>
      <c r="J13" s="348"/>
      <c r="K13" s="276"/>
      <c r="L13" s="348"/>
      <c r="M13" s="276"/>
      <c r="N13" s="348"/>
      <c r="O13" s="389">
        <f t="shared" si="0"/>
        <v>0</v>
      </c>
      <c r="P13" s="390">
        <f t="shared" si="1"/>
        <v>0</v>
      </c>
      <c r="Q13" s="276"/>
      <c r="R13" s="276"/>
      <c r="S13" s="276"/>
      <c r="T13" s="276"/>
      <c r="U13" s="276"/>
    </row>
    <row r="14" spans="1:21" ht="15.75" x14ac:dyDescent="0.25">
      <c r="A14" s="722"/>
      <c r="B14" s="722"/>
      <c r="C14" s="275"/>
      <c r="D14" s="275"/>
      <c r="E14" s="275"/>
      <c r="F14" s="276"/>
      <c r="G14" s="276"/>
      <c r="H14" s="348"/>
      <c r="I14" s="276"/>
      <c r="J14" s="348"/>
      <c r="K14" s="276"/>
      <c r="L14" s="348"/>
      <c r="M14" s="276"/>
      <c r="N14" s="348"/>
      <c r="O14" s="389">
        <f t="shared" si="0"/>
        <v>0</v>
      </c>
      <c r="P14" s="390">
        <f t="shared" si="1"/>
        <v>0</v>
      </c>
      <c r="Q14" s="276"/>
      <c r="R14" s="276"/>
      <c r="S14" s="276"/>
      <c r="T14" s="276"/>
      <c r="U14" s="276"/>
    </row>
    <row r="15" spans="1:21" ht="15.75" x14ac:dyDescent="0.25">
      <c r="A15" s="723"/>
      <c r="B15" s="723"/>
      <c r="C15" s="275"/>
      <c r="D15" s="275"/>
      <c r="E15" s="275"/>
      <c r="F15" s="276"/>
      <c r="G15" s="276"/>
      <c r="H15" s="348"/>
      <c r="I15" s="276"/>
      <c r="J15" s="348"/>
      <c r="K15" s="276"/>
      <c r="L15" s="348"/>
      <c r="M15" s="276"/>
      <c r="N15" s="348"/>
      <c r="O15" s="389">
        <f t="shared" si="0"/>
        <v>0</v>
      </c>
      <c r="P15" s="390">
        <f t="shared" si="1"/>
        <v>0</v>
      </c>
      <c r="Q15" s="276"/>
      <c r="R15" s="276"/>
      <c r="S15" s="276"/>
      <c r="T15" s="276"/>
      <c r="U15" s="349"/>
    </row>
    <row r="16" spans="1:21" ht="15.75" customHeight="1" x14ac:dyDescent="0.25">
      <c r="A16" s="721" t="s">
        <v>1399</v>
      </c>
      <c r="B16" s="721" t="s">
        <v>1402</v>
      </c>
      <c r="C16" s="275"/>
      <c r="D16" s="275"/>
      <c r="E16" s="275"/>
      <c r="F16" s="276"/>
      <c r="G16" s="276"/>
      <c r="H16" s="348"/>
      <c r="I16" s="276"/>
      <c r="J16" s="348"/>
      <c r="K16" s="350"/>
      <c r="L16" s="348"/>
      <c r="M16" s="276"/>
      <c r="N16" s="348"/>
      <c r="O16" s="389">
        <f t="shared" si="0"/>
        <v>0</v>
      </c>
      <c r="P16" s="390">
        <f t="shared" si="1"/>
        <v>0</v>
      </c>
      <c r="Q16" s="276"/>
      <c r="R16" s="276"/>
      <c r="S16" s="276"/>
      <c r="T16" s="276"/>
      <c r="U16" s="276"/>
    </row>
    <row r="17" spans="1:21" ht="15.75" x14ac:dyDescent="0.25">
      <c r="A17" s="722"/>
      <c r="B17" s="722"/>
      <c r="C17" s="275"/>
      <c r="D17" s="275"/>
      <c r="E17" s="275"/>
      <c r="F17" s="276"/>
      <c r="G17" s="276"/>
      <c r="H17" s="348"/>
      <c r="I17" s="276"/>
      <c r="J17" s="348"/>
      <c r="K17" s="350"/>
      <c r="L17" s="348"/>
      <c r="M17" s="276"/>
      <c r="N17" s="348"/>
      <c r="O17" s="389">
        <f t="shared" si="0"/>
        <v>0</v>
      </c>
      <c r="P17" s="390">
        <f t="shared" si="1"/>
        <v>0</v>
      </c>
      <c r="Q17" s="276"/>
      <c r="R17" s="276"/>
      <c r="S17" s="276"/>
      <c r="T17" s="276"/>
      <c r="U17" s="276"/>
    </row>
    <row r="18" spans="1:21" ht="15.75" x14ac:dyDescent="0.25">
      <c r="A18" s="722"/>
      <c r="B18" s="722"/>
      <c r="C18" s="275"/>
      <c r="D18" s="275"/>
      <c r="E18" s="275"/>
      <c r="F18" s="276"/>
      <c r="G18" s="276"/>
      <c r="H18" s="348"/>
      <c r="I18" s="276"/>
      <c r="J18" s="348"/>
      <c r="K18" s="350"/>
      <c r="L18" s="348"/>
      <c r="M18" s="276"/>
      <c r="N18" s="348"/>
      <c r="O18" s="389">
        <f t="shared" si="0"/>
        <v>0</v>
      </c>
      <c r="P18" s="390">
        <f t="shared" si="1"/>
        <v>0</v>
      </c>
      <c r="Q18" s="276"/>
      <c r="R18" s="276"/>
      <c r="S18" s="276"/>
      <c r="T18" s="276"/>
      <c r="U18" s="276"/>
    </row>
    <row r="19" spans="1:21" ht="15.75" x14ac:dyDescent="0.25">
      <c r="A19" s="722"/>
      <c r="B19" s="722"/>
      <c r="C19" s="275"/>
      <c r="D19" s="275"/>
      <c r="E19" s="275"/>
      <c r="F19" s="276"/>
      <c r="G19" s="276"/>
      <c r="H19" s="348"/>
      <c r="I19" s="276"/>
      <c r="J19" s="348"/>
      <c r="K19" s="350"/>
      <c r="L19" s="348"/>
      <c r="M19" s="276"/>
      <c r="N19" s="348"/>
      <c r="O19" s="389">
        <f t="shared" si="0"/>
        <v>0</v>
      </c>
      <c r="P19" s="390">
        <f t="shared" si="1"/>
        <v>0</v>
      </c>
      <c r="Q19" s="276"/>
      <c r="R19" s="276"/>
      <c r="S19" s="276"/>
      <c r="T19" s="276"/>
      <c r="U19" s="276"/>
    </row>
    <row r="20" spans="1:21" ht="15.75" x14ac:dyDescent="0.25">
      <c r="A20" s="722"/>
      <c r="B20" s="722"/>
      <c r="C20" s="275"/>
      <c r="D20" s="275"/>
      <c r="E20" s="275"/>
      <c r="F20" s="276"/>
      <c r="G20" s="276"/>
      <c r="H20" s="348"/>
      <c r="I20" s="276"/>
      <c r="J20" s="348"/>
      <c r="K20" s="276"/>
      <c r="L20" s="348"/>
      <c r="M20" s="276"/>
      <c r="N20" s="348"/>
      <c r="O20" s="389">
        <f t="shared" si="0"/>
        <v>0</v>
      </c>
      <c r="P20" s="390">
        <f t="shared" si="1"/>
        <v>0</v>
      </c>
      <c r="Q20" s="276"/>
      <c r="R20" s="276"/>
      <c r="S20" s="276"/>
      <c r="T20" s="276"/>
      <c r="U20" s="351"/>
    </row>
    <row r="21" spans="1:21" s="355" customFormat="1" ht="15.75" x14ac:dyDescent="0.25">
      <c r="A21" s="722"/>
      <c r="B21" s="722"/>
      <c r="C21" s="366"/>
      <c r="D21" s="366"/>
      <c r="E21" s="366"/>
      <c r="F21" s="276"/>
      <c r="G21" s="276"/>
      <c r="H21" s="348"/>
      <c r="I21" s="276"/>
      <c r="J21" s="348"/>
      <c r="K21" s="276"/>
      <c r="L21" s="348"/>
      <c r="M21" s="276"/>
      <c r="N21" s="348"/>
      <c r="O21" s="389">
        <f t="shared" si="0"/>
        <v>0</v>
      </c>
      <c r="P21" s="390">
        <f t="shared" si="1"/>
        <v>0</v>
      </c>
      <c r="Q21" s="276"/>
      <c r="R21" s="276"/>
      <c r="S21" s="276"/>
      <c r="T21" s="276"/>
      <c r="U21" s="351"/>
    </row>
    <row r="22" spans="1:21" s="355" customFormat="1" ht="15.75" x14ac:dyDescent="0.25">
      <c r="A22" s="722"/>
      <c r="B22" s="722"/>
      <c r="C22" s="366"/>
      <c r="D22" s="366"/>
      <c r="E22" s="366"/>
      <c r="F22" s="276"/>
      <c r="G22" s="276"/>
      <c r="H22" s="348"/>
      <c r="I22" s="276"/>
      <c r="J22" s="348"/>
      <c r="K22" s="276"/>
      <c r="L22" s="348"/>
      <c r="M22" s="276"/>
      <c r="N22" s="348"/>
      <c r="O22" s="389">
        <f t="shared" si="0"/>
        <v>0</v>
      </c>
      <c r="P22" s="390">
        <f t="shared" si="1"/>
        <v>0</v>
      </c>
      <c r="Q22" s="276"/>
      <c r="R22" s="276"/>
      <c r="S22" s="276"/>
      <c r="T22" s="276"/>
      <c r="U22" s="351"/>
    </row>
    <row r="23" spans="1:21" s="355" customFormat="1" ht="15.75" x14ac:dyDescent="0.25">
      <c r="A23" s="722"/>
      <c r="B23" s="722"/>
      <c r="C23" s="366"/>
      <c r="D23" s="366"/>
      <c r="E23" s="366"/>
      <c r="F23" s="276"/>
      <c r="G23" s="276"/>
      <c r="H23" s="348"/>
      <c r="I23" s="276"/>
      <c r="J23" s="348"/>
      <c r="K23" s="276"/>
      <c r="L23" s="348"/>
      <c r="M23" s="276"/>
      <c r="N23" s="348"/>
      <c r="O23" s="389">
        <f t="shared" si="0"/>
        <v>0</v>
      </c>
      <c r="P23" s="390">
        <f t="shared" si="1"/>
        <v>0</v>
      </c>
      <c r="Q23" s="276"/>
      <c r="R23" s="276"/>
      <c r="S23" s="276"/>
      <c r="T23" s="276"/>
      <c r="U23" s="351"/>
    </row>
    <row r="24" spans="1:21" s="355" customFormat="1" ht="15.75" x14ac:dyDescent="0.25">
      <c r="A24" s="722"/>
      <c r="B24" s="722"/>
      <c r="C24" s="366"/>
      <c r="D24" s="366"/>
      <c r="E24" s="366"/>
      <c r="F24" s="276"/>
      <c r="G24" s="276"/>
      <c r="H24" s="348"/>
      <c r="I24" s="276"/>
      <c r="J24" s="348"/>
      <c r="K24" s="276"/>
      <c r="L24" s="348"/>
      <c r="M24" s="276"/>
      <c r="N24" s="348"/>
      <c r="O24" s="389">
        <f t="shared" si="0"/>
        <v>0</v>
      </c>
      <c r="P24" s="390">
        <f t="shared" si="1"/>
        <v>0</v>
      </c>
      <c r="Q24" s="276"/>
      <c r="R24" s="276"/>
      <c r="S24" s="276"/>
      <c r="T24" s="276"/>
      <c r="U24" s="351"/>
    </row>
    <row r="25" spans="1:21" s="355" customFormat="1" ht="15.75" x14ac:dyDescent="0.25">
      <c r="A25" s="720" t="s">
        <v>1458</v>
      </c>
      <c r="B25" s="720" t="s">
        <v>1423</v>
      </c>
      <c r="C25" s="366"/>
      <c r="D25" s="366"/>
      <c r="E25" s="366"/>
      <c r="F25" s="276"/>
      <c r="G25" s="276"/>
      <c r="H25" s="348"/>
      <c r="I25" s="276"/>
      <c r="J25" s="348"/>
      <c r="K25" s="276"/>
      <c r="L25" s="348"/>
      <c r="M25" s="276"/>
      <c r="N25" s="348"/>
      <c r="O25" s="389">
        <f t="shared" si="0"/>
        <v>0</v>
      </c>
      <c r="P25" s="390">
        <f t="shared" si="1"/>
        <v>0</v>
      </c>
      <c r="Q25" s="276"/>
      <c r="R25" s="276"/>
      <c r="S25" s="276"/>
      <c r="T25" s="276"/>
      <c r="U25" s="351"/>
    </row>
    <row r="26" spans="1:21" s="355" customFormat="1" ht="15.75" x14ac:dyDescent="0.25">
      <c r="A26" s="720"/>
      <c r="B26" s="720"/>
      <c r="C26" s="366"/>
      <c r="D26" s="366"/>
      <c r="E26" s="366"/>
      <c r="F26" s="276"/>
      <c r="G26" s="276"/>
      <c r="H26" s="348"/>
      <c r="I26" s="276"/>
      <c r="J26" s="348"/>
      <c r="K26" s="276"/>
      <c r="L26" s="348"/>
      <c r="M26" s="276"/>
      <c r="N26" s="348"/>
      <c r="O26" s="389">
        <f t="shared" si="0"/>
        <v>0</v>
      </c>
      <c r="P26" s="390">
        <f t="shared" si="1"/>
        <v>0</v>
      </c>
      <c r="Q26" s="276"/>
      <c r="R26" s="276"/>
      <c r="S26" s="276"/>
      <c r="T26" s="276"/>
      <c r="U26" s="351"/>
    </row>
    <row r="27" spans="1:21" s="355" customFormat="1" ht="15.75" x14ac:dyDescent="0.25">
      <c r="A27" s="720"/>
      <c r="B27" s="720"/>
      <c r="C27" s="366"/>
      <c r="D27" s="366"/>
      <c r="E27" s="366"/>
      <c r="F27" s="276"/>
      <c r="G27" s="276"/>
      <c r="H27" s="348"/>
      <c r="I27" s="276"/>
      <c r="J27" s="348"/>
      <c r="K27" s="276"/>
      <c r="L27" s="348"/>
      <c r="M27" s="276"/>
      <c r="N27" s="348"/>
      <c r="O27" s="389">
        <f t="shared" si="0"/>
        <v>0</v>
      </c>
      <c r="P27" s="390">
        <f t="shared" si="1"/>
        <v>0</v>
      </c>
      <c r="Q27" s="276"/>
      <c r="R27" s="276"/>
      <c r="S27" s="276"/>
      <c r="T27" s="276"/>
      <c r="U27" s="351"/>
    </row>
    <row r="28" spans="1:21" s="355" customFormat="1" ht="15.75" x14ac:dyDescent="0.25">
      <c r="A28" s="720"/>
      <c r="B28" s="720"/>
      <c r="C28" s="366"/>
      <c r="D28" s="366"/>
      <c r="E28" s="366"/>
      <c r="F28" s="276"/>
      <c r="G28" s="276"/>
      <c r="H28" s="348"/>
      <c r="I28" s="276"/>
      <c r="J28" s="348"/>
      <c r="K28" s="276"/>
      <c r="L28" s="348"/>
      <c r="M28" s="276"/>
      <c r="N28" s="348"/>
      <c r="O28" s="389">
        <f t="shared" si="0"/>
        <v>0</v>
      </c>
      <c r="P28" s="390">
        <f t="shared" si="1"/>
        <v>0</v>
      </c>
      <c r="Q28" s="276"/>
      <c r="R28" s="276"/>
      <c r="S28" s="276"/>
      <c r="T28" s="276"/>
      <c r="U28" s="351"/>
    </row>
    <row r="29" spans="1:21" s="355" customFormat="1" ht="15.75" x14ac:dyDescent="0.25">
      <c r="A29" s="720"/>
      <c r="B29" s="720"/>
      <c r="C29" s="366"/>
      <c r="D29" s="366"/>
      <c r="E29" s="366"/>
      <c r="F29" s="276"/>
      <c r="G29" s="276"/>
      <c r="H29" s="348"/>
      <c r="I29" s="276"/>
      <c r="J29" s="348"/>
      <c r="K29" s="276"/>
      <c r="L29" s="348"/>
      <c r="M29" s="276"/>
      <c r="N29" s="348"/>
      <c r="O29" s="389">
        <f t="shared" si="0"/>
        <v>0</v>
      </c>
      <c r="P29" s="390">
        <f t="shared" si="1"/>
        <v>0</v>
      </c>
      <c r="Q29" s="276"/>
      <c r="R29" s="276"/>
      <c r="S29" s="276"/>
      <c r="T29" s="276"/>
      <c r="U29" s="351"/>
    </row>
    <row r="30" spans="1:21" s="355" customFormat="1" ht="15.75" x14ac:dyDescent="0.25">
      <c r="A30" s="720"/>
      <c r="B30" s="720"/>
      <c r="C30" s="366"/>
      <c r="D30" s="366"/>
      <c r="E30" s="366"/>
      <c r="F30" s="276"/>
      <c r="G30" s="276"/>
      <c r="H30" s="348"/>
      <c r="I30" s="276"/>
      <c r="J30" s="348"/>
      <c r="K30" s="276"/>
      <c r="L30" s="348"/>
      <c r="M30" s="276"/>
      <c r="N30" s="348"/>
      <c r="O30" s="389">
        <f t="shared" si="0"/>
        <v>0</v>
      </c>
      <c r="P30" s="390">
        <f t="shared" si="1"/>
        <v>0</v>
      </c>
      <c r="Q30" s="276"/>
      <c r="R30" s="276"/>
      <c r="S30" s="276"/>
      <c r="T30" s="276"/>
      <c r="U30" s="351"/>
    </row>
    <row r="31" spans="1:21" s="355" customFormat="1" ht="15.75" x14ac:dyDescent="0.25">
      <c r="A31" s="720"/>
      <c r="B31" s="720"/>
      <c r="C31" s="366"/>
      <c r="D31" s="366"/>
      <c r="E31" s="366"/>
      <c r="F31" s="276"/>
      <c r="G31" s="276"/>
      <c r="H31" s="348"/>
      <c r="I31" s="276"/>
      <c r="J31" s="348"/>
      <c r="K31" s="276"/>
      <c r="L31" s="348"/>
      <c r="M31" s="276"/>
      <c r="N31" s="348"/>
      <c r="O31" s="389">
        <f t="shared" si="0"/>
        <v>0</v>
      </c>
      <c r="P31" s="390">
        <f t="shared" si="1"/>
        <v>0</v>
      </c>
      <c r="Q31" s="276"/>
      <c r="R31" s="276"/>
      <c r="S31" s="276"/>
      <c r="T31" s="276"/>
      <c r="U31" s="351"/>
    </row>
    <row r="32" spans="1:21" s="355" customFormat="1" ht="15.75" x14ac:dyDescent="0.25">
      <c r="A32" s="720"/>
      <c r="B32" s="720"/>
      <c r="C32" s="366"/>
      <c r="D32" s="366"/>
      <c r="E32" s="366"/>
      <c r="F32" s="276"/>
      <c r="G32" s="276"/>
      <c r="H32" s="348"/>
      <c r="I32" s="276"/>
      <c r="J32" s="348"/>
      <c r="K32" s="276"/>
      <c r="L32" s="348"/>
      <c r="M32" s="276"/>
      <c r="N32" s="348"/>
      <c r="O32" s="389">
        <f t="shared" si="0"/>
        <v>0</v>
      </c>
      <c r="P32" s="390">
        <f t="shared" si="1"/>
        <v>0</v>
      </c>
      <c r="Q32" s="276"/>
      <c r="R32" s="276"/>
      <c r="S32" s="276"/>
      <c r="T32" s="276"/>
      <c r="U32" s="351"/>
    </row>
    <row r="33" spans="1:21" s="355" customFormat="1" ht="15.75" x14ac:dyDescent="0.25">
      <c r="A33" s="720"/>
      <c r="B33" s="720"/>
      <c r="C33" s="366"/>
      <c r="D33" s="366"/>
      <c r="E33" s="366"/>
      <c r="F33" s="276"/>
      <c r="G33" s="276"/>
      <c r="H33" s="348"/>
      <c r="I33" s="276"/>
      <c r="J33" s="348"/>
      <c r="K33" s="276"/>
      <c r="L33" s="348"/>
      <c r="M33" s="276"/>
      <c r="N33" s="348"/>
      <c r="O33" s="389">
        <f t="shared" si="0"/>
        <v>0</v>
      </c>
      <c r="P33" s="390">
        <f t="shared" si="1"/>
        <v>0</v>
      </c>
      <c r="Q33" s="276"/>
      <c r="R33" s="276"/>
      <c r="S33" s="276"/>
      <c r="T33" s="276"/>
      <c r="U33" s="351"/>
    </row>
    <row r="34" spans="1:21" s="355" customFormat="1" ht="15.75" x14ac:dyDescent="0.25">
      <c r="A34" s="720"/>
      <c r="B34" s="720"/>
      <c r="C34" s="366"/>
      <c r="D34" s="366"/>
      <c r="E34" s="366"/>
      <c r="F34" s="276"/>
      <c r="G34" s="276"/>
      <c r="H34" s="348"/>
      <c r="I34" s="276"/>
      <c r="J34" s="348"/>
      <c r="K34" s="276"/>
      <c r="L34" s="348"/>
      <c r="M34" s="276"/>
      <c r="N34" s="348"/>
      <c r="O34" s="389">
        <f t="shared" si="0"/>
        <v>0</v>
      </c>
      <c r="P34" s="390">
        <f t="shared" si="1"/>
        <v>0</v>
      </c>
      <c r="Q34" s="276"/>
      <c r="R34" s="276"/>
      <c r="S34" s="276"/>
      <c r="T34" s="276"/>
      <c r="U34" s="351"/>
    </row>
    <row r="35" spans="1:21" ht="15.75" x14ac:dyDescent="0.25">
      <c r="A35" s="720"/>
      <c r="B35" s="720"/>
      <c r="C35" s="275"/>
      <c r="D35" s="275"/>
      <c r="E35" s="275"/>
      <c r="F35" s="276"/>
      <c r="G35" s="276"/>
      <c r="H35" s="348"/>
      <c r="I35" s="276"/>
      <c r="J35" s="348"/>
      <c r="K35" s="276"/>
      <c r="L35" s="348"/>
      <c r="M35" s="276"/>
      <c r="N35" s="348"/>
      <c r="O35" s="389">
        <f t="shared" si="0"/>
        <v>0</v>
      </c>
      <c r="P35" s="390">
        <f t="shared" si="1"/>
        <v>0</v>
      </c>
      <c r="Q35" s="276"/>
      <c r="R35" s="276"/>
      <c r="S35" s="276"/>
      <c r="T35" s="276"/>
      <c r="U35" s="276"/>
    </row>
    <row r="36" spans="1:21" ht="15.75" x14ac:dyDescent="0.25">
      <c r="A36" s="287"/>
      <c r="B36" s="288"/>
      <c r="C36" s="287" t="s">
        <v>1498</v>
      </c>
      <c r="D36" s="288"/>
      <c r="E36" s="288"/>
      <c r="F36" s="289"/>
      <c r="G36" s="277">
        <f t="shared" ref="G36:P36" si="2">SUM(G10:G35)</f>
        <v>0</v>
      </c>
      <c r="H36" s="278">
        <f t="shared" si="2"/>
        <v>0</v>
      </c>
      <c r="I36" s="277">
        <f t="shared" si="2"/>
        <v>0</v>
      </c>
      <c r="J36" s="278">
        <f t="shared" si="2"/>
        <v>0</v>
      </c>
      <c r="K36" s="277">
        <f t="shared" si="2"/>
        <v>0</v>
      </c>
      <c r="L36" s="278">
        <f t="shared" si="2"/>
        <v>0</v>
      </c>
      <c r="M36" s="277">
        <f t="shared" si="2"/>
        <v>0</v>
      </c>
      <c r="N36" s="278">
        <f t="shared" si="2"/>
        <v>0</v>
      </c>
      <c r="O36" s="278">
        <f t="shared" si="2"/>
        <v>0</v>
      </c>
      <c r="P36" s="278">
        <f t="shared" si="2"/>
        <v>0</v>
      </c>
      <c r="Q36" s="258"/>
      <c r="R36" s="258"/>
      <c r="S36" s="258"/>
      <c r="T36" s="258"/>
      <c r="U36" s="258"/>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C1" zoomScale="80" zoomScaleNormal="80" workbookViewId="0">
      <selection activeCell="M17" sqref="M17"/>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570" t="s">
        <v>1369</v>
      </c>
      <c r="I2" s="570"/>
    </row>
    <row r="3" spans="2:9" ht="19.5" thickBot="1" x14ac:dyDescent="0.3">
      <c r="B3" s="81" t="s">
        <v>21</v>
      </c>
      <c r="C3" s="81" t="s">
        <v>391</v>
      </c>
      <c r="H3" s="411" t="s">
        <v>390</v>
      </c>
      <c r="I3" s="412" t="s">
        <v>391</v>
      </c>
    </row>
    <row r="4" spans="2:9" ht="18.75" x14ac:dyDescent="0.25">
      <c r="B4" s="82" t="s">
        <v>122</v>
      </c>
      <c r="C4" s="201">
        <f>'1. TALLERES SEMINARIOS'!D5</f>
        <v>722000</v>
      </c>
      <c r="H4" s="404" t="s">
        <v>1357</v>
      </c>
      <c r="I4" s="407">
        <f>'1. Desarrollo e Innov. Curricu.'!P17</f>
        <v>69500</v>
      </c>
    </row>
    <row r="5" spans="2:9" ht="18.75" x14ac:dyDescent="0.25">
      <c r="B5" s="82" t="s">
        <v>415</v>
      </c>
      <c r="C5" s="201">
        <f>'2. CONTRATACION DE PERSONAL'!D5</f>
        <v>9028559.4749999996</v>
      </c>
      <c r="H5" s="405" t="s">
        <v>1359</v>
      </c>
      <c r="I5" s="408">
        <f>'2. Investigación Científica'!P18</f>
        <v>285000</v>
      </c>
    </row>
    <row r="6" spans="2:9" ht="18.75" x14ac:dyDescent="0.25">
      <c r="B6" s="82" t="s">
        <v>126</v>
      </c>
      <c r="C6" s="201">
        <f>'3. EQUIPO DE OFICINA'!D5</f>
        <v>419600</v>
      </c>
      <c r="H6" s="405" t="s">
        <v>471</v>
      </c>
      <c r="I6" s="408">
        <f>'3. Vinculación Univ. Sociedad'!P48</f>
        <v>0</v>
      </c>
    </row>
    <row r="7" spans="2:9" ht="19.5" thickBot="1" x14ac:dyDescent="0.3">
      <c r="B7" s="82" t="s">
        <v>416</v>
      </c>
      <c r="C7" s="201">
        <f>'4. EQUIPO TECNOLÓGICOS'!D5</f>
        <v>190000</v>
      </c>
      <c r="E7" s="415" t="s">
        <v>119</v>
      </c>
      <c r="F7" s="424" t="s">
        <v>1464</v>
      </c>
      <c r="H7" s="405" t="s">
        <v>1358</v>
      </c>
      <c r="I7" s="408">
        <f>'4. Docencia y Profesorado Univ.'!P24</f>
        <v>3895386.2</v>
      </c>
    </row>
    <row r="8" spans="2:9" ht="18.75" x14ac:dyDescent="0.25">
      <c r="B8" s="82" t="s">
        <v>127</v>
      </c>
      <c r="C8" s="201">
        <f>'5. ACTIVIDADES ESPECIALES'!D5</f>
        <v>459582.61250000005</v>
      </c>
      <c r="E8" s="420" t="s">
        <v>1466</v>
      </c>
      <c r="F8" s="421">
        <f>Presupuesto!D566</f>
        <v>9701092.0874999985</v>
      </c>
      <c r="H8" s="405" t="s">
        <v>1360</v>
      </c>
      <c r="I8" s="408">
        <f>'5. Estudiantes y Graduados'!P39</f>
        <v>137327</v>
      </c>
    </row>
    <row r="9" spans="2:9" ht="19.5" thickBot="1" x14ac:dyDescent="0.3">
      <c r="B9" s="92" t="s">
        <v>386</v>
      </c>
      <c r="C9" s="83">
        <f>'6. Becas'!D5</f>
        <v>0</v>
      </c>
      <c r="E9" s="422" t="s">
        <v>1489</v>
      </c>
      <c r="F9" s="423">
        <f>Presupuesto!E566</f>
        <v>1198650</v>
      </c>
      <c r="H9" s="405" t="s">
        <v>472</v>
      </c>
      <c r="I9" s="408">
        <f>'6. Gestión del Conocimiento'!P27</f>
        <v>84078.47</v>
      </c>
    </row>
    <row r="10" spans="2:9" ht="19.5" thickBot="1" x14ac:dyDescent="0.3">
      <c r="B10" s="92" t="s">
        <v>387</v>
      </c>
      <c r="C10" s="83">
        <f>'7. Infraestructura'!D5</f>
        <v>0</v>
      </c>
      <c r="E10" s="425" t="s">
        <v>1465</v>
      </c>
      <c r="F10" s="426">
        <f>Presupuesto!F566</f>
        <v>10899742.087499999</v>
      </c>
      <c r="G10" s="111"/>
      <c r="H10" s="405" t="s">
        <v>1361</v>
      </c>
      <c r="I10" s="409">
        <f>'7. Lo Esencial de la Reforma U.'!P34</f>
        <v>0</v>
      </c>
    </row>
    <row r="11" spans="2:9" ht="18.75" x14ac:dyDescent="0.25">
      <c r="B11" s="82" t="s">
        <v>418</v>
      </c>
      <c r="C11" s="83">
        <f>'8. Venta de Servicios'!D5</f>
        <v>80000</v>
      </c>
      <c r="E11" s="427" t="s">
        <v>405</v>
      </c>
      <c r="F11" s="428">
        <f>Presupuesto!AR566</f>
        <v>10899742.0875</v>
      </c>
      <c r="G11" s="111"/>
      <c r="H11" s="405" t="s">
        <v>1459</v>
      </c>
      <c r="I11" s="409">
        <f>'8. Asegura. de la Calid. y M'!P36</f>
        <v>0</v>
      </c>
    </row>
    <row r="12" spans="2:9" ht="18.75" x14ac:dyDescent="0.25">
      <c r="B12" s="92"/>
      <c r="C12" s="83"/>
      <c r="F12" s="111"/>
      <c r="G12" s="111"/>
      <c r="H12" s="405" t="s">
        <v>1363</v>
      </c>
      <c r="I12" s="409">
        <f>'9. Cultura de Inno. Insti...'!P21</f>
        <v>0</v>
      </c>
    </row>
    <row r="13" spans="2:9" ht="24" thickBot="1" x14ac:dyDescent="0.3">
      <c r="B13" s="84" t="s">
        <v>125</v>
      </c>
      <c r="C13" s="419">
        <f>SUM(C4:C12)</f>
        <v>10899742.0875</v>
      </c>
      <c r="F13" s="556"/>
      <c r="G13" s="111"/>
      <c r="H13" s="406" t="s">
        <v>1452</v>
      </c>
      <c r="I13" s="410">
        <f>'10. Posgrado'!P43</f>
        <v>0</v>
      </c>
    </row>
    <row r="14" spans="2:9" ht="23.25" x14ac:dyDescent="0.25">
      <c r="B14" s="84"/>
      <c r="C14" s="85"/>
      <c r="F14" s="556"/>
      <c r="G14" s="111"/>
      <c r="H14" s="413" t="s">
        <v>125</v>
      </c>
      <c r="I14" s="414">
        <f>SUM(I4:I13)</f>
        <v>4471291.67</v>
      </c>
    </row>
    <row r="15" spans="2:9" ht="15.75" x14ac:dyDescent="0.25">
      <c r="F15" s="111"/>
      <c r="G15" s="111"/>
      <c r="H15" s="571"/>
      <c r="I15" s="571"/>
    </row>
    <row r="16" spans="2:9" ht="16.5" thickBot="1" x14ac:dyDescent="0.3">
      <c r="F16" s="111"/>
      <c r="G16" s="111"/>
      <c r="H16" s="572" t="s">
        <v>1371</v>
      </c>
      <c r="I16" s="572"/>
    </row>
    <row r="17" spans="2:15" ht="15.75" thickBot="1" x14ac:dyDescent="0.3">
      <c r="F17" s="111"/>
      <c r="G17" s="111"/>
      <c r="H17" s="415" t="s">
        <v>390</v>
      </c>
      <c r="I17" s="416" t="s">
        <v>391</v>
      </c>
      <c r="J17" s="196"/>
    </row>
    <row r="18" spans="2:15" x14ac:dyDescent="0.25">
      <c r="H18" s="468" t="s">
        <v>1364</v>
      </c>
      <c r="I18" s="469">
        <f>'11. Gestion Administrativa'!P37</f>
        <v>2781599.25</v>
      </c>
      <c r="J18" s="196"/>
    </row>
    <row r="19" spans="2:15" x14ac:dyDescent="0.25">
      <c r="H19" s="470" t="s">
        <v>1365</v>
      </c>
      <c r="I19" s="471">
        <f>'12. Gestión del Talento Humano'!P21</f>
        <v>0</v>
      </c>
      <c r="J19" s="196"/>
    </row>
    <row r="20" spans="2:15" x14ac:dyDescent="0.25">
      <c r="B20" s="462" t="s">
        <v>1486</v>
      </c>
      <c r="C20" s="463">
        <v>21.981300000000001</v>
      </c>
      <c r="D20" s="462" t="s">
        <v>1488</v>
      </c>
      <c r="E20" s="464"/>
      <c r="H20" s="470" t="s">
        <v>1366</v>
      </c>
      <c r="I20" s="471">
        <f>'13. Gestión Académica'!P21</f>
        <v>124000</v>
      </c>
      <c r="J20" s="196"/>
    </row>
    <row r="21" spans="2:15" x14ac:dyDescent="0.25">
      <c r="H21" s="470" t="s">
        <v>1367</v>
      </c>
      <c r="I21" s="471">
        <f>'14. Internacional... de la E.S.'!P36</f>
        <v>255532.62</v>
      </c>
      <c r="J21" s="196"/>
    </row>
    <row r="22" spans="2:15" x14ac:dyDescent="0.25">
      <c r="H22" s="472" t="s">
        <v>1368</v>
      </c>
      <c r="I22" s="473">
        <f>'15. Gobernabilidad y Proceso...'!P29</f>
        <v>0</v>
      </c>
      <c r="J22" s="196"/>
    </row>
    <row r="23" spans="2:15" x14ac:dyDescent="0.25">
      <c r="H23" s="474" t="s">
        <v>1460</v>
      </c>
      <c r="I23" s="475">
        <f>'16. Desa. del Sistema Educ.Sup.'!P70</f>
        <v>0</v>
      </c>
      <c r="J23" s="196"/>
    </row>
    <row r="24" spans="2:15" s="454" customFormat="1" ht="15.75" thickBot="1" x14ac:dyDescent="0.3">
      <c r="H24" s="476" t="s">
        <v>1496</v>
      </c>
      <c r="I24" s="477">
        <f>'17. Gestión TIC'!P74</f>
        <v>0</v>
      </c>
      <c r="J24" s="196"/>
    </row>
    <row r="25" spans="2:15" ht="15.75" thickBot="1" x14ac:dyDescent="0.3">
      <c r="H25" s="466" t="s">
        <v>125</v>
      </c>
      <c r="I25" s="467">
        <f>SUM(I18:I23)</f>
        <v>3161131.87</v>
      </c>
    </row>
    <row r="26" spans="2:15" ht="15.75" thickBot="1" x14ac:dyDescent="0.3"/>
    <row r="27" spans="2:15" ht="15.75" thickBot="1" x14ac:dyDescent="0.3">
      <c r="H27" s="417" t="s">
        <v>1370</v>
      </c>
      <c r="I27" s="418">
        <f>I14+I25</f>
        <v>7632423.54</v>
      </c>
    </row>
    <row r="28" spans="2:15" x14ac:dyDescent="0.25">
      <c r="H28" s="337"/>
      <c r="I28" s="338"/>
    </row>
    <row r="29" spans="2:15" x14ac:dyDescent="0.25">
      <c r="H29" s="337"/>
      <c r="I29" s="338"/>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5" t="s">
        <v>475</v>
      </c>
    </row>
    <row r="40" spans="2:8" ht="18.75" x14ac:dyDescent="0.25">
      <c r="B40" s="86" t="s">
        <v>482</v>
      </c>
      <c r="C40" s="167">
        <f>SUMIF('2. CONTRATACION DE PERSONAL'!C:C,'Cuadro Resumen'!$B$40:$B$56,'2. CONTRATACION DE PERSONAL'!D:D)</f>
        <v>0</v>
      </c>
      <c r="D40" s="236">
        <f>SUMIF('2. CONTRATACION DE PERSONAL'!$C:$C,'Cuadro Resumen'!$B$40:$B$56,'2. CONTRATACION DE PERSONAL'!$G:$G)</f>
        <v>0</v>
      </c>
    </row>
    <row r="41" spans="2:8" ht="18.75" x14ac:dyDescent="0.25">
      <c r="B41" s="86" t="s">
        <v>483</v>
      </c>
      <c r="C41" s="167">
        <f>SUMIF('2. CONTRATACION DE PERSONAL'!C:C,'Cuadro Resumen'!$B$40:$B$56,'2. CONTRATACION DE PERSONAL'!D:D)</f>
        <v>0</v>
      </c>
      <c r="D41" s="236">
        <f>SUMIF('2. CONTRATACION DE PERSONAL'!$C:$C,'Cuadro Resumen'!$B$40:$B$56,'2. CONTRATACION DE PERSONAL'!$G:$G)</f>
        <v>0</v>
      </c>
    </row>
    <row r="42" spans="2:8" ht="18.75" x14ac:dyDescent="0.25">
      <c r="B42" s="86" t="s">
        <v>484</v>
      </c>
      <c r="C42" s="167">
        <f>SUMIF('2. CONTRATACION DE PERSONAL'!C:C,'Cuadro Resumen'!$B$40:$B$56,'2. CONTRATACION DE PERSONAL'!D:D)</f>
        <v>0</v>
      </c>
      <c r="D42" s="236">
        <f>SUMIF('2. CONTRATACION DE PERSONAL'!$C:$C,'Cuadro Resumen'!$B$40:$B$56,'2. CONTRATACION DE PERSONAL'!$G:$G)</f>
        <v>0</v>
      </c>
    </row>
    <row r="43" spans="2:8" ht="18.75" x14ac:dyDescent="0.25">
      <c r="B43" s="86" t="s">
        <v>485</v>
      </c>
      <c r="C43" s="167">
        <f>SUMIF('2. CONTRATACION DE PERSONAL'!C:C,'Cuadro Resumen'!$B$40:$B$56,'2. CONTRATACION DE PERSONAL'!D:D)</f>
        <v>0</v>
      </c>
      <c r="D43" s="236">
        <f>SUMIF('2. CONTRATACION DE PERSONAL'!$C:$C,'Cuadro Resumen'!$B$40:$B$56,'2. CONTRATACION DE PERSONAL'!$G:$G)</f>
        <v>0</v>
      </c>
    </row>
    <row r="44" spans="2:8" ht="18.75" x14ac:dyDescent="0.25">
      <c r="B44" s="86" t="s">
        <v>486</v>
      </c>
      <c r="C44" s="167">
        <f>SUMIF('2. CONTRATACION DE PERSONAL'!C:C,'Cuadro Resumen'!$B$40:$B$56,'2. CONTRATACION DE PERSONAL'!D:D)</f>
        <v>0</v>
      </c>
      <c r="D44" s="236">
        <f>SUMIF('2. CONTRATACION DE PERSONAL'!$C:$C,'Cuadro Resumen'!$B$40:$B$56,'2. CONTRATACION DE PERSONAL'!$G:$G)</f>
        <v>0</v>
      </c>
    </row>
    <row r="45" spans="2:8" ht="18.75" x14ac:dyDescent="0.25">
      <c r="B45" s="86" t="s">
        <v>487</v>
      </c>
      <c r="C45" s="167">
        <f>SUMIF('2. CONTRATACION DE PERSONAL'!C:C,'Cuadro Resumen'!$B$40:$B$56,'2. CONTRATACION DE PERSONAL'!D:D)</f>
        <v>0</v>
      </c>
      <c r="D45" s="236">
        <f>SUMIF('2. CONTRATACION DE PERSONAL'!$C:$C,'Cuadro Resumen'!$B$40:$B$56,'2. CONTRATACION DE PERSONAL'!$G:$G)</f>
        <v>0</v>
      </c>
    </row>
    <row r="46" spans="2:8" ht="18.75" x14ac:dyDescent="0.25">
      <c r="B46" s="86" t="s">
        <v>488</v>
      </c>
      <c r="C46" s="167">
        <f>SUMIF('2. CONTRATACION DE PERSONAL'!C:C,'Cuadro Resumen'!$B$40:$B$56,'2. CONTRATACION DE PERSONAL'!D:D)</f>
        <v>7</v>
      </c>
      <c r="D46" s="236">
        <f>SUMIF('2. CONTRATACION DE PERSONAL'!$C:$C,'Cuadro Resumen'!$B$40:$B$56,'2. CONTRATACION DE PERSONAL'!$G:$G)</f>
        <v>1584188.76</v>
      </c>
    </row>
    <row r="47" spans="2:8" ht="18.75" x14ac:dyDescent="0.25">
      <c r="B47" s="86" t="s">
        <v>489</v>
      </c>
      <c r="C47" s="167">
        <f>SUMIF('2. CONTRATACION DE PERSONAL'!C:C,'Cuadro Resumen'!$B$40:$B$56,'2. CONTRATACION DE PERSONAL'!D:D)</f>
        <v>0</v>
      </c>
      <c r="D47" s="236">
        <f>SUMIF('2. CONTRATACION DE PERSONAL'!$C:$C,'Cuadro Resumen'!$B$40:$B$56,'2. CONTRATACION DE PERSONAL'!$G:$G)</f>
        <v>0</v>
      </c>
    </row>
    <row r="48" spans="2:8" ht="18.75" x14ac:dyDescent="0.25">
      <c r="B48" s="86" t="s">
        <v>490</v>
      </c>
      <c r="C48" s="167">
        <f>SUMIF('2. CONTRATACION DE PERSONAL'!C:C,'Cuadro Resumen'!$B$40:$B$56,'2. CONTRATACION DE PERSONAL'!D:D)</f>
        <v>10</v>
      </c>
      <c r="D48" s="236">
        <f>SUMIF('2. CONTRATACION DE PERSONAL'!$C:$C,'Cuadro Resumen'!$B$40:$B$56,'2. CONTRATACION DE PERSONAL'!$G:$G)</f>
        <v>1667568</v>
      </c>
    </row>
    <row r="49" spans="2:4" ht="18.75" x14ac:dyDescent="0.25">
      <c r="B49" s="86" t="s">
        <v>491</v>
      </c>
      <c r="C49" s="167">
        <f>SUMIF('2. CONTRATACION DE PERSONAL'!C:C,'Cuadro Resumen'!$B$40:$B$56,'2. CONTRATACION DE PERSONAL'!D:D)</f>
        <v>0</v>
      </c>
      <c r="D49" s="236">
        <f>SUMIF('2. CONTRATACION DE PERSONAL'!$C:$C,'Cuadro Resumen'!$B$40:$B$56,'2. CONTRATACION DE PERSONAL'!$G:$G)</f>
        <v>0</v>
      </c>
    </row>
    <row r="50" spans="2:4" ht="18.75" x14ac:dyDescent="0.25">
      <c r="B50" s="86" t="s">
        <v>492</v>
      </c>
      <c r="C50" s="167">
        <f>SUMIF('2. CONTRATACION DE PERSONAL'!C:C,'Cuadro Resumen'!$B$40:$B$56,'2. CONTRATACION DE PERSONAL'!D:D)</f>
        <v>0</v>
      </c>
      <c r="D50" s="236">
        <f>SUMIF('2. CONTRATACION DE PERSONAL'!$C:$C,'Cuadro Resumen'!$B$40:$B$56,'2. CONTRATACION DE PERSONAL'!$G:$G)</f>
        <v>0</v>
      </c>
    </row>
    <row r="51" spans="2:4" ht="18.75" x14ac:dyDescent="0.25">
      <c r="B51" s="86" t="s">
        <v>493</v>
      </c>
      <c r="C51" s="167">
        <f>SUMIF('2. CONTRATACION DE PERSONAL'!C:C,'Cuadro Resumen'!$B$40:$B$56,'2. CONTRATACION DE PERSONAL'!D:D)</f>
        <v>0</v>
      </c>
      <c r="D51" s="236">
        <f>SUMIF('2. CONTRATACION DE PERSONAL'!$C:$C,'Cuadro Resumen'!$B$40:$B$56,'2. CONTRATACION DE PERSONAL'!$G:$G)</f>
        <v>0</v>
      </c>
    </row>
    <row r="52" spans="2:4" ht="18.75" x14ac:dyDescent="0.25">
      <c r="B52" s="86" t="s">
        <v>494</v>
      </c>
      <c r="C52" s="167">
        <f>SUMIF('2. CONTRATACION DE PERSONAL'!C:C,'Cuadro Resumen'!$B$40:$B$56,'2. CONTRATACION DE PERSONAL'!D:D)</f>
        <v>96</v>
      </c>
      <c r="D52" s="236">
        <f>SUMIF('2. CONTRATACION DE PERSONAL'!$C:$C,'Cuadro Resumen'!$B$40:$B$56,'2. CONTRATACION DE PERSONAL'!$G:$G)</f>
        <v>533629.44000000006</v>
      </c>
    </row>
    <row r="53" spans="2:4" ht="18.75" x14ac:dyDescent="0.25">
      <c r="B53" s="86" t="s">
        <v>495</v>
      </c>
      <c r="C53" s="167">
        <f>SUMIF('2. CONTRATACION DE PERSONAL'!C:C,'Cuadro Resumen'!$B$40:$B$56,'2. CONTRATACION DE PERSONAL'!D:D)</f>
        <v>0</v>
      </c>
      <c r="D53" s="236">
        <f>SUMIF('2. CONTRATACION DE PERSONAL'!$C:$C,'Cuadro Resumen'!$B$40:$B$56,'2. CONTRATACION DE PERSONAL'!$G:$G)</f>
        <v>0</v>
      </c>
    </row>
    <row r="54" spans="2:4" ht="18.75" x14ac:dyDescent="0.25">
      <c r="B54" s="82" t="s">
        <v>83</v>
      </c>
      <c r="C54" s="167">
        <f>SUMIF('2. CONTRATACION DE PERSONAL'!C:C,'Cuadro Resumen'!$B$40:$B$56,'2. CONTRATACION DE PERSONAL'!D:D)</f>
        <v>5</v>
      </c>
      <c r="D54" s="236">
        <f>SUMIF('2. CONTRATACION DE PERSONAL'!$C:$C,'Cuadro Resumen'!$B$40:$B$56,'2. CONTRATACION DE PERSONAL'!$G:$G)</f>
        <v>1800000</v>
      </c>
    </row>
    <row r="55" spans="2:4" ht="18.75" x14ac:dyDescent="0.25">
      <c r="B55" s="82" t="s">
        <v>60</v>
      </c>
      <c r="C55" s="167">
        <f>SUMIF('2. CONTRATACION DE PERSONAL'!C:C,'Cuadro Resumen'!$B$40:$B$56,'2. CONTRATACION DE PERSONAL'!D:D)</f>
        <v>2</v>
      </c>
      <c r="D55" s="236">
        <f>SUMIF('2. CONTRATACION DE PERSONAL'!$C:$C,'Cuadro Resumen'!$B$40:$B$56,'2. CONTRATACION DE PERSONAL'!$G:$G)</f>
        <v>720000</v>
      </c>
    </row>
    <row r="56" spans="2:4" ht="18.75" x14ac:dyDescent="0.25">
      <c r="B56" s="82" t="s">
        <v>61</v>
      </c>
      <c r="C56" s="167">
        <f>SUMIF('2. CONTRATACION DE PERSONAL'!C:C,'Cuadro Resumen'!$B$40:$B$56,'2. CONTRATACION DE PERSONAL'!D:D)</f>
        <v>5</v>
      </c>
      <c r="D56" s="236">
        <f>SUMIF('2. CONTRATACION DE PERSONAL'!$C:$C,'Cuadro Resumen'!$B$40:$B$56,'2. CONTRATACION DE PERSONAL'!$G:$G)</f>
        <v>1800000</v>
      </c>
    </row>
    <row r="57" spans="2:4" ht="23.25" x14ac:dyDescent="0.25">
      <c r="B57" s="84" t="s">
        <v>125</v>
      </c>
      <c r="C57" s="168">
        <f>SUBTOTAL(109,C40:C56)</f>
        <v>125</v>
      </c>
      <c r="D57" s="236">
        <f>SUM(D40:D56)</f>
        <v>8105386.1999999993</v>
      </c>
    </row>
    <row r="66" spans="2:4" x14ac:dyDescent="0.25">
      <c r="B66" s="197" t="s">
        <v>380</v>
      </c>
    </row>
    <row r="68" spans="2:4" ht="18.75" x14ac:dyDescent="0.25">
      <c r="B68" s="81" t="s">
        <v>21</v>
      </c>
      <c r="C68" s="81" t="s">
        <v>55</v>
      </c>
      <c r="D68" s="235" t="s">
        <v>475</v>
      </c>
    </row>
    <row r="69" spans="2:4" ht="18.75" x14ac:dyDescent="0.25">
      <c r="B69" s="82" t="s">
        <v>63</v>
      </c>
      <c r="C69" s="83">
        <f>SUMIF('3. EQUIPO DE OFICINA'!C:C,'Cuadro Resumen'!$B$69:$B$78,'3. EQUIPO DE OFICINA'!D:D)</f>
        <v>12</v>
      </c>
      <c r="D69" s="237">
        <f>SUMIF('3. EQUIPO DE OFICINA'!$C:$C,'Cuadro Resumen'!$B$69:$B$78,'3. EQUIPO DE OFICINA'!$F:$F)</f>
        <v>33600</v>
      </c>
    </row>
    <row r="70" spans="2:4" ht="18.75" x14ac:dyDescent="0.25">
      <c r="B70" s="92" t="s">
        <v>64</v>
      </c>
      <c r="C70" s="83">
        <f>SUMIF('3. EQUIPO DE OFICINA'!C:C,'Cuadro Resumen'!$B$69:$B$78,'3. EQUIPO DE OFICINA'!D:D)</f>
        <v>30</v>
      </c>
      <c r="D70" s="237">
        <f>SUMIF('3. EQUIPO DE OFICINA'!$C:$C,'Cuadro Resumen'!$B$69:$B$78,'3. EQUIPO DE OFICINA'!$F:$F)</f>
        <v>72000</v>
      </c>
    </row>
    <row r="71" spans="2:4" ht="18.75" x14ac:dyDescent="0.25">
      <c r="B71" s="92" t="s">
        <v>65</v>
      </c>
      <c r="C71" s="83">
        <f>SUMIF('3. EQUIPO DE OFICINA'!C:C,'Cuadro Resumen'!$B$69:$B$78,'3. EQUIPO DE OFICINA'!D:D)</f>
        <v>12</v>
      </c>
      <c r="D71" s="237">
        <f>SUMIF('3. EQUIPO DE OFICINA'!$C:$C,'Cuadro Resumen'!$B$69:$B$78,'3. EQUIPO DE OFICINA'!$F:$F)</f>
        <v>12000</v>
      </c>
    </row>
    <row r="72" spans="2:4" ht="18.75" x14ac:dyDescent="0.25">
      <c r="B72" s="92" t="s">
        <v>66</v>
      </c>
      <c r="C72" s="83">
        <f>SUMIF('3. EQUIPO DE OFICINA'!C:C,'Cuadro Resumen'!$B$69:$B$78,'3. EQUIPO DE OFICINA'!D:D)</f>
        <v>0</v>
      </c>
      <c r="D72" s="237">
        <f>SUMIF('3. EQUIPO DE OFICINA'!$C:$C,'Cuadro Resumen'!$B$69:$B$78,'3. EQUIPO DE OFICINA'!$F:$F)</f>
        <v>0</v>
      </c>
    </row>
    <row r="73" spans="2:4" ht="18.75" x14ac:dyDescent="0.25">
      <c r="B73" s="92" t="s">
        <v>67</v>
      </c>
      <c r="C73" s="83">
        <f>SUMIF('3. EQUIPO DE OFICINA'!C:C,'Cuadro Resumen'!$B$69:$B$78,'3. EQUIPO DE OFICINA'!D:D)</f>
        <v>0</v>
      </c>
      <c r="D73" s="237">
        <f>SUMIF('3. EQUIPO DE OFICINA'!$C:$C,'Cuadro Resumen'!$B$69:$B$78,'3. EQUIPO DE OFICINA'!$F:$F)</f>
        <v>0</v>
      </c>
    </row>
    <row r="74" spans="2:4" ht="18.75" x14ac:dyDescent="0.25">
      <c r="B74" s="92" t="s">
        <v>68</v>
      </c>
      <c r="C74" s="83">
        <f>SUMIF('3. EQUIPO DE OFICINA'!C:C,'Cuadro Resumen'!$B$69:$B$78,'3. EQUIPO DE OFICINA'!D:D)</f>
        <v>5</v>
      </c>
      <c r="D74" s="237">
        <f>SUMIF('3. EQUIPO DE OFICINA'!$C:$C,'Cuadro Resumen'!$B$69:$B$78,'3. EQUIPO DE OFICINA'!$F:$F)</f>
        <v>50000</v>
      </c>
    </row>
    <row r="75" spans="2:4" ht="18.75" x14ac:dyDescent="0.25">
      <c r="B75" s="92" t="s">
        <v>69</v>
      </c>
      <c r="C75" s="83">
        <f>SUMIF('3. EQUIPO DE OFICINA'!C:C,'Cuadro Resumen'!$B$69:$B$78,'3. EQUIPO DE OFICINA'!D:D)</f>
        <v>29</v>
      </c>
      <c r="D75" s="237">
        <f>SUMIF('3. EQUIPO DE OFICINA'!$C:$C,'Cuadro Resumen'!$B$69:$B$78,'3. EQUIPO DE OFICINA'!$F:$F)</f>
        <v>232000</v>
      </c>
    </row>
    <row r="76" spans="2:4" ht="18.75" x14ac:dyDescent="0.25">
      <c r="B76" s="82" t="s">
        <v>70</v>
      </c>
      <c r="C76" s="83">
        <f>SUMIF('3. EQUIPO DE OFICINA'!C:C,'Cuadro Resumen'!$B$69:$B$78,'3. EQUIPO DE OFICINA'!D:D)</f>
        <v>0</v>
      </c>
      <c r="D76" s="237">
        <f>SUMIF('3. EQUIPO DE OFICINA'!$C:$C,'Cuadro Resumen'!$B$69:$B$78,'3. EQUIPO DE OFICINA'!$F:$F)</f>
        <v>0</v>
      </c>
    </row>
    <row r="77" spans="2:4" ht="18.75" x14ac:dyDescent="0.25">
      <c r="B77" s="82" t="s">
        <v>71</v>
      </c>
      <c r="C77" s="83">
        <f>SUMIF('3. EQUIPO DE OFICINA'!C:C,'Cuadro Resumen'!$B$69:$B$78,'3. EQUIPO DE OFICINA'!D:D)</f>
        <v>4</v>
      </c>
      <c r="D77" s="237">
        <f>SUMIF('3. EQUIPO DE OFICINA'!$C:$C,'Cuadro Resumen'!$B$69:$B$78,'3. EQUIPO DE OFICINA'!$F:$F)</f>
        <v>20000</v>
      </c>
    </row>
    <row r="78" spans="2:4" ht="18.75" x14ac:dyDescent="0.25">
      <c r="B78" s="82" t="s">
        <v>72</v>
      </c>
      <c r="C78" s="83">
        <f>SUMIF('3. EQUIPO DE OFICINA'!C:C,'Cuadro Resumen'!$B$69:$B$78,'3. EQUIPO DE OFICINA'!D:D)</f>
        <v>0</v>
      </c>
      <c r="D78" s="237">
        <f>SUMIF('3. EQUIPO DE OFICINA'!$C:$C,'Cuadro Resumen'!$B$69:$B$78,'3. EQUIPO DE OFICINA'!$F:$F)</f>
        <v>0</v>
      </c>
    </row>
    <row r="79" spans="2:4" ht="18.75" x14ac:dyDescent="0.25">
      <c r="B79" s="82"/>
      <c r="C79" s="83">
        <f>SUMIF('3. EQUIPO DE OFICINA'!C:C,'Cuadro Resumen'!$B$69:$B$78,'3. EQUIPO DE OFICINA'!D:D)</f>
        <v>0</v>
      </c>
      <c r="D79" s="237">
        <f>SUMIF('3. EQUIPO DE OFICINA'!$C:$C,'Cuadro Resumen'!$B$69:$B$78,'3. EQUIPO DE OFICINA'!$F:$F)</f>
        <v>0</v>
      </c>
    </row>
    <row r="80" spans="2:4" ht="23.25" x14ac:dyDescent="0.25">
      <c r="B80" s="84" t="s">
        <v>125</v>
      </c>
      <c r="C80" s="85">
        <f>SUM(C69:C79)</f>
        <v>92</v>
      </c>
      <c r="D80" s="238">
        <f>SUM(D69:D79)</f>
        <v>419600</v>
      </c>
    </row>
    <row r="83" spans="2:4" x14ac:dyDescent="0.25">
      <c r="B83" s="197" t="s">
        <v>381</v>
      </c>
    </row>
    <row r="85" spans="2:4" ht="18.75" x14ac:dyDescent="0.25">
      <c r="B85" s="81" t="s">
        <v>382</v>
      </c>
      <c r="C85" s="81" t="s">
        <v>55</v>
      </c>
      <c r="D85" s="235" t="s">
        <v>475</v>
      </c>
    </row>
    <row r="86" spans="2:4" ht="37.5" x14ac:dyDescent="0.25">
      <c r="B86" s="301" t="s">
        <v>1337</v>
      </c>
      <c r="C86" s="83">
        <f>SUMIF('4. EQUIPO TECNOLÓGICOS'!C:C,'Cuadro Resumen'!$B$86:$B$102,'4. EQUIPO TECNOLÓGICOS'!D:D)</f>
        <v>0</v>
      </c>
      <c r="D86" s="83">
        <f>SUMIF('4. EQUIPO TECNOLÓGICOS'!$C:$C,'Cuadro Resumen'!$B$86:$B$102,'4. EQUIPO TECNOLÓGICOS'!F:F)</f>
        <v>0</v>
      </c>
    </row>
    <row r="87" spans="2:4" ht="18.75" x14ac:dyDescent="0.25">
      <c r="B87" s="301" t="s">
        <v>1338</v>
      </c>
      <c r="C87" s="83">
        <f>SUMIF('4. EQUIPO TECNOLÓGICOS'!C:C,'Cuadro Resumen'!$B$86:$B$102,'4. EQUIPO TECNOLÓGICOS'!D:D)</f>
        <v>0</v>
      </c>
      <c r="D87" s="83">
        <f>SUMIF('4. EQUIPO TECNOLÓGICOS'!$C:$C,'Cuadro Resumen'!$B$86:$B$102,'4. EQUIPO TECNOLÓGICOS'!F:F)</f>
        <v>0</v>
      </c>
    </row>
    <row r="88" spans="2:4" ht="37.5" x14ac:dyDescent="0.25">
      <c r="B88" s="301" t="s">
        <v>1336</v>
      </c>
      <c r="C88" s="83">
        <f>SUMIF('4. EQUIPO TECNOLÓGICOS'!C:C,'Cuadro Resumen'!$B$86:$B$102,'4. EQUIPO TECNOLÓGICOS'!D:D)</f>
        <v>0</v>
      </c>
      <c r="D88" s="83">
        <f>SUMIF('4. EQUIPO TECNOLÓGICOS'!$C:$C,'Cuadro Resumen'!$B$86:$B$102,'4. EQUIPO TECNOLÓGICOS'!F:F)</f>
        <v>0</v>
      </c>
    </row>
    <row r="89" spans="2:4" ht="37.5" x14ac:dyDescent="0.25">
      <c r="B89" s="301" t="s">
        <v>1339</v>
      </c>
      <c r="C89" s="83">
        <f>SUMIF('4. EQUIPO TECNOLÓGICOS'!C:C,'Cuadro Resumen'!$B$86:$B$102,'4. EQUIPO TECNOLÓGICOS'!D:D)</f>
        <v>4</v>
      </c>
      <c r="D89" s="83">
        <f>SUMIF('4. EQUIPO TECNOLÓGICOS'!$C:$C,'Cuadro Resumen'!$B$86:$B$102,'4. EQUIPO TECNOLÓGICOS'!F:F)</f>
        <v>60000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10</v>
      </c>
      <c r="D94" s="83">
        <f>SUMIF('4. EQUIPO TECNOLÓGICOS'!$C:$C,'Cuadro Resumen'!$B$86:$B$102,'4. EQUIPO TECNOLÓGICOS'!F:F)</f>
        <v>130000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1463</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14</v>
      </c>
      <c r="D103" s="85">
        <f>SUM(D86:D102)</f>
        <v>190000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38"/>
    </row>
    <row r="198" spans="2:9" hidden="1" x14ac:dyDescent="0.25">
      <c r="B198" s="573" t="s">
        <v>1479</v>
      </c>
      <c r="C198" s="573"/>
      <c r="D198" s="573"/>
      <c r="E198" s="573"/>
      <c r="F198" s="573"/>
    </row>
    <row r="199" spans="2:9" hidden="1" x14ac:dyDescent="0.25">
      <c r="B199" s="442" t="s">
        <v>1480</v>
      </c>
      <c r="C199" s="441" t="s">
        <v>1481</v>
      </c>
      <c r="D199" s="441" t="s">
        <v>1481</v>
      </c>
      <c r="E199" s="441" t="s">
        <v>1482</v>
      </c>
      <c r="F199" s="441" t="s">
        <v>1482</v>
      </c>
    </row>
    <row r="200" spans="2:9" hidden="1" x14ac:dyDescent="0.25">
      <c r="B200" s="440"/>
      <c r="C200" s="440" t="s">
        <v>1483</v>
      </c>
      <c r="D200" s="440" t="s">
        <v>1484</v>
      </c>
      <c r="E200" s="440" t="s">
        <v>1483</v>
      </c>
      <c r="F200" s="440" t="s">
        <v>1484</v>
      </c>
    </row>
    <row r="201" spans="2:9" hidden="1" x14ac:dyDescent="0.25">
      <c r="B201" s="442" t="s">
        <v>3</v>
      </c>
      <c r="C201" s="439">
        <v>255</v>
      </c>
      <c r="D201" s="439">
        <v>235</v>
      </c>
      <c r="E201" s="439">
        <v>300</v>
      </c>
      <c r="F201" s="439">
        <v>280</v>
      </c>
    </row>
    <row r="202" spans="2:9" hidden="1" x14ac:dyDescent="0.25">
      <c r="B202" s="442" t="s">
        <v>4</v>
      </c>
      <c r="C202" s="439">
        <v>225</v>
      </c>
      <c r="D202" s="439">
        <v>205</v>
      </c>
      <c r="E202" s="439">
        <v>270</v>
      </c>
      <c r="F202" s="439">
        <v>250</v>
      </c>
    </row>
    <row r="203" spans="2:9" hidden="1" x14ac:dyDescent="0.25">
      <c r="B203" s="442" t="s">
        <v>5</v>
      </c>
      <c r="C203" s="439">
        <v>195</v>
      </c>
      <c r="D203" s="439">
        <v>180</v>
      </c>
      <c r="E203" s="439">
        <v>240</v>
      </c>
      <c r="F203" s="439">
        <v>220</v>
      </c>
    </row>
    <row r="204" spans="2:9" hidden="1" x14ac:dyDescent="0.25">
      <c r="B204" s="442" t="s">
        <v>6</v>
      </c>
      <c r="C204" s="439">
        <v>165</v>
      </c>
      <c r="D204" s="439">
        <v>150</v>
      </c>
      <c r="E204" s="439">
        <v>210</v>
      </c>
      <c r="F204" s="439">
        <v>195</v>
      </c>
    </row>
    <row r="205" spans="2:9" hidden="1" x14ac:dyDescent="0.25">
      <c r="B205" s="442" t="s">
        <v>1485</v>
      </c>
      <c r="C205" s="439">
        <v>145</v>
      </c>
      <c r="D205" s="439">
        <v>135</v>
      </c>
      <c r="E205" s="439">
        <v>185</v>
      </c>
      <c r="F205" s="439">
        <v>170</v>
      </c>
    </row>
    <row r="206" spans="2:9" hidden="1" x14ac:dyDescent="0.25">
      <c r="B206" s="437"/>
      <c r="C206" s="437"/>
      <c r="D206" s="437"/>
      <c r="E206" s="437"/>
      <c r="F206" s="437"/>
    </row>
    <row r="207" spans="2:9" hidden="1" x14ac:dyDescent="0.25">
      <c r="B207" s="574" t="s">
        <v>1486</v>
      </c>
      <c r="C207" s="574"/>
      <c r="D207" s="574"/>
      <c r="E207" s="465">
        <f>C20</f>
        <v>21.981300000000001</v>
      </c>
      <c r="F207" s="465" t="str">
        <f>D20</f>
        <v>Martes, 25 de Agosto del 2015 Fuente el BCH</v>
      </c>
    </row>
    <row r="208" spans="2:9" hidden="1" x14ac:dyDescent="0.25">
      <c r="B208" s="437"/>
      <c r="C208" s="437"/>
      <c r="D208" s="437"/>
      <c r="E208" s="437"/>
      <c r="F208" s="437"/>
    </row>
    <row r="209" spans="2:9" hidden="1" x14ac:dyDescent="0.25">
      <c r="B209" s="437"/>
      <c r="C209" s="437"/>
      <c r="D209" s="437"/>
      <c r="E209" s="437"/>
      <c r="F209" s="437"/>
    </row>
    <row r="210" spans="2:9" hidden="1" x14ac:dyDescent="0.25">
      <c r="B210" s="573" t="s">
        <v>1479</v>
      </c>
      <c r="C210" s="573"/>
      <c r="D210" s="573"/>
      <c r="E210" s="573"/>
      <c r="F210" s="573"/>
    </row>
    <row r="211" spans="2:9" hidden="1" x14ac:dyDescent="0.25">
      <c r="B211" s="442" t="s">
        <v>1480</v>
      </c>
      <c r="C211" s="441" t="s">
        <v>1481</v>
      </c>
      <c r="D211" s="441" t="s">
        <v>1481</v>
      </c>
      <c r="E211" s="441" t="s">
        <v>1482</v>
      </c>
      <c r="F211" s="441" t="s">
        <v>1482</v>
      </c>
    </row>
    <row r="212" spans="2:9" hidden="1" x14ac:dyDescent="0.25">
      <c r="B212" s="440"/>
      <c r="C212" s="440" t="s">
        <v>1483</v>
      </c>
      <c r="D212" s="440" t="s">
        <v>1484</v>
      </c>
      <c r="E212" s="440" t="s">
        <v>1483</v>
      </c>
      <c r="F212" s="440" t="s">
        <v>1484</v>
      </c>
    </row>
    <row r="213" spans="2:9" hidden="1" x14ac:dyDescent="0.25">
      <c r="B213" s="442" t="s">
        <v>3</v>
      </c>
      <c r="C213" s="443">
        <f>+C201*E207</f>
        <v>5605.2314999999999</v>
      </c>
      <c r="D213" s="444">
        <f>+D201*E207</f>
        <v>5165.6055000000006</v>
      </c>
      <c r="E213" s="444">
        <f>+E201*E207</f>
        <v>6594.39</v>
      </c>
      <c r="F213" s="444">
        <f>+F201*E207</f>
        <v>6154.7640000000001</v>
      </c>
    </row>
    <row r="214" spans="2:9" hidden="1" x14ac:dyDescent="0.25">
      <c r="B214" s="442" t="s">
        <v>4</v>
      </c>
      <c r="C214" s="443">
        <f>+C202*E207</f>
        <v>4945.7925000000005</v>
      </c>
      <c r="D214" s="444">
        <f>+D202*E207</f>
        <v>4506.1665000000003</v>
      </c>
      <c r="E214" s="444">
        <f>+E202*E207</f>
        <v>5934.951</v>
      </c>
      <c r="F214" s="444">
        <f>+F202*E207</f>
        <v>5495.3249999999998</v>
      </c>
    </row>
    <row r="215" spans="2:9" hidden="1" x14ac:dyDescent="0.25">
      <c r="B215" s="442" t="s">
        <v>5</v>
      </c>
      <c r="C215" s="443">
        <f>+C203*E207</f>
        <v>4286.3535000000002</v>
      </c>
      <c r="D215" s="444">
        <f>+D203*E207</f>
        <v>3956.634</v>
      </c>
      <c r="E215" s="444">
        <f>+E203*E207</f>
        <v>5275.5120000000006</v>
      </c>
      <c r="F215" s="444">
        <f>+F203*E207</f>
        <v>4835.8860000000004</v>
      </c>
    </row>
    <row r="216" spans="2:9" hidden="1" x14ac:dyDescent="0.25">
      <c r="B216" s="442" t="s">
        <v>6</v>
      </c>
      <c r="C216" s="443">
        <f>+C204*E207</f>
        <v>3626.9145000000003</v>
      </c>
      <c r="D216" s="444">
        <f>+D204*E207</f>
        <v>3297.1950000000002</v>
      </c>
      <c r="E216" s="444">
        <f>+E204*E207</f>
        <v>4616.0730000000003</v>
      </c>
      <c r="F216" s="444">
        <f>+F204*E207</f>
        <v>4286.3535000000002</v>
      </c>
    </row>
    <row r="217" spans="2:9" hidden="1" x14ac:dyDescent="0.25">
      <c r="B217" s="442" t="s">
        <v>1485</v>
      </c>
      <c r="C217" s="443">
        <f>+C205*E207</f>
        <v>3187.2885000000001</v>
      </c>
      <c r="D217" s="444">
        <f>+D205*E207</f>
        <v>2967.4755</v>
      </c>
      <c r="E217" s="444">
        <f>+E205*E207</f>
        <v>4066.5405000000001</v>
      </c>
      <c r="F217" s="444">
        <f>+F205*E207</f>
        <v>3736.8210000000004</v>
      </c>
    </row>
    <row r="218" spans="2:9" hidden="1" x14ac:dyDescent="0.25"/>
    <row r="220" spans="2:9" s="122" customFormat="1" x14ac:dyDescent="0.25">
      <c r="I220" s="438"/>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opLeftCell="H1" zoomScale="90" zoomScaleNormal="90" workbookViewId="0">
      <pane ySplit="6" topLeftCell="A7" activePane="bottomLeft" state="frozen"/>
      <selection activeCell="A7" sqref="A7"/>
      <selection pane="bottomLeft" activeCell="U8" sqref="U8"/>
    </sheetView>
  </sheetViews>
  <sheetFormatPr baseColWidth="10" defaultRowHeight="15" x14ac:dyDescent="0.25"/>
  <cols>
    <col min="1" max="2" width="21.7109375" customWidth="1"/>
    <col min="3" max="6" width="27.42578125" customWidth="1"/>
    <col min="7" max="7" width="15.28515625" customWidth="1"/>
    <col min="8" max="8" width="13.7109375" style="232" bestFit="1" customWidth="1"/>
    <col min="9" max="9" width="15.28515625" customWidth="1"/>
    <col min="10" max="10" width="18.85546875" style="232" customWidth="1"/>
    <col min="12" max="12" width="13.7109375" style="232" bestFit="1" customWidth="1"/>
    <col min="14" max="14" width="13.7109375" style="232" bestFit="1" customWidth="1"/>
    <col min="15" max="15" width="15.28515625" customWidth="1"/>
    <col min="16" max="16" width="18.28515625" style="232" customWidth="1"/>
    <col min="17" max="17" width="14.140625" hidden="1" customWidth="1"/>
    <col min="18" max="18" width="17.42578125" customWidth="1"/>
    <col min="19" max="20" width="14.140625" customWidth="1"/>
    <col min="21" max="21" width="17" customWidth="1"/>
  </cols>
  <sheetData>
    <row r="1" spans="1:21" ht="18.75" x14ac:dyDescent="0.25">
      <c r="B1" s="279"/>
      <c r="C1" s="279"/>
      <c r="D1" s="279"/>
      <c r="E1" s="279"/>
      <c r="F1" s="279"/>
      <c r="G1" s="279" t="s">
        <v>1404</v>
      </c>
      <c r="J1" s="279"/>
      <c r="K1" s="279"/>
      <c r="L1" s="279"/>
      <c r="M1" s="279"/>
      <c r="N1" s="279"/>
      <c r="O1" s="279"/>
      <c r="P1" s="279"/>
      <c r="Q1" s="279"/>
      <c r="R1" s="279"/>
      <c r="S1" s="279"/>
      <c r="T1" s="279"/>
      <c r="U1" s="279"/>
    </row>
    <row r="2" spans="1:21" ht="18.75" x14ac:dyDescent="0.25">
      <c r="A2" s="264" t="s">
        <v>1347</v>
      </c>
      <c r="B2" s="279"/>
      <c r="C2" s="279"/>
      <c r="D2" s="279"/>
      <c r="E2" s="279"/>
      <c r="F2" s="279"/>
      <c r="G2" s="279"/>
      <c r="J2" s="279"/>
      <c r="K2" s="279"/>
      <c r="L2" s="279"/>
      <c r="M2" s="279"/>
      <c r="N2" s="279"/>
      <c r="O2" s="279"/>
      <c r="P2" s="279"/>
      <c r="Q2" s="279"/>
      <c r="R2" s="279"/>
      <c r="S2" s="279"/>
      <c r="T2" s="279"/>
      <c r="U2" s="279"/>
    </row>
    <row r="3" spans="1:21" x14ac:dyDescent="0.25">
      <c r="A3" s="724" t="s">
        <v>1405</v>
      </c>
      <c r="B3" s="724"/>
      <c r="C3" s="724"/>
      <c r="D3" s="724"/>
      <c r="E3" s="724"/>
      <c r="F3" s="724"/>
      <c r="G3" s="724"/>
      <c r="H3" s="724"/>
      <c r="I3" s="724"/>
      <c r="J3" s="724"/>
      <c r="K3" s="724"/>
      <c r="L3" s="724"/>
      <c r="M3" s="724"/>
      <c r="N3" s="724"/>
      <c r="O3" s="724"/>
      <c r="P3" s="724"/>
      <c r="Q3" s="724"/>
      <c r="R3" s="724"/>
      <c r="S3" s="724"/>
      <c r="T3" s="724"/>
      <c r="U3" s="724"/>
    </row>
    <row r="4" spans="1:21" ht="15" customHeight="1" x14ac:dyDescent="0.25">
      <c r="A4" s="578" t="s">
        <v>97</v>
      </c>
      <c r="B4" s="580" t="s">
        <v>111</v>
      </c>
      <c r="C4" s="585" t="s">
        <v>86</v>
      </c>
      <c r="D4" s="585" t="s">
        <v>87</v>
      </c>
      <c r="E4" s="585" t="s">
        <v>392</v>
      </c>
      <c r="F4" s="585" t="s">
        <v>88</v>
      </c>
      <c r="G4" s="591" t="s">
        <v>100</v>
      </c>
      <c r="H4" s="599"/>
      <c r="I4" s="599"/>
      <c r="J4" s="599"/>
      <c r="K4" s="599"/>
      <c r="L4" s="599"/>
      <c r="M4" s="599"/>
      <c r="N4" s="592"/>
      <c r="O4" s="593" t="s">
        <v>101</v>
      </c>
      <c r="P4" s="594"/>
      <c r="Q4" s="580" t="s">
        <v>102</v>
      </c>
      <c r="R4" s="580" t="s">
        <v>103</v>
      </c>
      <c r="S4" s="580" t="s">
        <v>110</v>
      </c>
      <c r="T4" s="580" t="s">
        <v>109</v>
      </c>
      <c r="U4" s="588" t="s">
        <v>89</v>
      </c>
    </row>
    <row r="5" spans="1:21" ht="15" customHeight="1" x14ac:dyDescent="0.25">
      <c r="A5" s="578"/>
      <c r="B5" s="578"/>
      <c r="C5" s="586"/>
      <c r="D5" s="586"/>
      <c r="E5" s="586"/>
      <c r="F5" s="586"/>
      <c r="G5" s="591" t="s">
        <v>104</v>
      </c>
      <c r="H5" s="592"/>
      <c r="I5" s="591" t="s">
        <v>105</v>
      </c>
      <c r="J5" s="592"/>
      <c r="K5" s="591" t="s">
        <v>106</v>
      </c>
      <c r="L5" s="592"/>
      <c r="M5" s="591" t="s">
        <v>107</v>
      </c>
      <c r="N5" s="592"/>
      <c r="O5" s="595"/>
      <c r="P5" s="596"/>
      <c r="Q5" s="578"/>
      <c r="R5" s="578"/>
      <c r="S5" s="578"/>
      <c r="T5" s="578"/>
      <c r="U5" s="589"/>
    </row>
    <row r="6" spans="1:21" ht="25.5" x14ac:dyDescent="0.25">
      <c r="A6" s="579"/>
      <c r="B6" s="579"/>
      <c r="C6" s="587"/>
      <c r="D6" s="587"/>
      <c r="E6" s="587"/>
      <c r="F6" s="587"/>
      <c r="G6" s="429" t="s">
        <v>108</v>
      </c>
      <c r="H6" s="429" t="s">
        <v>12</v>
      </c>
      <c r="I6" s="429" t="s">
        <v>108</v>
      </c>
      <c r="J6" s="429" t="s">
        <v>12</v>
      </c>
      <c r="K6" s="429" t="s">
        <v>108</v>
      </c>
      <c r="L6" s="429" t="s">
        <v>12</v>
      </c>
      <c r="M6" s="429" t="s">
        <v>108</v>
      </c>
      <c r="N6" s="429" t="s">
        <v>12</v>
      </c>
      <c r="O6" s="429" t="s">
        <v>108</v>
      </c>
      <c r="P6" s="429" t="s">
        <v>12</v>
      </c>
      <c r="Q6" s="579"/>
      <c r="R6" s="579"/>
      <c r="S6" s="579"/>
      <c r="T6" s="579"/>
      <c r="U6" s="590"/>
    </row>
    <row r="7" spans="1:21" s="355" customFormat="1" ht="15.75" x14ac:dyDescent="0.25">
      <c r="A7" s="430"/>
      <c r="B7" s="431"/>
      <c r="C7" s="432"/>
      <c r="D7" s="432"/>
      <c r="E7" s="433"/>
      <c r="F7" s="432"/>
      <c r="G7" s="434"/>
      <c r="H7" s="434"/>
      <c r="I7" s="434"/>
      <c r="J7" s="434"/>
      <c r="K7" s="434"/>
      <c r="L7" s="434"/>
      <c r="M7" s="434"/>
      <c r="N7" s="434"/>
      <c r="O7" s="434"/>
      <c r="P7" s="434"/>
      <c r="Q7" s="435"/>
      <c r="R7" s="435"/>
      <c r="S7" s="435"/>
      <c r="T7" s="435"/>
      <c r="U7" s="436"/>
    </row>
    <row r="8" spans="1:21" ht="104.25" customHeight="1" x14ac:dyDescent="0.25">
      <c r="A8" s="721" t="s">
        <v>1405</v>
      </c>
      <c r="B8" s="721" t="s">
        <v>1406</v>
      </c>
      <c r="C8" s="518" t="s">
        <v>1738</v>
      </c>
      <c r="D8" s="513" t="s">
        <v>1739</v>
      </c>
      <c r="E8" s="349" t="s">
        <v>1630</v>
      </c>
      <c r="F8" s="513" t="s">
        <v>1835</v>
      </c>
      <c r="G8" s="519">
        <v>0.25</v>
      </c>
      <c r="H8" s="348">
        <v>0</v>
      </c>
      <c r="I8" s="519">
        <v>0.25</v>
      </c>
      <c r="J8" s="348">
        <v>0</v>
      </c>
      <c r="K8" s="519">
        <v>0.25</v>
      </c>
      <c r="L8" s="348">
        <v>0</v>
      </c>
      <c r="M8" s="519">
        <v>0.25</v>
      </c>
      <c r="N8" s="348">
        <v>0</v>
      </c>
      <c r="O8" s="520">
        <f>G8+I8+K8+M8</f>
        <v>1</v>
      </c>
      <c r="P8" s="348">
        <v>0</v>
      </c>
      <c r="Q8" s="521" t="s">
        <v>1631</v>
      </c>
      <c r="R8" s="522" t="s">
        <v>1632</v>
      </c>
      <c r="S8" s="523" t="s">
        <v>1633</v>
      </c>
      <c r="T8" s="502" t="s">
        <v>1634</v>
      </c>
      <c r="U8" s="502" t="s">
        <v>1635</v>
      </c>
    </row>
    <row r="9" spans="1:21" ht="15.75" x14ac:dyDescent="0.25">
      <c r="A9" s="722"/>
      <c r="B9" s="722"/>
      <c r="C9" s="275"/>
      <c r="D9" s="275"/>
      <c r="E9" s="275"/>
      <c r="F9" s="276"/>
      <c r="G9" s="276"/>
      <c r="H9" s="348"/>
      <c r="I9" s="276"/>
      <c r="J9" s="348"/>
      <c r="K9" s="276"/>
      <c r="L9" s="348"/>
      <c r="M9" s="276"/>
      <c r="N9" s="348"/>
      <c r="O9" s="389">
        <f t="shared" ref="O9:O20" si="0">G9+I9+K9+M9</f>
        <v>0</v>
      </c>
      <c r="P9" s="390">
        <f t="shared" ref="P9:P20" si="1">H9+J9+L9+N9</f>
        <v>0</v>
      </c>
      <c r="Q9" s="276"/>
      <c r="R9" s="276"/>
      <c r="S9" s="276"/>
      <c r="T9" s="276"/>
      <c r="U9" s="276"/>
    </row>
    <row r="10" spans="1:21" ht="15.75" x14ac:dyDescent="0.25">
      <c r="A10" s="722"/>
      <c r="B10" s="722"/>
      <c r="C10" s="275"/>
      <c r="D10" s="275"/>
      <c r="E10" s="275"/>
      <c r="F10" s="276"/>
      <c r="G10" s="276"/>
      <c r="H10" s="348"/>
      <c r="I10" s="276"/>
      <c r="J10" s="348"/>
      <c r="K10" s="276"/>
      <c r="L10" s="348"/>
      <c r="M10" s="276"/>
      <c r="N10" s="348"/>
      <c r="O10" s="389">
        <f t="shared" si="0"/>
        <v>0</v>
      </c>
      <c r="P10" s="390">
        <f t="shared" si="1"/>
        <v>0</v>
      </c>
      <c r="Q10" s="276"/>
      <c r="R10" s="276"/>
      <c r="S10" s="276"/>
      <c r="T10" s="276"/>
      <c r="U10" s="276"/>
    </row>
    <row r="11" spans="1:21" ht="15.75" x14ac:dyDescent="0.25">
      <c r="A11" s="722"/>
      <c r="B11" s="722"/>
      <c r="C11" s="275"/>
      <c r="D11" s="275"/>
      <c r="E11" s="275"/>
      <c r="F11" s="276"/>
      <c r="G11" s="276"/>
      <c r="H11" s="348"/>
      <c r="I11" s="276"/>
      <c r="J11" s="348"/>
      <c r="K11" s="276"/>
      <c r="L11" s="348"/>
      <c r="M11" s="276"/>
      <c r="N11" s="348"/>
      <c r="O11" s="389">
        <f t="shared" si="0"/>
        <v>0</v>
      </c>
      <c r="P11" s="390">
        <f t="shared" si="1"/>
        <v>0</v>
      </c>
      <c r="Q11" s="276"/>
      <c r="R11" s="276"/>
      <c r="S11" s="276"/>
      <c r="T11" s="276"/>
      <c r="U11" s="276"/>
    </row>
    <row r="12" spans="1:21" ht="15.75" x14ac:dyDescent="0.25">
      <c r="A12" s="722"/>
      <c r="B12" s="722"/>
      <c r="C12" s="275"/>
      <c r="D12" s="275"/>
      <c r="E12" s="275"/>
      <c r="F12" s="276"/>
      <c r="G12" s="276"/>
      <c r="H12" s="348"/>
      <c r="I12" s="276"/>
      <c r="J12" s="348"/>
      <c r="K12" s="276"/>
      <c r="L12" s="348"/>
      <c r="M12" s="276"/>
      <c r="N12" s="348"/>
      <c r="O12" s="389">
        <f t="shared" si="0"/>
        <v>0</v>
      </c>
      <c r="P12" s="390">
        <f t="shared" si="1"/>
        <v>0</v>
      </c>
      <c r="Q12" s="276"/>
      <c r="R12" s="276"/>
      <c r="S12" s="276"/>
      <c r="T12" s="276"/>
      <c r="U12" s="276"/>
    </row>
    <row r="13" spans="1:21" s="355" customFormat="1" ht="15.75" x14ac:dyDescent="0.25">
      <c r="A13" s="722"/>
      <c r="B13" s="722"/>
      <c r="C13" s="395"/>
      <c r="D13" s="395"/>
      <c r="E13" s="395"/>
      <c r="F13" s="276"/>
      <c r="G13" s="276"/>
      <c r="H13" s="348"/>
      <c r="I13" s="276"/>
      <c r="J13" s="348"/>
      <c r="K13" s="276"/>
      <c r="L13" s="348"/>
      <c r="M13" s="276"/>
      <c r="N13" s="348"/>
      <c r="O13" s="389">
        <f t="shared" ref="O13" si="2">G13+I13+K13+M13</f>
        <v>0</v>
      </c>
      <c r="P13" s="390">
        <f t="shared" ref="P13" si="3">H13+J13+L13+N13</f>
        <v>0</v>
      </c>
      <c r="Q13" s="276"/>
      <c r="R13" s="276"/>
      <c r="S13" s="276"/>
      <c r="T13" s="276"/>
      <c r="U13" s="276"/>
    </row>
    <row r="14" spans="1:21" ht="15.75" x14ac:dyDescent="0.25">
      <c r="A14" s="722"/>
      <c r="B14" s="722"/>
      <c r="C14" s="275"/>
      <c r="D14" s="275"/>
      <c r="E14" s="275"/>
      <c r="F14" s="276"/>
      <c r="G14" s="276"/>
      <c r="H14" s="348"/>
      <c r="I14" s="276"/>
      <c r="J14" s="348"/>
      <c r="K14" s="276"/>
      <c r="L14" s="348"/>
      <c r="M14" s="276"/>
      <c r="N14" s="348"/>
      <c r="O14" s="389">
        <f t="shared" si="0"/>
        <v>0</v>
      </c>
      <c r="P14" s="390">
        <f t="shared" si="1"/>
        <v>0</v>
      </c>
      <c r="Q14" s="276"/>
      <c r="R14" s="276"/>
      <c r="S14" s="276"/>
      <c r="T14" s="276"/>
      <c r="U14" s="349"/>
    </row>
    <row r="15" spans="1:21" ht="15.75" customHeight="1" x14ac:dyDescent="0.25">
      <c r="A15" s="722"/>
      <c r="B15" s="722"/>
      <c r="C15" s="275"/>
      <c r="D15" s="275"/>
      <c r="E15" s="275"/>
      <c r="F15" s="276"/>
      <c r="G15" s="276"/>
      <c r="H15" s="348"/>
      <c r="I15" s="276"/>
      <c r="J15" s="348"/>
      <c r="K15" s="350"/>
      <c r="L15" s="348"/>
      <c r="M15" s="276"/>
      <c r="N15" s="348"/>
      <c r="O15" s="389">
        <f t="shared" si="0"/>
        <v>0</v>
      </c>
      <c r="P15" s="390">
        <f t="shared" si="1"/>
        <v>0</v>
      </c>
      <c r="Q15" s="276"/>
      <c r="R15" s="276"/>
      <c r="S15" s="276"/>
      <c r="T15" s="276"/>
      <c r="U15" s="276"/>
    </row>
    <row r="16" spans="1:21" ht="15.75" x14ac:dyDescent="0.25">
      <c r="A16" s="722"/>
      <c r="B16" s="722"/>
      <c r="C16" s="275"/>
      <c r="D16" s="275"/>
      <c r="E16" s="275"/>
      <c r="F16" s="276"/>
      <c r="G16" s="276"/>
      <c r="H16" s="348"/>
      <c r="I16" s="276"/>
      <c r="J16" s="348"/>
      <c r="K16" s="350"/>
      <c r="L16" s="348"/>
      <c r="M16" s="276"/>
      <c r="N16" s="348"/>
      <c r="O16" s="389">
        <f t="shared" si="0"/>
        <v>0</v>
      </c>
      <c r="P16" s="390">
        <f t="shared" si="1"/>
        <v>0</v>
      </c>
      <c r="Q16" s="276"/>
      <c r="R16" s="276"/>
      <c r="S16" s="276"/>
      <c r="T16" s="276"/>
      <c r="U16" s="276"/>
    </row>
    <row r="17" spans="1:21" ht="15.75" x14ac:dyDescent="0.25">
      <c r="A17" s="722"/>
      <c r="B17" s="722"/>
      <c r="C17" s="275"/>
      <c r="D17" s="275"/>
      <c r="E17" s="275"/>
      <c r="F17" s="276"/>
      <c r="G17" s="276"/>
      <c r="H17" s="348"/>
      <c r="I17" s="276"/>
      <c r="J17" s="348"/>
      <c r="K17" s="350"/>
      <c r="L17" s="348"/>
      <c r="M17" s="276"/>
      <c r="N17" s="348"/>
      <c r="O17" s="389">
        <f t="shared" si="0"/>
        <v>0</v>
      </c>
      <c r="P17" s="390">
        <f t="shared" si="1"/>
        <v>0</v>
      </c>
      <c r="Q17" s="276"/>
      <c r="R17" s="276"/>
      <c r="S17" s="276"/>
      <c r="T17" s="276"/>
      <c r="U17" s="276"/>
    </row>
    <row r="18" spans="1:21" ht="15.75" x14ac:dyDescent="0.25">
      <c r="A18" s="722"/>
      <c r="B18" s="722"/>
      <c r="C18" s="275"/>
      <c r="D18" s="275"/>
      <c r="E18" s="275"/>
      <c r="F18" s="276"/>
      <c r="G18" s="276"/>
      <c r="H18" s="348"/>
      <c r="I18" s="276"/>
      <c r="J18" s="348"/>
      <c r="K18" s="350"/>
      <c r="L18" s="348"/>
      <c r="M18" s="276"/>
      <c r="N18" s="348"/>
      <c r="O18" s="389">
        <f t="shared" si="0"/>
        <v>0</v>
      </c>
      <c r="P18" s="390">
        <f t="shared" si="1"/>
        <v>0</v>
      </c>
      <c r="Q18" s="276"/>
      <c r="R18" s="276"/>
      <c r="S18" s="276"/>
      <c r="T18" s="276"/>
      <c r="U18" s="276"/>
    </row>
    <row r="19" spans="1:21" ht="15.75" x14ac:dyDescent="0.25">
      <c r="A19" s="722"/>
      <c r="B19" s="722"/>
      <c r="C19" s="275"/>
      <c r="D19" s="275"/>
      <c r="E19" s="275"/>
      <c r="F19" s="276"/>
      <c r="G19" s="276"/>
      <c r="H19" s="348"/>
      <c r="I19" s="276"/>
      <c r="J19" s="348"/>
      <c r="K19" s="276"/>
      <c r="L19" s="348"/>
      <c r="M19" s="276"/>
      <c r="N19" s="348"/>
      <c r="O19" s="389">
        <f t="shared" si="0"/>
        <v>0</v>
      </c>
      <c r="P19" s="390">
        <f t="shared" si="1"/>
        <v>0</v>
      </c>
      <c r="Q19" s="276"/>
      <c r="R19" s="276"/>
      <c r="S19" s="276"/>
      <c r="T19" s="276"/>
      <c r="U19" s="351"/>
    </row>
    <row r="20" spans="1:21" ht="15.75" x14ac:dyDescent="0.25">
      <c r="A20" s="723"/>
      <c r="B20" s="723"/>
      <c r="C20" s="275"/>
      <c r="D20" s="275"/>
      <c r="E20" s="275"/>
      <c r="F20" s="276"/>
      <c r="G20" s="276"/>
      <c r="H20" s="348"/>
      <c r="I20" s="276"/>
      <c r="J20" s="348"/>
      <c r="K20" s="276"/>
      <c r="L20" s="348"/>
      <c r="M20" s="276"/>
      <c r="N20" s="348"/>
      <c r="O20" s="389">
        <f t="shared" si="0"/>
        <v>0</v>
      </c>
      <c r="P20" s="390">
        <f t="shared" si="1"/>
        <v>0</v>
      </c>
      <c r="Q20" s="276"/>
      <c r="R20" s="276"/>
      <c r="S20" s="276"/>
      <c r="T20" s="276"/>
      <c r="U20" s="276"/>
    </row>
    <row r="21" spans="1:21" ht="15.75" x14ac:dyDescent="0.25">
      <c r="A21" s="287"/>
      <c r="B21" s="288"/>
      <c r="C21" s="287" t="s">
        <v>1403</v>
      </c>
      <c r="D21" s="288"/>
      <c r="E21" s="288"/>
      <c r="F21" s="289"/>
      <c r="G21" s="277">
        <f t="shared" ref="G21:P21" si="4">SUM(G8:G20)</f>
        <v>0.25</v>
      </c>
      <c r="H21" s="278">
        <f t="shared" si="4"/>
        <v>0</v>
      </c>
      <c r="I21" s="277">
        <f t="shared" si="4"/>
        <v>0.25</v>
      </c>
      <c r="J21" s="278">
        <f t="shared" si="4"/>
        <v>0</v>
      </c>
      <c r="K21" s="277">
        <f t="shared" si="4"/>
        <v>0.25</v>
      </c>
      <c r="L21" s="278">
        <f t="shared" si="4"/>
        <v>0</v>
      </c>
      <c r="M21" s="277">
        <f t="shared" si="4"/>
        <v>0.25</v>
      </c>
      <c r="N21" s="278">
        <f t="shared" si="4"/>
        <v>0</v>
      </c>
      <c r="O21" s="278">
        <f t="shared" si="4"/>
        <v>1</v>
      </c>
      <c r="P21" s="278">
        <f t="shared" si="4"/>
        <v>0</v>
      </c>
      <c r="Q21" s="258"/>
      <c r="R21" s="258"/>
      <c r="S21" s="258"/>
      <c r="T21" s="258"/>
      <c r="U21" s="258"/>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5" activePane="bottomLeft" state="frozen"/>
      <selection activeCell="A7" sqref="A7"/>
      <selection pane="bottomLeft" activeCell="C9" sqref="C9"/>
    </sheetView>
  </sheetViews>
  <sheetFormatPr baseColWidth="10" defaultRowHeight="15" x14ac:dyDescent="0.25"/>
  <cols>
    <col min="1" max="1" width="21.7109375" style="355" customWidth="1"/>
    <col min="2" max="2" width="24.28515625" style="355" customWidth="1"/>
    <col min="3" max="6" width="27.42578125" style="355" customWidth="1"/>
    <col min="7" max="7" width="15.28515625" style="355" customWidth="1"/>
    <col min="8" max="8" width="13.7109375" style="232" bestFit="1" customWidth="1"/>
    <col min="9" max="9" width="15.28515625" style="355" customWidth="1"/>
    <col min="10" max="10" width="18.85546875" style="232" customWidth="1"/>
    <col min="11" max="11" width="11.42578125" style="355"/>
    <col min="12" max="12" width="13.7109375" style="232" bestFit="1" customWidth="1"/>
    <col min="13" max="13" width="11.42578125" style="355"/>
    <col min="14" max="14" width="13.7109375" style="232" bestFit="1" customWidth="1"/>
    <col min="15" max="15" width="15.28515625" style="355" customWidth="1"/>
    <col min="16" max="16" width="18.28515625" style="232" customWidth="1"/>
    <col min="17" max="17" width="14.140625" style="355" hidden="1" customWidth="1"/>
    <col min="18" max="20" width="14.140625" style="355" customWidth="1"/>
    <col min="21" max="21" width="17" style="355" customWidth="1"/>
    <col min="22" max="16384" width="11.42578125" style="355"/>
  </cols>
  <sheetData>
    <row r="1" spans="1:21" ht="18.75" x14ac:dyDescent="0.25">
      <c r="B1" s="279"/>
      <c r="C1" s="279"/>
      <c r="D1" s="279"/>
      <c r="E1" s="279"/>
      <c r="F1" s="279"/>
      <c r="G1" s="279" t="s">
        <v>1450</v>
      </c>
      <c r="J1" s="279"/>
      <c r="K1" s="279"/>
      <c r="L1" s="279"/>
      <c r="M1" s="279"/>
      <c r="N1" s="279"/>
      <c r="O1" s="279"/>
      <c r="P1" s="279"/>
      <c r="Q1" s="279"/>
      <c r="R1" s="279"/>
      <c r="S1" s="279"/>
      <c r="T1" s="279"/>
      <c r="U1" s="279"/>
    </row>
    <row r="2" spans="1:21" ht="18.75" x14ac:dyDescent="0.25">
      <c r="A2" s="264" t="s">
        <v>1347</v>
      </c>
      <c r="B2" s="279"/>
      <c r="C2" s="279"/>
      <c r="D2" s="279"/>
      <c r="E2" s="279"/>
      <c r="F2" s="279"/>
      <c r="G2" s="279"/>
      <c r="J2" s="279"/>
      <c r="K2" s="279"/>
      <c r="L2" s="279"/>
      <c r="M2" s="279"/>
      <c r="N2" s="279"/>
      <c r="O2" s="279"/>
      <c r="P2" s="279"/>
      <c r="Q2" s="279"/>
      <c r="R2" s="279"/>
      <c r="S2" s="279"/>
      <c r="T2" s="279"/>
      <c r="U2" s="279"/>
    </row>
    <row r="3" spans="1:21" x14ac:dyDescent="0.25">
      <c r="A3" s="724" t="s">
        <v>1449</v>
      </c>
      <c r="B3" s="724"/>
      <c r="C3" s="724"/>
      <c r="D3" s="724"/>
      <c r="E3" s="724"/>
      <c r="F3" s="724"/>
      <c r="G3" s="724"/>
      <c r="H3" s="724"/>
      <c r="I3" s="724"/>
      <c r="J3" s="724"/>
      <c r="K3" s="724"/>
      <c r="L3" s="724"/>
      <c r="M3" s="724"/>
      <c r="N3" s="724"/>
      <c r="O3" s="724"/>
      <c r="P3" s="724"/>
      <c r="Q3" s="724"/>
      <c r="R3" s="724"/>
      <c r="S3" s="724"/>
      <c r="T3" s="724"/>
      <c r="U3" s="724"/>
    </row>
    <row r="4" spans="1:21" ht="15" customHeight="1" x14ac:dyDescent="0.25">
      <c r="A4" s="578" t="s">
        <v>97</v>
      </c>
      <c r="B4" s="580" t="s">
        <v>111</v>
      </c>
      <c r="C4" s="585" t="s">
        <v>86</v>
      </c>
      <c r="D4" s="585" t="s">
        <v>87</v>
      </c>
      <c r="E4" s="585" t="s">
        <v>392</v>
      </c>
      <c r="F4" s="585" t="s">
        <v>88</v>
      </c>
      <c r="G4" s="591" t="s">
        <v>100</v>
      </c>
      <c r="H4" s="599"/>
      <c r="I4" s="599"/>
      <c r="J4" s="599"/>
      <c r="K4" s="599"/>
      <c r="L4" s="599"/>
      <c r="M4" s="599"/>
      <c r="N4" s="592"/>
      <c r="O4" s="593" t="s">
        <v>101</v>
      </c>
      <c r="P4" s="594"/>
      <c r="Q4" s="580" t="s">
        <v>102</v>
      </c>
      <c r="R4" s="580" t="s">
        <v>103</v>
      </c>
      <c r="S4" s="580" t="s">
        <v>110</v>
      </c>
      <c r="T4" s="580" t="s">
        <v>109</v>
      </c>
      <c r="U4" s="588" t="s">
        <v>89</v>
      </c>
    </row>
    <row r="5" spans="1:21" ht="15" customHeight="1" x14ac:dyDescent="0.25">
      <c r="A5" s="578"/>
      <c r="B5" s="578"/>
      <c r="C5" s="586"/>
      <c r="D5" s="586"/>
      <c r="E5" s="586"/>
      <c r="F5" s="586"/>
      <c r="G5" s="591" t="s">
        <v>104</v>
      </c>
      <c r="H5" s="592"/>
      <c r="I5" s="591" t="s">
        <v>105</v>
      </c>
      <c r="J5" s="592"/>
      <c r="K5" s="591" t="s">
        <v>106</v>
      </c>
      <c r="L5" s="592"/>
      <c r="M5" s="591" t="s">
        <v>107</v>
      </c>
      <c r="N5" s="592"/>
      <c r="O5" s="595"/>
      <c r="P5" s="596"/>
      <c r="Q5" s="578"/>
      <c r="R5" s="578"/>
      <c r="S5" s="578"/>
      <c r="T5" s="578"/>
      <c r="U5" s="589"/>
    </row>
    <row r="6" spans="1:21" ht="25.5" x14ac:dyDescent="0.25">
      <c r="A6" s="579"/>
      <c r="B6" s="579"/>
      <c r="C6" s="587"/>
      <c r="D6" s="587"/>
      <c r="E6" s="587"/>
      <c r="F6" s="587"/>
      <c r="G6" s="429" t="s">
        <v>108</v>
      </c>
      <c r="H6" s="429" t="s">
        <v>12</v>
      </c>
      <c r="I6" s="429" t="s">
        <v>108</v>
      </c>
      <c r="J6" s="429" t="s">
        <v>12</v>
      </c>
      <c r="K6" s="429" t="s">
        <v>108</v>
      </c>
      <c r="L6" s="429" t="s">
        <v>12</v>
      </c>
      <c r="M6" s="429" t="s">
        <v>108</v>
      </c>
      <c r="N6" s="429" t="s">
        <v>12</v>
      </c>
      <c r="O6" s="429" t="s">
        <v>108</v>
      </c>
      <c r="P6" s="429" t="s">
        <v>12</v>
      </c>
      <c r="Q6" s="579"/>
      <c r="R6" s="579"/>
      <c r="S6" s="579"/>
      <c r="T6" s="579"/>
      <c r="U6" s="590"/>
    </row>
    <row r="7" spans="1:21" ht="15.75" x14ac:dyDescent="0.25">
      <c r="A7" s="430"/>
      <c r="B7" s="431"/>
      <c r="C7" s="432"/>
      <c r="D7" s="432"/>
      <c r="E7" s="433"/>
      <c r="F7" s="432"/>
      <c r="G7" s="434"/>
      <c r="H7" s="434"/>
      <c r="I7" s="434"/>
      <c r="J7" s="434"/>
      <c r="K7" s="434"/>
      <c r="L7" s="434"/>
      <c r="M7" s="434"/>
      <c r="N7" s="434"/>
      <c r="O7" s="434"/>
      <c r="P7" s="434"/>
      <c r="Q7" s="435"/>
      <c r="R7" s="435"/>
      <c r="S7" s="435"/>
      <c r="T7" s="435"/>
      <c r="U7" s="436"/>
    </row>
    <row r="8" spans="1:21" ht="15.75" x14ac:dyDescent="0.25">
      <c r="A8" s="721" t="s">
        <v>1443</v>
      </c>
      <c r="B8" s="720" t="s">
        <v>1441</v>
      </c>
      <c r="C8" s="275"/>
      <c r="D8" s="275"/>
      <c r="E8" s="275"/>
      <c r="F8" s="276"/>
      <c r="G8" s="276"/>
      <c r="H8" s="348"/>
      <c r="I8" s="276"/>
      <c r="J8" s="348"/>
      <c r="K8" s="276"/>
      <c r="L8" s="348"/>
      <c r="M8" s="276"/>
      <c r="N8" s="348"/>
      <c r="O8" s="391">
        <f t="shared" ref="O8:O22" si="0">G8+I8+K8+M8</f>
        <v>0</v>
      </c>
      <c r="P8" s="390">
        <f t="shared" ref="P8:P22" si="1">H8+J8+L8+N8</f>
        <v>0</v>
      </c>
      <c r="Q8" s="276"/>
      <c r="R8" s="276"/>
      <c r="S8" s="276"/>
      <c r="T8" s="276"/>
      <c r="U8" s="276"/>
    </row>
    <row r="9" spans="1:21" ht="15.75" x14ac:dyDescent="0.25">
      <c r="A9" s="722"/>
      <c r="B9" s="720"/>
      <c r="C9" s="275"/>
      <c r="D9" s="275"/>
      <c r="E9" s="275"/>
      <c r="F9" s="276"/>
      <c r="G9" s="276"/>
      <c r="H9" s="348"/>
      <c r="I9" s="276"/>
      <c r="J9" s="348"/>
      <c r="K9" s="276"/>
      <c r="L9" s="348"/>
      <c r="M9" s="276"/>
      <c r="N9" s="348"/>
      <c r="O9" s="391">
        <f t="shared" si="0"/>
        <v>0</v>
      </c>
      <c r="P9" s="390">
        <f t="shared" si="1"/>
        <v>0</v>
      </c>
      <c r="Q9" s="276"/>
      <c r="R9" s="276"/>
      <c r="S9" s="276"/>
      <c r="T9" s="276"/>
      <c r="U9" s="276"/>
    </row>
    <row r="10" spans="1:21" ht="15.75" x14ac:dyDescent="0.25">
      <c r="A10" s="722"/>
      <c r="B10" s="720"/>
      <c r="C10" s="275"/>
      <c r="D10" s="275"/>
      <c r="E10" s="275"/>
      <c r="F10" s="276"/>
      <c r="G10" s="276"/>
      <c r="H10" s="348"/>
      <c r="I10" s="276"/>
      <c r="J10" s="348"/>
      <c r="K10" s="276"/>
      <c r="L10" s="348"/>
      <c r="M10" s="276"/>
      <c r="N10" s="348"/>
      <c r="O10" s="391">
        <f t="shared" si="0"/>
        <v>0</v>
      </c>
      <c r="P10" s="390">
        <f t="shared" si="1"/>
        <v>0</v>
      </c>
      <c r="Q10" s="276"/>
      <c r="R10" s="276"/>
      <c r="S10" s="276"/>
      <c r="T10" s="276"/>
      <c r="U10" s="276"/>
    </row>
    <row r="11" spans="1:21" ht="15.75" x14ac:dyDescent="0.25">
      <c r="A11" s="722"/>
      <c r="B11" s="720"/>
      <c r="C11" s="275"/>
      <c r="D11" s="275"/>
      <c r="E11" s="275"/>
      <c r="F11" s="276"/>
      <c r="G11" s="276"/>
      <c r="H11" s="348"/>
      <c r="I11" s="276"/>
      <c r="J11" s="348"/>
      <c r="K11" s="276"/>
      <c r="L11" s="348"/>
      <c r="M11" s="276"/>
      <c r="N11" s="348"/>
      <c r="O11" s="391">
        <f t="shared" si="0"/>
        <v>0</v>
      </c>
      <c r="P11" s="390">
        <f t="shared" si="1"/>
        <v>0</v>
      </c>
      <c r="Q11" s="276"/>
      <c r="R11" s="276"/>
      <c r="S11" s="276"/>
      <c r="T11" s="276"/>
      <c r="U11" s="276"/>
    </row>
    <row r="12" spans="1:21" ht="15.75" x14ac:dyDescent="0.25">
      <c r="A12" s="722"/>
      <c r="B12" s="720"/>
      <c r="C12" s="275"/>
      <c r="D12" s="275"/>
      <c r="E12" s="275"/>
      <c r="F12" s="276"/>
      <c r="G12" s="276"/>
      <c r="H12" s="348"/>
      <c r="I12" s="276"/>
      <c r="J12" s="348"/>
      <c r="K12" s="276"/>
      <c r="L12" s="348"/>
      <c r="M12" s="276"/>
      <c r="N12" s="348"/>
      <c r="O12" s="391">
        <f t="shared" si="0"/>
        <v>0</v>
      </c>
      <c r="P12" s="390">
        <f t="shared" si="1"/>
        <v>0</v>
      </c>
      <c r="Q12" s="276"/>
      <c r="R12" s="276"/>
      <c r="S12" s="276"/>
      <c r="T12" s="276"/>
      <c r="U12" s="276"/>
    </row>
    <row r="13" spans="1:21" ht="15.75" x14ac:dyDescent="0.25">
      <c r="A13" s="722"/>
      <c r="B13" s="720" t="s">
        <v>1448</v>
      </c>
      <c r="C13" s="275"/>
      <c r="D13" s="275"/>
      <c r="E13" s="275"/>
      <c r="F13" s="276"/>
      <c r="G13" s="276"/>
      <c r="H13" s="348"/>
      <c r="I13" s="276"/>
      <c r="J13" s="348"/>
      <c r="K13" s="276"/>
      <c r="L13" s="348"/>
      <c r="M13" s="276"/>
      <c r="N13" s="348"/>
      <c r="O13" s="391">
        <f t="shared" si="0"/>
        <v>0</v>
      </c>
      <c r="P13" s="390">
        <f t="shared" si="1"/>
        <v>0</v>
      </c>
      <c r="Q13" s="276"/>
      <c r="R13" s="276"/>
      <c r="S13" s="276"/>
      <c r="T13" s="276"/>
      <c r="U13" s="276"/>
    </row>
    <row r="14" spans="1:21" ht="15.75" x14ac:dyDescent="0.25">
      <c r="A14" s="722"/>
      <c r="B14" s="720"/>
      <c r="C14" s="275"/>
      <c r="D14" s="275"/>
      <c r="E14" s="275"/>
      <c r="F14" s="276"/>
      <c r="G14" s="276"/>
      <c r="H14" s="348"/>
      <c r="I14" s="276"/>
      <c r="J14" s="348"/>
      <c r="K14" s="276"/>
      <c r="L14" s="348"/>
      <c r="M14" s="276"/>
      <c r="N14" s="348"/>
      <c r="O14" s="391">
        <f t="shared" si="0"/>
        <v>0</v>
      </c>
      <c r="P14" s="390">
        <f t="shared" si="1"/>
        <v>0</v>
      </c>
      <c r="Q14" s="276"/>
      <c r="R14" s="276"/>
      <c r="S14" s="276"/>
      <c r="T14" s="276"/>
      <c r="U14" s="349"/>
    </row>
    <row r="15" spans="1:21" ht="15.75" x14ac:dyDescent="0.25">
      <c r="A15" s="722"/>
      <c r="B15" s="720"/>
      <c r="C15" s="275"/>
      <c r="D15" s="275"/>
      <c r="E15" s="275"/>
      <c r="F15" s="276"/>
      <c r="G15" s="276"/>
      <c r="H15" s="348"/>
      <c r="I15" s="276"/>
      <c r="J15" s="348"/>
      <c r="K15" s="276"/>
      <c r="L15" s="348"/>
      <c r="M15" s="276"/>
      <c r="N15" s="348"/>
      <c r="O15" s="391">
        <f t="shared" si="0"/>
        <v>0</v>
      </c>
      <c r="P15" s="390">
        <f t="shared" si="1"/>
        <v>0</v>
      </c>
      <c r="Q15" s="276"/>
      <c r="R15" s="276"/>
      <c r="S15" s="276"/>
      <c r="T15" s="276"/>
      <c r="U15" s="349"/>
    </row>
    <row r="16" spans="1:21" ht="15.75" x14ac:dyDescent="0.25">
      <c r="A16" s="722"/>
      <c r="B16" s="720"/>
      <c r="C16" s="275"/>
      <c r="D16" s="275"/>
      <c r="E16" s="275"/>
      <c r="F16" s="276"/>
      <c r="G16" s="276"/>
      <c r="H16" s="348"/>
      <c r="I16" s="276"/>
      <c r="J16" s="348"/>
      <c r="K16" s="276"/>
      <c r="L16" s="348"/>
      <c r="M16" s="276"/>
      <c r="N16" s="348"/>
      <c r="O16" s="391">
        <f t="shared" si="0"/>
        <v>0</v>
      </c>
      <c r="P16" s="390">
        <f t="shared" si="1"/>
        <v>0</v>
      </c>
      <c r="Q16" s="276"/>
      <c r="R16" s="276"/>
      <c r="S16" s="276"/>
      <c r="T16" s="276"/>
      <c r="U16" s="349"/>
    </row>
    <row r="17" spans="1:21" ht="15.75" x14ac:dyDescent="0.25">
      <c r="A17" s="722"/>
      <c r="B17" s="720"/>
      <c r="C17" s="275"/>
      <c r="D17" s="275"/>
      <c r="E17" s="275"/>
      <c r="F17" s="276"/>
      <c r="G17" s="276"/>
      <c r="H17" s="348"/>
      <c r="I17" s="276"/>
      <c r="J17" s="348"/>
      <c r="K17" s="350"/>
      <c r="L17" s="348"/>
      <c r="M17" s="276"/>
      <c r="N17" s="348"/>
      <c r="O17" s="391">
        <f t="shared" si="0"/>
        <v>0</v>
      </c>
      <c r="P17" s="390">
        <f t="shared" si="1"/>
        <v>0</v>
      </c>
      <c r="Q17" s="276"/>
      <c r="R17" s="276"/>
      <c r="S17" s="276"/>
      <c r="T17" s="276"/>
      <c r="U17" s="276"/>
    </row>
    <row r="18" spans="1:21" ht="15.75" x14ac:dyDescent="0.25">
      <c r="A18" s="722"/>
      <c r="B18" s="720" t="s">
        <v>1442</v>
      </c>
      <c r="C18" s="275"/>
      <c r="D18" s="275"/>
      <c r="E18" s="275"/>
      <c r="F18" s="276"/>
      <c r="G18" s="276"/>
      <c r="H18" s="348"/>
      <c r="I18" s="276"/>
      <c r="J18" s="348"/>
      <c r="K18" s="350"/>
      <c r="L18" s="348"/>
      <c r="M18" s="276"/>
      <c r="N18" s="348"/>
      <c r="O18" s="391">
        <f t="shared" si="0"/>
        <v>0</v>
      </c>
      <c r="P18" s="390">
        <f t="shared" si="1"/>
        <v>0</v>
      </c>
      <c r="Q18" s="276"/>
      <c r="R18" s="276"/>
      <c r="S18" s="276"/>
      <c r="T18" s="276"/>
      <c r="U18" s="276"/>
    </row>
    <row r="19" spans="1:21" ht="15.75" x14ac:dyDescent="0.25">
      <c r="A19" s="722"/>
      <c r="B19" s="720"/>
      <c r="C19" s="275"/>
      <c r="D19" s="275"/>
      <c r="E19" s="275"/>
      <c r="F19" s="276"/>
      <c r="G19" s="276"/>
      <c r="H19" s="348"/>
      <c r="I19" s="276"/>
      <c r="J19" s="348"/>
      <c r="K19" s="350"/>
      <c r="L19" s="348"/>
      <c r="M19" s="276"/>
      <c r="N19" s="348"/>
      <c r="O19" s="391">
        <f t="shared" si="0"/>
        <v>0</v>
      </c>
      <c r="P19" s="390">
        <f t="shared" si="1"/>
        <v>0</v>
      </c>
      <c r="Q19" s="276"/>
      <c r="R19" s="276"/>
      <c r="S19" s="276"/>
      <c r="T19" s="276"/>
      <c r="U19" s="276"/>
    </row>
    <row r="20" spans="1:21" ht="15.75" x14ac:dyDescent="0.25">
      <c r="A20" s="722"/>
      <c r="B20" s="720"/>
      <c r="C20" s="275"/>
      <c r="D20" s="275"/>
      <c r="E20" s="275"/>
      <c r="F20" s="276"/>
      <c r="G20" s="276"/>
      <c r="H20" s="348"/>
      <c r="I20" s="276"/>
      <c r="J20" s="348"/>
      <c r="K20" s="350"/>
      <c r="L20" s="348"/>
      <c r="M20" s="276"/>
      <c r="N20" s="348"/>
      <c r="O20" s="391">
        <f t="shared" si="0"/>
        <v>0</v>
      </c>
      <c r="P20" s="390">
        <f t="shared" si="1"/>
        <v>0</v>
      </c>
      <c r="Q20" s="276"/>
      <c r="R20" s="276"/>
      <c r="S20" s="276"/>
      <c r="T20" s="276"/>
      <c r="U20" s="276"/>
    </row>
    <row r="21" spans="1:21" ht="15.75" x14ac:dyDescent="0.25">
      <c r="A21" s="722"/>
      <c r="B21" s="720"/>
      <c r="C21" s="275"/>
      <c r="D21" s="275"/>
      <c r="E21" s="275"/>
      <c r="F21" s="276"/>
      <c r="G21" s="276"/>
      <c r="H21" s="348"/>
      <c r="I21" s="276"/>
      <c r="J21" s="348"/>
      <c r="K21" s="350"/>
      <c r="L21" s="348"/>
      <c r="M21" s="276"/>
      <c r="N21" s="348"/>
      <c r="O21" s="391">
        <f t="shared" si="0"/>
        <v>0</v>
      </c>
      <c r="P21" s="390">
        <f t="shared" si="1"/>
        <v>0</v>
      </c>
      <c r="Q21" s="276"/>
      <c r="R21" s="276"/>
      <c r="S21" s="276"/>
      <c r="T21" s="276"/>
      <c r="U21" s="276"/>
    </row>
    <row r="22" spans="1:21" ht="15.75" x14ac:dyDescent="0.25">
      <c r="A22" s="722"/>
      <c r="B22" s="720"/>
      <c r="C22" s="275"/>
      <c r="D22" s="275"/>
      <c r="E22" s="360"/>
      <c r="F22" s="276"/>
      <c r="G22" s="276"/>
      <c r="H22" s="348"/>
      <c r="I22" s="276"/>
      <c r="J22" s="348"/>
      <c r="K22" s="350"/>
      <c r="L22" s="348"/>
      <c r="M22" s="276"/>
      <c r="N22" s="348"/>
      <c r="O22" s="391">
        <f t="shared" si="0"/>
        <v>0</v>
      </c>
      <c r="P22" s="390">
        <f t="shared" si="1"/>
        <v>0</v>
      </c>
      <c r="Q22" s="276"/>
      <c r="R22" s="276"/>
      <c r="S22" s="276"/>
      <c r="T22" s="276"/>
      <c r="U22" s="276"/>
    </row>
    <row r="23" spans="1:21" ht="15.75" x14ac:dyDescent="0.25">
      <c r="A23" s="722"/>
      <c r="B23" s="721" t="s">
        <v>1444</v>
      </c>
      <c r="C23" s="275"/>
      <c r="D23" s="275"/>
      <c r="E23" s="360"/>
      <c r="F23" s="276"/>
      <c r="G23" s="276"/>
      <c r="H23" s="348"/>
      <c r="I23" s="276"/>
      <c r="J23" s="348"/>
      <c r="K23" s="350"/>
      <c r="L23" s="348"/>
      <c r="M23" s="276"/>
      <c r="N23" s="348"/>
      <c r="O23" s="391">
        <f t="shared" ref="O23:P23" si="2">G23+I23+K23+M23</f>
        <v>0</v>
      </c>
      <c r="P23" s="390">
        <f t="shared" si="2"/>
        <v>0</v>
      </c>
      <c r="Q23" s="276"/>
      <c r="R23" s="276"/>
      <c r="S23" s="276"/>
      <c r="T23" s="276"/>
      <c r="U23" s="276"/>
    </row>
    <row r="24" spans="1:21" ht="15.75" x14ac:dyDescent="0.25">
      <c r="A24" s="722"/>
      <c r="B24" s="722"/>
      <c r="C24" s="275"/>
      <c r="D24" s="275"/>
      <c r="E24" s="360"/>
      <c r="F24" s="276"/>
      <c r="G24" s="276"/>
      <c r="H24" s="348"/>
      <c r="I24" s="276"/>
      <c r="J24" s="348"/>
      <c r="K24" s="350"/>
      <c r="L24" s="348"/>
      <c r="M24" s="276"/>
      <c r="N24" s="348"/>
      <c r="O24" s="391">
        <f t="shared" ref="O24:O42" si="3">G24+I24+K24+M24</f>
        <v>0</v>
      </c>
      <c r="P24" s="390">
        <f t="shared" ref="P24:P42" si="4">H24+J24+L24+N24</f>
        <v>0</v>
      </c>
      <c r="Q24" s="276"/>
      <c r="R24" s="276"/>
      <c r="S24" s="276"/>
      <c r="T24" s="276"/>
      <c r="U24" s="276"/>
    </row>
    <row r="25" spans="1:21" ht="15.75" x14ac:dyDescent="0.25">
      <c r="A25" s="722"/>
      <c r="B25" s="722"/>
      <c r="C25" s="275"/>
      <c r="D25" s="275"/>
      <c r="E25" s="360"/>
      <c r="F25" s="276"/>
      <c r="G25" s="276"/>
      <c r="H25" s="348"/>
      <c r="I25" s="276"/>
      <c r="J25" s="348"/>
      <c r="K25" s="350"/>
      <c r="L25" s="348"/>
      <c r="M25" s="276"/>
      <c r="N25" s="348"/>
      <c r="O25" s="391">
        <f t="shared" si="3"/>
        <v>0</v>
      </c>
      <c r="P25" s="390">
        <f t="shared" si="4"/>
        <v>0</v>
      </c>
      <c r="Q25" s="276"/>
      <c r="R25" s="276"/>
      <c r="S25" s="276"/>
      <c r="T25" s="276"/>
      <c r="U25" s="276"/>
    </row>
    <row r="26" spans="1:21" ht="15.75" x14ac:dyDescent="0.25">
      <c r="A26" s="722"/>
      <c r="B26" s="722"/>
      <c r="C26" s="275"/>
      <c r="D26" s="275"/>
      <c r="E26" s="360"/>
      <c r="F26" s="276"/>
      <c r="G26" s="276"/>
      <c r="H26" s="348"/>
      <c r="I26" s="276"/>
      <c r="J26" s="348"/>
      <c r="K26" s="350"/>
      <c r="L26" s="348"/>
      <c r="M26" s="276"/>
      <c r="N26" s="348"/>
      <c r="O26" s="391">
        <f t="shared" si="3"/>
        <v>0</v>
      </c>
      <c r="P26" s="390">
        <f t="shared" si="4"/>
        <v>0</v>
      </c>
      <c r="Q26" s="276"/>
      <c r="R26" s="276"/>
      <c r="S26" s="276"/>
      <c r="T26" s="276"/>
      <c r="U26" s="276"/>
    </row>
    <row r="27" spans="1:21" ht="15.75" x14ac:dyDescent="0.25">
      <c r="A27" s="722"/>
      <c r="B27" s="723"/>
      <c r="C27" s="275"/>
      <c r="D27" s="275"/>
      <c r="E27" s="360"/>
      <c r="F27" s="276"/>
      <c r="G27" s="276"/>
      <c r="H27" s="348"/>
      <c r="I27" s="276"/>
      <c r="J27" s="348"/>
      <c r="K27" s="350"/>
      <c r="L27" s="348"/>
      <c r="M27" s="276"/>
      <c r="N27" s="348"/>
      <c r="O27" s="391">
        <f t="shared" si="3"/>
        <v>0</v>
      </c>
      <c r="P27" s="390">
        <f t="shared" si="4"/>
        <v>0</v>
      </c>
      <c r="Q27" s="276"/>
      <c r="R27" s="276"/>
      <c r="S27" s="276"/>
      <c r="T27" s="276"/>
      <c r="U27" s="276"/>
    </row>
    <row r="28" spans="1:21" ht="15.75" x14ac:dyDescent="0.25">
      <c r="A28" s="722"/>
      <c r="B28" s="721" t="s">
        <v>1445</v>
      </c>
      <c r="C28" s="275"/>
      <c r="D28" s="275"/>
      <c r="E28" s="360"/>
      <c r="F28" s="276"/>
      <c r="G28" s="276"/>
      <c r="H28" s="348"/>
      <c r="I28" s="276"/>
      <c r="J28" s="348"/>
      <c r="K28" s="350"/>
      <c r="L28" s="348"/>
      <c r="M28" s="276"/>
      <c r="N28" s="348"/>
      <c r="O28" s="391">
        <f t="shared" si="3"/>
        <v>0</v>
      </c>
      <c r="P28" s="390">
        <f t="shared" si="4"/>
        <v>0</v>
      </c>
      <c r="Q28" s="276"/>
      <c r="R28" s="276"/>
      <c r="S28" s="276"/>
      <c r="T28" s="276"/>
      <c r="U28" s="276"/>
    </row>
    <row r="29" spans="1:21" ht="15.75" x14ac:dyDescent="0.25">
      <c r="A29" s="722"/>
      <c r="B29" s="722"/>
      <c r="C29" s="275"/>
      <c r="D29" s="275"/>
      <c r="E29" s="360"/>
      <c r="F29" s="276"/>
      <c r="G29" s="276"/>
      <c r="H29" s="348"/>
      <c r="I29" s="276"/>
      <c r="J29" s="348"/>
      <c r="K29" s="350"/>
      <c r="L29" s="348"/>
      <c r="M29" s="276"/>
      <c r="N29" s="348"/>
      <c r="O29" s="391">
        <f t="shared" si="3"/>
        <v>0</v>
      </c>
      <c r="P29" s="390">
        <f t="shared" si="4"/>
        <v>0</v>
      </c>
      <c r="Q29" s="276"/>
      <c r="R29" s="276"/>
      <c r="S29" s="276"/>
      <c r="T29" s="276"/>
      <c r="U29" s="276"/>
    </row>
    <row r="30" spans="1:21" ht="15.75" x14ac:dyDescent="0.25">
      <c r="A30" s="722"/>
      <c r="B30" s="722"/>
      <c r="C30" s="275"/>
      <c r="D30" s="275"/>
      <c r="E30" s="275"/>
      <c r="F30" s="276"/>
      <c r="G30" s="276"/>
      <c r="H30" s="348"/>
      <c r="I30" s="276"/>
      <c r="J30" s="348"/>
      <c r="K30" s="350"/>
      <c r="L30" s="348"/>
      <c r="M30" s="276"/>
      <c r="N30" s="348"/>
      <c r="O30" s="391">
        <f t="shared" si="3"/>
        <v>0</v>
      </c>
      <c r="P30" s="390">
        <f t="shared" si="4"/>
        <v>0</v>
      </c>
      <c r="Q30" s="276"/>
      <c r="R30" s="276"/>
      <c r="S30" s="276"/>
      <c r="T30" s="276"/>
      <c r="U30" s="276"/>
    </row>
    <row r="31" spans="1:21" ht="15.75" x14ac:dyDescent="0.25">
      <c r="A31" s="722"/>
      <c r="B31" s="722"/>
      <c r="C31" s="275"/>
      <c r="D31" s="275"/>
      <c r="E31" s="275"/>
      <c r="F31" s="276"/>
      <c r="G31" s="276"/>
      <c r="H31" s="348"/>
      <c r="I31" s="276"/>
      <c r="J31" s="348"/>
      <c r="K31" s="350"/>
      <c r="L31" s="348"/>
      <c r="M31" s="276"/>
      <c r="N31" s="348"/>
      <c r="O31" s="391">
        <f t="shared" si="3"/>
        <v>0</v>
      </c>
      <c r="P31" s="390">
        <f t="shared" si="4"/>
        <v>0</v>
      </c>
      <c r="Q31" s="276"/>
      <c r="R31" s="276"/>
      <c r="S31" s="276"/>
      <c r="T31" s="276"/>
      <c r="U31" s="276"/>
    </row>
    <row r="32" spans="1:21" ht="15.75" x14ac:dyDescent="0.25">
      <c r="A32" s="722"/>
      <c r="B32" s="723"/>
      <c r="C32" s="275"/>
      <c r="D32" s="275"/>
      <c r="E32" s="275"/>
      <c r="F32" s="276"/>
      <c r="G32" s="276"/>
      <c r="H32" s="348"/>
      <c r="I32" s="276"/>
      <c r="J32" s="348"/>
      <c r="K32" s="350"/>
      <c r="L32" s="348"/>
      <c r="M32" s="276"/>
      <c r="N32" s="348"/>
      <c r="O32" s="391">
        <f t="shared" si="3"/>
        <v>0</v>
      </c>
      <c r="P32" s="390">
        <f t="shared" si="4"/>
        <v>0</v>
      </c>
      <c r="Q32" s="276"/>
      <c r="R32" s="276"/>
      <c r="S32" s="276"/>
      <c r="T32" s="276"/>
      <c r="U32" s="276"/>
    </row>
    <row r="33" spans="1:21" ht="15.75" x14ac:dyDescent="0.25">
      <c r="A33" s="722"/>
      <c r="B33" s="720" t="s">
        <v>1446</v>
      </c>
      <c r="C33" s="359"/>
      <c r="D33" s="275"/>
      <c r="E33" s="275"/>
      <c r="F33" s="276"/>
      <c r="G33" s="276"/>
      <c r="H33" s="348"/>
      <c r="I33" s="276"/>
      <c r="J33" s="348"/>
      <c r="K33" s="350"/>
      <c r="L33" s="348"/>
      <c r="M33" s="276"/>
      <c r="N33" s="348"/>
      <c r="O33" s="391">
        <f t="shared" si="3"/>
        <v>0</v>
      </c>
      <c r="P33" s="390">
        <f t="shared" si="4"/>
        <v>0</v>
      </c>
      <c r="Q33" s="276"/>
      <c r="R33" s="276"/>
      <c r="S33" s="276"/>
      <c r="T33" s="276"/>
      <c r="U33" s="276"/>
    </row>
    <row r="34" spans="1:21" ht="15.75" x14ac:dyDescent="0.25">
      <c r="A34" s="722"/>
      <c r="B34" s="720"/>
      <c r="C34" s="359"/>
      <c r="D34" s="275"/>
      <c r="E34" s="275"/>
      <c r="F34" s="276"/>
      <c r="G34" s="276"/>
      <c r="H34" s="348"/>
      <c r="I34" s="276"/>
      <c r="J34" s="348"/>
      <c r="K34" s="350"/>
      <c r="L34" s="348"/>
      <c r="M34" s="276"/>
      <c r="N34" s="348"/>
      <c r="O34" s="391">
        <f t="shared" si="3"/>
        <v>0</v>
      </c>
      <c r="P34" s="390">
        <f t="shared" si="4"/>
        <v>0</v>
      </c>
      <c r="Q34" s="276"/>
      <c r="R34" s="276"/>
      <c r="S34" s="276"/>
      <c r="T34" s="276"/>
      <c r="U34" s="276"/>
    </row>
    <row r="35" spans="1:21" ht="15.75" x14ac:dyDescent="0.25">
      <c r="A35" s="722"/>
      <c r="B35" s="720"/>
      <c r="C35" s="359"/>
      <c r="D35" s="275"/>
      <c r="E35" s="275"/>
      <c r="F35" s="276"/>
      <c r="G35" s="276"/>
      <c r="H35" s="348"/>
      <c r="I35" s="276"/>
      <c r="J35" s="348"/>
      <c r="K35" s="350"/>
      <c r="L35" s="348"/>
      <c r="M35" s="276"/>
      <c r="N35" s="348"/>
      <c r="O35" s="391">
        <f t="shared" si="3"/>
        <v>0</v>
      </c>
      <c r="P35" s="390">
        <f t="shared" si="4"/>
        <v>0</v>
      </c>
      <c r="Q35" s="276"/>
      <c r="R35" s="276"/>
      <c r="S35" s="276"/>
      <c r="T35" s="276"/>
      <c r="U35" s="276"/>
    </row>
    <row r="36" spans="1:21" ht="15.75" x14ac:dyDescent="0.25">
      <c r="A36" s="722"/>
      <c r="B36" s="720"/>
      <c r="C36" s="359"/>
      <c r="D36" s="275"/>
      <c r="E36" s="275"/>
      <c r="F36" s="276"/>
      <c r="G36" s="276"/>
      <c r="H36" s="348"/>
      <c r="I36" s="276"/>
      <c r="J36" s="348"/>
      <c r="K36" s="350"/>
      <c r="L36" s="348"/>
      <c r="M36" s="276"/>
      <c r="N36" s="348"/>
      <c r="O36" s="391">
        <f t="shared" si="3"/>
        <v>0</v>
      </c>
      <c r="P36" s="390">
        <f t="shared" si="4"/>
        <v>0</v>
      </c>
      <c r="Q36" s="276"/>
      <c r="R36" s="276"/>
      <c r="S36" s="276"/>
      <c r="T36" s="276"/>
      <c r="U36" s="276"/>
    </row>
    <row r="37" spans="1:21" ht="15.75" x14ac:dyDescent="0.25">
      <c r="A37" s="722"/>
      <c r="B37" s="720"/>
      <c r="C37" s="359"/>
      <c r="D37" s="275"/>
      <c r="E37" s="275"/>
      <c r="F37" s="276"/>
      <c r="G37" s="276"/>
      <c r="H37" s="348"/>
      <c r="I37" s="276"/>
      <c r="J37" s="348"/>
      <c r="K37" s="350"/>
      <c r="L37" s="348"/>
      <c r="M37" s="276"/>
      <c r="N37" s="348"/>
      <c r="O37" s="391">
        <f t="shared" si="3"/>
        <v>0</v>
      </c>
      <c r="P37" s="390">
        <f t="shared" si="4"/>
        <v>0</v>
      </c>
      <c r="Q37" s="276"/>
      <c r="R37" s="276"/>
      <c r="S37" s="276"/>
      <c r="T37" s="276"/>
      <c r="U37" s="276"/>
    </row>
    <row r="38" spans="1:21" ht="15.75" x14ac:dyDescent="0.25">
      <c r="A38" s="722"/>
      <c r="B38" s="720" t="s">
        <v>1447</v>
      </c>
      <c r="C38" s="359"/>
      <c r="D38" s="275"/>
      <c r="E38" s="275"/>
      <c r="F38" s="276"/>
      <c r="G38" s="276"/>
      <c r="H38" s="348"/>
      <c r="I38" s="276"/>
      <c r="J38" s="348"/>
      <c r="K38" s="350"/>
      <c r="L38" s="348"/>
      <c r="M38" s="276"/>
      <c r="N38" s="348"/>
      <c r="O38" s="391">
        <f t="shared" si="3"/>
        <v>0</v>
      </c>
      <c r="P38" s="390">
        <f t="shared" si="4"/>
        <v>0</v>
      </c>
      <c r="Q38" s="276"/>
      <c r="R38" s="276"/>
      <c r="S38" s="276"/>
      <c r="T38" s="276"/>
      <c r="U38" s="276"/>
    </row>
    <row r="39" spans="1:21" ht="15.75" x14ac:dyDescent="0.25">
      <c r="A39" s="722"/>
      <c r="B39" s="720"/>
      <c r="C39" s="359"/>
      <c r="D39" s="275"/>
      <c r="E39" s="275"/>
      <c r="F39" s="276"/>
      <c r="G39" s="276"/>
      <c r="H39" s="348"/>
      <c r="I39" s="276"/>
      <c r="J39" s="348"/>
      <c r="K39" s="350"/>
      <c r="L39" s="348"/>
      <c r="M39" s="276"/>
      <c r="N39" s="348"/>
      <c r="O39" s="391">
        <f t="shared" si="3"/>
        <v>0</v>
      </c>
      <c r="P39" s="390">
        <f t="shared" si="4"/>
        <v>0</v>
      </c>
      <c r="Q39" s="276"/>
      <c r="R39" s="276"/>
      <c r="S39" s="276"/>
      <c r="T39" s="276"/>
      <c r="U39" s="276"/>
    </row>
    <row r="40" spans="1:21" ht="15.75" x14ac:dyDescent="0.25">
      <c r="A40" s="722"/>
      <c r="B40" s="720"/>
      <c r="C40" s="359"/>
      <c r="D40" s="275"/>
      <c r="E40" s="275"/>
      <c r="F40" s="276"/>
      <c r="G40" s="276"/>
      <c r="H40" s="348"/>
      <c r="I40" s="276"/>
      <c r="J40" s="348"/>
      <c r="K40" s="350"/>
      <c r="L40" s="348"/>
      <c r="M40" s="276"/>
      <c r="N40" s="348"/>
      <c r="O40" s="391">
        <f t="shared" si="3"/>
        <v>0</v>
      </c>
      <c r="P40" s="390">
        <f t="shared" si="4"/>
        <v>0</v>
      </c>
      <c r="Q40" s="276"/>
      <c r="R40" s="276"/>
      <c r="S40" s="276"/>
      <c r="T40" s="276"/>
      <c r="U40" s="276"/>
    </row>
    <row r="41" spans="1:21" ht="15.75" x14ac:dyDescent="0.25">
      <c r="A41" s="722"/>
      <c r="B41" s="720"/>
      <c r="C41" s="359"/>
      <c r="D41" s="275"/>
      <c r="E41" s="275"/>
      <c r="F41" s="276"/>
      <c r="G41" s="276"/>
      <c r="H41" s="348"/>
      <c r="I41" s="276"/>
      <c r="J41" s="348"/>
      <c r="K41" s="350"/>
      <c r="L41" s="348"/>
      <c r="M41" s="276"/>
      <c r="N41" s="348"/>
      <c r="O41" s="391">
        <f t="shared" si="3"/>
        <v>0</v>
      </c>
      <c r="P41" s="390">
        <f t="shared" si="4"/>
        <v>0</v>
      </c>
      <c r="Q41" s="276"/>
      <c r="R41" s="276"/>
      <c r="S41" s="276"/>
      <c r="T41" s="276"/>
      <c r="U41" s="276"/>
    </row>
    <row r="42" spans="1:21" ht="15.75" x14ac:dyDescent="0.25">
      <c r="A42" s="722"/>
      <c r="B42" s="720"/>
      <c r="C42" s="359"/>
      <c r="D42" s="275"/>
      <c r="E42" s="275"/>
      <c r="F42" s="276"/>
      <c r="G42" s="276"/>
      <c r="H42" s="348"/>
      <c r="I42" s="276"/>
      <c r="J42" s="348"/>
      <c r="K42" s="350"/>
      <c r="L42" s="348"/>
      <c r="M42" s="276"/>
      <c r="N42" s="348"/>
      <c r="O42" s="391">
        <f t="shared" si="3"/>
        <v>0</v>
      </c>
      <c r="P42" s="390">
        <f t="shared" si="4"/>
        <v>0</v>
      </c>
      <c r="Q42" s="276"/>
      <c r="R42" s="276"/>
      <c r="S42" s="276"/>
      <c r="T42" s="276"/>
      <c r="U42" s="276"/>
    </row>
    <row r="43" spans="1:21" ht="15.75" x14ac:dyDescent="0.25">
      <c r="A43" s="287"/>
      <c r="B43" s="288"/>
      <c r="C43" s="287" t="s">
        <v>1451</v>
      </c>
      <c r="D43" s="288"/>
      <c r="E43" s="288"/>
      <c r="F43" s="289"/>
      <c r="G43" s="277">
        <f t="shared" ref="G43:P43" si="5">SUM(G8:G42)</f>
        <v>0</v>
      </c>
      <c r="H43" s="278">
        <f t="shared" si="5"/>
        <v>0</v>
      </c>
      <c r="I43" s="277">
        <f t="shared" si="5"/>
        <v>0</v>
      </c>
      <c r="J43" s="278">
        <f t="shared" si="5"/>
        <v>0</v>
      </c>
      <c r="K43" s="277">
        <f t="shared" si="5"/>
        <v>0</v>
      </c>
      <c r="L43" s="278">
        <f t="shared" si="5"/>
        <v>0</v>
      </c>
      <c r="M43" s="277">
        <f t="shared" si="5"/>
        <v>0</v>
      </c>
      <c r="N43" s="278">
        <f t="shared" si="5"/>
        <v>0</v>
      </c>
      <c r="O43" s="278">
        <f t="shared" si="5"/>
        <v>0</v>
      </c>
      <c r="P43" s="278">
        <f t="shared" si="5"/>
        <v>0</v>
      </c>
      <c r="Q43" s="258"/>
      <c r="R43" s="258"/>
      <c r="S43" s="258"/>
      <c r="T43" s="258"/>
      <c r="U43" s="258"/>
    </row>
    <row r="49" spans="8:16" x14ac:dyDescent="0.25">
      <c r="H49" s="355"/>
      <c r="J49" s="355"/>
      <c r="L49" s="355"/>
      <c r="N49" s="355"/>
      <c r="P49" s="355"/>
    </row>
    <row r="50" spans="8:16" x14ac:dyDescent="0.25">
      <c r="H50" s="355"/>
      <c r="J50" s="355"/>
      <c r="L50" s="355"/>
      <c r="N50" s="355"/>
      <c r="P50" s="355"/>
    </row>
    <row r="51" spans="8:16" x14ac:dyDescent="0.25">
      <c r="H51" s="355"/>
      <c r="J51" s="355"/>
      <c r="L51" s="355"/>
      <c r="N51" s="355"/>
      <c r="P51" s="355"/>
    </row>
    <row r="52" spans="8:16" x14ac:dyDescent="0.25">
      <c r="H52" s="355"/>
      <c r="J52" s="355"/>
      <c r="L52" s="355"/>
      <c r="N52" s="355"/>
      <c r="P52" s="355"/>
    </row>
    <row r="53" spans="8:16" x14ac:dyDescent="0.25">
      <c r="H53" s="355"/>
      <c r="J53" s="355"/>
      <c r="L53" s="355"/>
      <c r="N53" s="355"/>
      <c r="P53" s="355"/>
    </row>
    <row r="54" spans="8:16" x14ac:dyDescent="0.25">
      <c r="H54" s="355"/>
      <c r="J54" s="355"/>
      <c r="L54" s="355"/>
      <c r="N54" s="355"/>
      <c r="P54" s="355"/>
    </row>
    <row r="55" spans="8:16" x14ac:dyDescent="0.25">
      <c r="H55" s="355"/>
      <c r="J55" s="355"/>
      <c r="L55" s="355"/>
      <c r="N55" s="355"/>
      <c r="P55" s="355"/>
    </row>
    <row r="56" spans="8:16" x14ac:dyDescent="0.25">
      <c r="H56" s="355"/>
      <c r="J56" s="355"/>
      <c r="L56" s="355"/>
      <c r="N56" s="355"/>
      <c r="P56" s="355"/>
    </row>
    <row r="57" spans="8:16" x14ac:dyDescent="0.25">
      <c r="H57" s="355"/>
      <c r="J57" s="355"/>
      <c r="L57" s="355"/>
      <c r="N57" s="355"/>
      <c r="P57" s="355"/>
    </row>
    <row r="58" spans="8:16" x14ac:dyDescent="0.25">
      <c r="H58" s="355"/>
      <c r="J58" s="355"/>
      <c r="L58" s="355"/>
      <c r="N58" s="355"/>
      <c r="P58" s="355"/>
    </row>
    <row r="59" spans="8:16" x14ac:dyDescent="0.25">
      <c r="H59" s="355"/>
      <c r="J59" s="355"/>
      <c r="L59" s="355"/>
      <c r="N59" s="355"/>
      <c r="P59" s="355"/>
    </row>
    <row r="60" spans="8:16" x14ac:dyDescent="0.25">
      <c r="H60" s="355"/>
      <c r="J60" s="355"/>
      <c r="L60" s="355"/>
      <c r="N60" s="355"/>
      <c r="P60" s="355"/>
    </row>
    <row r="61" spans="8:16" x14ac:dyDescent="0.25">
      <c r="H61" s="355"/>
      <c r="J61" s="355"/>
      <c r="L61" s="355"/>
      <c r="N61" s="355"/>
      <c r="P61" s="355"/>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zoomScale="75" zoomScaleNormal="75" workbookViewId="0">
      <pane ySplit="7" topLeftCell="A17" activePane="bottomLeft" state="frozen"/>
      <selection activeCell="Q6" sqref="Q6"/>
      <selection pane="bottomLeft" activeCell="U15" sqref="U15:U16"/>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7.57031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1" customFormat="1" ht="18.75" x14ac:dyDescent="0.3">
      <c r="G1" s="274" t="s">
        <v>1407</v>
      </c>
      <c r="L1" s="274"/>
      <c r="M1" s="274"/>
      <c r="N1" s="274"/>
      <c r="O1" s="274"/>
      <c r="P1" s="274"/>
      <c r="Q1" s="274"/>
      <c r="R1" s="274"/>
      <c r="S1" s="274"/>
      <c r="T1" s="274"/>
      <c r="U1" s="274"/>
    </row>
    <row r="2" spans="1:21" s="271" customFormat="1" ht="18.75" x14ac:dyDescent="0.3">
      <c r="A2" s="316" t="s">
        <v>1352</v>
      </c>
      <c r="G2" s="274"/>
      <c r="L2" s="274"/>
      <c r="M2" s="274"/>
      <c r="N2" s="274"/>
      <c r="O2" s="274"/>
      <c r="P2" s="274"/>
      <c r="Q2" s="274"/>
      <c r="R2" s="274"/>
      <c r="S2" s="274"/>
      <c r="T2" s="274"/>
      <c r="U2" s="274"/>
    </row>
    <row r="3" spans="1:21" s="271" customFormat="1" ht="27.75" customHeight="1" x14ac:dyDescent="0.2">
      <c r="A3" s="725" t="s">
        <v>1409</v>
      </c>
      <c r="B3" s="725"/>
      <c r="C3" s="725"/>
      <c r="D3" s="725"/>
      <c r="E3" s="725"/>
      <c r="F3" s="725"/>
      <c r="G3" s="725"/>
      <c r="H3" s="725"/>
      <c r="I3" s="725"/>
      <c r="J3" s="725"/>
      <c r="K3" s="725"/>
      <c r="L3" s="725"/>
      <c r="M3" s="725"/>
      <c r="N3" s="725"/>
      <c r="O3" s="725"/>
      <c r="P3" s="725"/>
      <c r="Q3" s="725"/>
      <c r="R3" s="725"/>
      <c r="S3" s="725"/>
      <c r="T3" s="725"/>
      <c r="U3" s="725"/>
    </row>
    <row r="4" spans="1:21" s="315" customFormat="1" x14ac:dyDescent="0.25">
      <c r="A4" s="726" t="s">
        <v>1415</v>
      </c>
      <c r="B4" s="726"/>
      <c r="C4" s="726"/>
      <c r="D4" s="726"/>
      <c r="E4" s="726"/>
      <c r="F4" s="726"/>
      <c r="G4" s="726"/>
      <c r="H4" s="726"/>
      <c r="I4" s="726"/>
      <c r="J4" s="726"/>
      <c r="K4" s="726"/>
      <c r="L4" s="726"/>
      <c r="M4" s="726"/>
      <c r="N4" s="726"/>
      <c r="O4" s="726"/>
      <c r="P4" s="726"/>
      <c r="Q4" s="726"/>
      <c r="R4" s="726"/>
      <c r="S4" s="726"/>
      <c r="T4" s="726"/>
      <c r="U4" s="726"/>
    </row>
    <row r="5" spans="1:21" s="66" customFormat="1" ht="23.25" customHeight="1" x14ac:dyDescent="0.25">
      <c r="A5" s="578" t="s">
        <v>97</v>
      </c>
      <c r="B5" s="580" t="s">
        <v>111</v>
      </c>
      <c r="C5" s="585" t="s">
        <v>86</v>
      </c>
      <c r="D5" s="585" t="s">
        <v>87</v>
      </c>
      <c r="E5" s="585" t="s">
        <v>392</v>
      </c>
      <c r="F5" s="585" t="s">
        <v>88</v>
      </c>
      <c r="G5" s="591" t="s">
        <v>100</v>
      </c>
      <c r="H5" s="599"/>
      <c r="I5" s="599"/>
      <c r="J5" s="599"/>
      <c r="K5" s="599"/>
      <c r="L5" s="599"/>
      <c r="M5" s="599"/>
      <c r="N5" s="592"/>
      <c r="O5" s="593" t="s">
        <v>101</v>
      </c>
      <c r="P5" s="594"/>
      <c r="Q5" s="580" t="s">
        <v>102</v>
      </c>
      <c r="R5" s="580" t="s">
        <v>103</v>
      </c>
      <c r="S5" s="580" t="s">
        <v>110</v>
      </c>
      <c r="T5" s="580" t="s">
        <v>109</v>
      </c>
      <c r="U5" s="588" t="s">
        <v>89</v>
      </c>
    </row>
    <row r="6" spans="1:21" s="66" customFormat="1" ht="15" customHeight="1" x14ac:dyDescent="0.25">
      <c r="A6" s="578"/>
      <c r="B6" s="578"/>
      <c r="C6" s="586"/>
      <c r="D6" s="586"/>
      <c r="E6" s="586"/>
      <c r="F6" s="586"/>
      <c r="G6" s="591" t="s">
        <v>104</v>
      </c>
      <c r="H6" s="592"/>
      <c r="I6" s="591" t="s">
        <v>105</v>
      </c>
      <c r="J6" s="592"/>
      <c r="K6" s="591" t="s">
        <v>106</v>
      </c>
      <c r="L6" s="592"/>
      <c r="M6" s="591" t="s">
        <v>107</v>
      </c>
      <c r="N6" s="592"/>
      <c r="O6" s="595"/>
      <c r="P6" s="596"/>
      <c r="Q6" s="578"/>
      <c r="R6" s="578"/>
      <c r="S6" s="578"/>
      <c r="T6" s="578"/>
      <c r="U6" s="589"/>
    </row>
    <row r="7" spans="1:21" s="67" customFormat="1" ht="24" customHeight="1" x14ac:dyDescent="0.25">
      <c r="A7" s="579"/>
      <c r="B7" s="579"/>
      <c r="C7" s="587"/>
      <c r="D7" s="587"/>
      <c r="E7" s="587"/>
      <c r="F7" s="587"/>
      <c r="G7" s="429" t="s">
        <v>108</v>
      </c>
      <c r="H7" s="429" t="s">
        <v>12</v>
      </c>
      <c r="I7" s="429" t="s">
        <v>108</v>
      </c>
      <c r="J7" s="429" t="s">
        <v>12</v>
      </c>
      <c r="K7" s="429" t="s">
        <v>108</v>
      </c>
      <c r="L7" s="429" t="s">
        <v>12</v>
      </c>
      <c r="M7" s="429" t="s">
        <v>108</v>
      </c>
      <c r="N7" s="429" t="s">
        <v>12</v>
      </c>
      <c r="O7" s="429" t="s">
        <v>108</v>
      </c>
      <c r="P7" s="429" t="s">
        <v>12</v>
      </c>
      <c r="Q7" s="579"/>
      <c r="R7" s="579"/>
      <c r="S7" s="579"/>
      <c r="T7" s="579"/>
      <c r="U7" s="590"/>
    </row>
    <row r="8" spans="1:21" s="255" customFormat="1" ht="15.75" x14ac:dyDescent="0.25">
      <c r="A8" s="430"/>
      <c r="B8" s="431"/>
      <c r="C8" s="432"/>
      <c r="D8" s="432"/>
      <c r="E8" s="433"/>
      <c r="F8" s="432"/>
      <c r="G8" s="434"/>
      <c r="H8" s="434"/>
      <c r="I8" s="434"/>
      <c r="J8" s="434"/>
      <c r="K8" s="434"/>
      <c r="L8" s="434"/>
      <c r="M8" s="434"/>
      <c r="N8" s="434"/>
      <c r="O8" s="434"/>
      <c r="P8" s="434"/>
      <c r="Q8" s="435"/>
      <c r="R8" s="435"/>
      <c r="S8" s="435"/>
      <c r="T8" s="435"/>
      <c r="U8" s="436"/>
    </row>
    <row r="9" spans="1:21" ht="94.5" customHeight="1" x14ac:dyDescent="0.25">
      <c r="A9" s="665" t="s">
        <v>1410</v>
      </c>
      <c r="B9" s="666" t="s">
        <v>1411</v>
      </c>
      <c r="C9" s="727" t="s">
        <v>1838</v>
      </c>
      <c r="D9" s="727" t="s">
        <v>1776</v>
      </c>
      <c r="E9" s="727" t="s">
        <v>1836</v>
      </c>
      <c r="F9" s="727" t="s">
        <v>1839</v>
      </c>
      <c r="G9" s="730">
        <f>+H9/P9</f>
        <v>0.48092636694650448</v>
      </c>
      <c r="H9" s="733">
        <v>1302877.26</v>
      </c>
      <c r="I9" s="736">
        <f>+J9/P9</f>
        <v>1.1073791408712692E-3</v>
      </c>
      <c r="J9" s="733">
        <v>3000</v>
      </c>
      <c r="K9" s="730">
        <f>+L9/P9</f>
        <v>0.50247015128736983</v>
      </c>
      <c r="L9" s="733">
        <v>1361241.51</v>
      </c>
      <c r="M9" s="730">
        <f>+N9/P9</f>
        <v>2.40781137863443E-2</v>
      </c>
      <c r="N9" s="733">
        <v>65230</v>
      </c>
      <c r="O9" s="739">
        <v>100</v>
      </c>
      <c r="P9" s="742">
        <v>2709099.25</v>
      </c>
      <c r="Q9" s="272"/>
      <c r="R9" s="727" t="s">
        <v>1840</v>
      </c>
      <c r="S9" s="727" t="s">
        <v>1563</v>
      </c>
      <c r="T9" s="727" t="s">
        <v>1564</v>
      </c>
      <c r="U9" s="727" t="s">
        <v>1565</v>
      </c>
    </row>
    <row r="10" spans="1:21" ht="15.75" x14ac:dyDescent="0.25">
      <c r="A10" s="665"/>
      <c r="B10" s="667"/>
      <c r="C10" s="728"/>
      <c r="D10" s="728"/>
      <c r="E10" s="728"/>
      <c r="F10" s="728"/>
      <c r="G10" s="731"/>
      <c r="H10" s="734"/>
      <c r="I10" s="737"/>
      <c r="J10" s="734"/>
      <c r="K10" s="731"/>
      <c r="L10" s="734"/>
      <c r="M10" s="731"/>
      <c r="N10" s="734"/>
      <c r="O10" s="740"/>
      <c r="P10" s="743"/>
      <c r="Q10" s="272"/>
      <c r="R10" s="728"/>
      <c r="S10" s="728"/>
      <c r="T10" s="728"/>
      <c r="U10" s="728"/>
    </row>
    <row r="11" spans="1:21" s="355" customFormat="1" ht="15.75" x14ac:dyDescent="0.25">
      <c r="A11" s="665"/>
      <c r="B11" s="667"/>
      <c r="C11" s="728"/>
      <c r="D11" s="728"/>
      <c r="E11" s="728"/>
      <c r="F11" s="728"/>
      <c r="G11" s="731"/>
      <c r="H11" s="734"/>
      <c r="I11" s="737"/>
      <c r="J11" s="734"/>
      <c r="K11" s="731"/>
      <c r="L11" s="734"/>
      <c r="M11" s="731"/>
      <c r="N11" s="734"/>
      <c r="O11" s="740"/>
      <c r="P11" s="743"/>
      <c r="Q11" s="272"/>
      <c r="R11" s="728"/>
      <c r="S11" s="728"/>
      <c r="T11" s="728"/>
      <c r="U11" s="728"/>
    </row>
    <row r="12" spans="1:21" ht="15.75" x14ac:dyDescent="0.25">
      <c r="A12" s="665"/>
      <c r="B12" s="667"/>
      <c r="C12" s="728"/>
      <c r="D12" s="728"/>
      <c r="E12" s="728"/>
      <c r="F12" s="728"/>
      <c r="G12" s="731"/>
      <c r="H12" s="734"/>
      <c r="I12" s="737"/>
      <c r="J12" s="734"/>
      <c r="K12" s="731"/>
      <c r="L12" s="734"/>
      <c r="M12" s="731"/>
      <c r="N12" s="734"/>
      <c r="O12" s="740"/>
      <c r="P12" s="743"/>
      <c r="Q12" s="272"/>
      <c r="R12" s="728"/>
      <c r="S12" s="728"/>
      <c r="T12" s="728"/>
      <c r="U12" s="728"/>
    </row>
    <row r="13" spans="1:21" ht="15.75" x14ac:dyDescent="0.25">
      <c r="A13" s="665"/>
      <c r="B13" s="667"/>
      <c r="C13" s="728"/>
      <c r="D13" s="728"/>
      <c r="E13" s="728"/>
      <c r="F13" s="728"/>
      <c r="G13" s="731"/>
      <c r="H13" s="734"/>
      <c r="I13" s="737"/>
      <c r="J13" s="734"/>
      <c r="K13" s="731"/>
      <c r="L13" s="734"/>
      <c r="M13" s="731"/>
      <c r="N13" s="734"/>
      <c r="O13" s="740"/>
      <c r="P13" s="743"/>
      <c r="Q13" s="272"/>
      <c r="R13" s="728"/>
      <c r="S13" s="728"/>
      <c r="T13" s="728"/>
      <c r="U13" s="728"/>
    </row>
    <row r="14" spans="1:21" ht="15.75" x14ac:dyDescent="0.25">
      <c r="A14" s="665"/>
      <c r="B14" s="668"/>
      <c r="C14" s="729"/>
      <c r="D14" s="729"/>
      <c r="E14" s="729"/>
      <c r="F14" s="729"/>
      <c r="G14" s="732"/>
      <c r="H14" s="735"/>
      <c r="I14" s="738"/>
      <c r="J14" s="735"/>
      <c r="K14" s="732"/>
      <c r="L14" s="735"/>
      <c r="M14" s="732"/>
      <c r="N14" s="735"/>
      <c r="O14" s="741"/>
      <c r="P14" s="744"/>
      <c r="Q14" s="272"/>
      <c r="R14" s="729"/>
      <c r="S14" s="729"/>
      <c r="T14" s="729"/>
      <c r="U14" s="729"/>
    </row>
    <row r="15" spans="1:21" ht="126" x14ac:dyDescent="0.25">
      <c r="A15" s="665"/>
      <c r="B15" s="666" t="s">
        <v>1412</v>
      </c>
      <c r="C15" s="272" t="s">
        <v>1533</v>
      </c>
      <c r="D15" s="272" t="s">
        <v>1534</v>
      </c>
      <c r="E15" s="272" t="s">
        <v>1837</v>
      </c>
      <c r="F15" s="272" t="s">
        <v>1535</v>
      </c>
      <c r="G15" s="352"/>
      <c r="H15" s="353"/>
      <c r="I15" s="352">
        <v>0.25</v>
      </c>
      <c r="J15" s="353">
        <f>+P15*I15</f>
        <v>18125</v>
      </c>
      <c r="K15" s="352">
        <v>0.25</v>
      </c>
      <c r="L15" s="353"/>
      <c r="M15" s="352">
        <v>0.5</v>
      </c>
      <c r="N15" s="353"/>
      <c r="O15" s="352">
        <v>1</v>
      </c>
      <c r="P15" s="390">
        <v>72500</v>
      </c>
      <c r="Q15" s="272"/>
      <c r="R15" s="272" t="s">
        <v>1536</v>
      </c>
      <c r="S15" s="272" t="s">
        <v>1537</v>
      </c>
      <c r="T15" s="272"/>
      <c r="U15" s="272" t="s">
        <v>1853</v>
      </c>
    </row>
    <row r="16" spans="1:21" s="355" customFormat="1" ht="126" x14ac:dyDescent="0.25">
      <c r="A16" s="665"/>
      <c r="B16" s="667"/>
      <c r="C16" s="490" t="s">
        <v>1538</v>
      </c>
      <c r="D16" s="490" t="s">
        <v>1539</v>
      </c>
      <c r="E16" s="73" t="s">
        <v>1850</v>
      </c>
      <c r="F16" s="73" t="s">
        <v>1540</v>
      </c>
      <c r="G16" s="491"/>
      <c r="H16" s="492"/>
      <c r="I16" s="352">
        <v>0.25</v>
      </c>
      <c r="J16" s="492"/>
      <c r="K16" s="352">
        <v>0.25</v>
      </c>
      <c r="L16" s="492"/>
      <c r="M16" s="352">
        <v>0.5</v>
      </c>
      <c r="N16" s="492"/>
      <c r="O16" s="352">
        <v>1</v>
      </c>
      <c r="P16" s="495"/>
      <c r="Q16" s="493"/>
      <c r="R16" s="493" t="s">
        <v>1536</v>
      </c>
      <c r="S16" s="493" t="s">
        <v>1537</v>
      </c>
      <c r="T16" s="493" t="s">
        <v>1541</v>
      </c>
      <c r="U16" s="496" t="s">
        <v>1852</v>
      </c>
    </row>
    <row r="17" spans="1:21" s="355" customFormat="1" ht="141.75" x14ac:dyDescent="0.25">
      <c r="A17" s="665"/>
      <c r="B17" s="667"/>
      <c r="C17" s="490" t="s">
        <v>1543</v>
      </c>
      <c r="D17" s="490" t="s">
        <v>1544</v>
      </c>
      <c r="E17" s="73"/>
      <c r="F17" s="73"/>
      <c r="G17" s="491"/>
      <c r="H17" s="492"/>
      <c r="I17" s="352"/>
      <c r="J17" s="492"/>
      <c r="K17" s="352"/>
      <c r="L17" s="492"/>
      <c r="M17" s="493"/>
      <c r="N17" s="492"/>
      <c r="O17" s="352"/>
      <c r="P17" s="495"/>
      <c r="Q17" s="493">
        <v>392</v>
      </c>
      <c r="R17" s="493" t="s">
        <v>1775</v>
      </c>
      <c r="S17" s="493"/>
      <c r="T17" s="493" t="s">
        <v>1773</v>
      </c>
      <c r="U17" s="496" t="s">
        <v>1774</v>
      </c>
    </row>
    <row r="18" spans="1:21" s="355" customFormat="1" ht="15.75" x14ac:dyDescent="0.25">
      <c r="A18" s="665"/>
      <c r="B18" s="667"/>
      <c r="C18" s="490" t="s">
        <v>1545</v>
      </c>
      <c r="D18" s="73"/>
      <c r="E18" s="73"/>
      <c r="F18" s="491"/>
      <c r="G18" s="492"/>
      <c r="H18" s="493"/>
      <c r="I18" s="492"/>
      <c r="J18" s="493"/>
      <c r="K18" s="492"/>
      <c r="L18" s="493"/>
      <c r="M18" s="492"/>
      <c r="N18" s="494"/>
      <c r="O18" s="495"/>
      <c r="P18" s="493"/>
      <c r="Q18" s="493"/>
      <c r="R18" s="493"/>
      <c r="S18" s="493"/>
      <c r="U18" s="496"/>
    </row>
    <row r="19" spans="1:21" s="355" customFormat="1" ht="78.75" customHeight="1" x14ac:dyDescent="0.25">
      <c r="A19" s="665"/>
      <c r="B19" s="666" t="s">
        <v>1413</v>
      </c>
      <c r="C19" s="704" t="s">
        <v>1777</v>
      </c>
      <c r="D19" s="704" t="s">
        <v>1748</v>
      </c>
      <c r="E19" s="73" t="s">
        <v>1744</v>
      </c>
      <c r="F19" s="493" t="s">
        <v>1747</v>
      </c>
      <c r="G19" s="745" t="s">
        <v>1851</v>
      </c>
      <c r="H19" s="746"/>
      <c r="I19" s="747"/>
      <c r="J19" s="493"/>
      <c r="K19" s="492"/>
      <c r="L19" s="493"/>
      <c r="M19" s="492"/>
      <c r="N19" s="494"/>
      <c r="O19" s="495"/>
      <c r="P19" s="493"/>
      <c r="Q19" s="493"/>
      <c r="R19" s="493"/>
      <c r="S19" s="493"/>
      <c r="T19" s="496"/>
      <c r="U19" s="272"/>
    </row>
    <row r="20" spans="1:21" s="355" customFormat="1" ht="47.25" x14ac:dyDescent="0.25">
      <c r="A20" s="665"/>
      <c r="B20" s="667"/>
      <c r="C20" s="705"/>
      <c r="D20" s="705"/>
      <c r="E20" s="272" t="s">
        <v>1745</v>
      </c>
      <c r="F20" s="272" t="s">
        <v>1546</v>
      </c>
      <c r="G20" s="352"/>
      <c r="H20" s="353"/>
      <c r="I20" s="272"/>
      <c r="J20" s="353"/>
      <c r="K20" s="272"/>
      <c r="L20" s="353"/>
      <c r="M20" s="272"/>
      <c r="N20" s="353"/>
      <c r="O20" s="389">
        <f>G20+I20+K20+M20</f>
        <v>0</v>
      </c>
      <c r="P20" s="390">
        <f>H20+J20+L20+N20</f>
        <v>0</v>
      </c>
      <c r="Q20" s="272"/>
      <c r="R20" s="272"/>
      <c r="S20" s="272"/>
      <c r="T20" s="272"/>
      <c r="U20" s="272"/>
    </row>
    <row r="21" spans="1:21" s="355" customFormat="1" ht="31.5" customHeight="1" x14ac:dyDescent="0.25">
      <c r="A21" s="665"/>
      <c r="B21" s="667"/>
      <c r="C21" s="705"/>
      <c r="D21" s="705"/>
      <c r="E21" s="727" t="s">
        <v>1746</v>
      </c>
      <c r="F21" s="727" t="s">
        <v>1547</v>
      </c>
      <c r="G21" s="730"/>
      <c r="H21" s="733"/>
      <c r="I21" s="727"/>
      <c r="J21" s="733"/>
      <c r="K21" s="727"/>
      <c r="L21" s="733"/>
      <c r="M21" s="727"/>
      <c r="N21" s="733"/>
      <c r="O21" s="739">
        <f t="shared" ref="O21:O31" si="0">G21+I21+K21+M21</f>
        <v>0</v>
      </c>
      <c r="P21" s="742">
        <f t="shared" ref="P21:P31" si="1">H21+J21+L21+N21</f>
        <v>0</v>
      </c>
      <c r="Q21" s="272"/>
      <c r="R21" s="727"/>
      <c r="S21" s="727"/>
      <c r="T21" s="727"/>
      <c r="U21" s="727"/>
    </row>
    <row r="22" spans="1:21" s="355" customFormat="1" ht="15.75" x14ac:dyDescent="0.25">
      <c r="A22" s="665"/>
      <c r="B22" s="667"/>
      <c r="C22" s="705"/>
      <c r="D22" s="705"/>
      <c r="E22" s="728"/>
      <c r="F22" s="728"/>
      <c r="G22" s="731"/>
      <c r="H22" s="734"/>
      <c r="I22" s="728"/>
      <c r="J22" s="734"/>
      <c r="K22" s="728"/>
      <c r="L22" s="734"/>
      <c r="M22" s="728"/>
      <c r="N22" s="734"/>
      <c r="O22" s="740"/>
      <c r="P22" s="743"/>
      <c r="Q22" s="272"/>
      <c r="R22" s="728"/>
      <c r="S22" s="728"/>
      <c r="T22" s="728"/>
      <c r="U22" s="728"/>
    </row>
    <row r="23" spans="1:21" s="355" customFormat="1" ht="15.75" x14ac:dyDescent="0.25">
      <c r="A23" s="665"/>
      <c r="B23" s="667"/>
      <c r="C23" s="705"/>
      <c r="D23" s="705"/>
      <c r="E23" s="728"/>
      <c r="F23" s="728"/>
      <c r="G23" s="731"/>
      <c r="H23" s="734"/>
      <c r="I23" s="728"/>
      <c r="J23" s="734"/>
      <c r="K23" s="728"/>
      <c r="L23" s="734"/>
      <c r="M23" s="728"/>
      <c r="N23" s="734"/>
      <c r="O23" s="740"/>
      <c r="P23" s="743"/>
      <c r="Q23" s="272"/>
      <c r="R23" s="728"/>
      <c r="S23" s="728"/>
      <c r="T23" s="728"/>
      <c r="U23" s="728"/>
    </row>
    <row r="24" spans="1:21" ht="15.75" x14ac:dyDescent="0.25">
      <c r="A24" s="665"/>
      <c r="B24" s="668"/>
      <c r="C24" s="706"/>
      <c r="D24" s="706"/>
      <c r="E24" s="729"/>
      <c r="F24" s="729"/>
      <c r="G24" s="732"/>
      <c r="H24" s="735"/>
      <c r="I24" s="729"/>
      <c r="J24" s="735"/>
      <c r="K24" s="729"/>
      <c r="L24" s="735"/>
      <c r="M24" s="729"/>
      <c r="N24" s="735"/>
      <c r="O24" s="741"/>
      <c r="P24" s="744"/>
      <c r="Q24" s="272"/>
      <c r="R24" s="729"/>
      <c r="S24" s="729"/>
      <c r="T24" s="729"/>
      <c r="U24" s="729"/>
    </row>
    <row r="25" spans="1:21" ht="15.75" x14ac:dyDescent="0.25">
      <c r="A25" s="666" t="s">
        <v>1414</v>
      </c>
      <c r="B25" s="666" t="s">
        <v>1416</v>
      </c>
      <c r="C25" s="727" t="s">
        <v>1778</v>
      </c>
      <c r="D25" s="727" t="s">
        <v>1776</v>
      </c>
      <c r="E25" s="727"/>
      <c r="F25" s="727"/>
      <c r="G25" s="730"/>
      <c r="H25" s="733"/>
      <c r="I25" s="727"/>
      <c r="J25" s="733"/>
      <c r="K25" s="727"/>
      <c r="L25" s="733"/>
      <c r="M25" s="727"/>
      <c r="N25" s="733"/>
      <c r="O25" s="739">
        <f t="shared" si="0"/>
        <v>0</v>
      </c>
      <c r="P25" s="742">
        <f t="shared" si="1"/>
        <v>0</v>
      </c>
      <c r="Q25" s="272"/>
      <c r="R25" s="727"/>
      <c r="S25" s="727"/>
      <c r="T25" s="727"/>
      <c r="U25" s="727"/>
    </row>
    <row r="26" spans="1:21" s="355" customFormat="1" ht="15.75" x14ac:dyDescent="0.25">
      <c r="A26" s="667"/>
      <c r="B26" s="667"/>
      <c r="C26" s="728"/>
      <c r="D26" s="728"/>
      <c r="E26" s="728"/>
      <c r="F26" s="728"/>
      <c r="G26" s="731"/>
      <c r="H26" s="734"/>
      <c r="I26" s="728"/>
      <c r="J26" s="734"/>
      <c r="K26" s="728"/>
      <c r="L26" s="734"/>
      <c r="M26" s="728"/>
      <c r="N26" s="734"/>
      <c r="O26" s="740"/>
      <c r="P26" s="743"/>
      <c r="Q26" s="272"/>
      <c r="R26" s="728"/>
      <c r="S26" s="728"/>
      <c r="T26" s="728"/>
      <c r="U26" s="728"/>
    </row>
    <row r="27" spans="1:21" s="355" customFormat="1" ht="15.75" x14ac:dyDescent="0.25">
      <c r="A27" s="667"/>
      <c r="B27" s="667"/>
      <c r="C27" s="728"/>
      <c r="D27" s="728"/>
      <c r="E27" s="728"/>
      <c r="F27" s="728"/>
      <c r="G27" s="731"/>
      <c r="H27" s="734"/>
      <c r="I27" s="728"/>
      <c r="J27" s="734"/>
      <c r="K27" s="728"/>
      <c r="L27" s="734"/>
      <c r="M27" s="728"/>
      <c r="N27" s="734"/>
      <c r="O27" s="740"/>
      <c r="P27" s="743"/>
      <c r="Q27" s="272"/>
      <c r="R27" s="728"/>
      <c r="S27" s="728"/>
      <c r="T27" s="728"/>
      <c r="U27" s="728"/>
    </row>
    <row r="28" spans="1:21" s="355" customFormat="1" ht="15.75" x14ac:dyDescent="0.25">
      <c r="A28" s="667"/>
      <c r="B28" s="667"/>
      <c r="C28" s="728"/>
      <c r="D28" s="728"/>
      <c r="E28" s="728"/>
      <c r="F28" s="728"/>
      <c r="G28" s="731"/>
      <c r="H28" s="734"/>
      <c r="I28" s="728"/>
      <c r="J28" s="734"/>
      <c r="K28" s="728"/>
      <c r="L28" s="734"/>
      <c r="M28" s="728"/>
      <c r="N28" s="734"/>
      <c r="O28" s="740"/>
      <c r="P28" s="743"/>
      <c r="Q28" s="272"/>
      <c r="R28" s="728"/>
      <c r="S28" s="728"/>
      <c r="T28" s="728"/>
      <c r="U28" s="728"/>
    </row>
    <row r="29" spans="1:21" s="355" customFormat="1" ht="15.75" x14ac:dyDescent="0.25">
      <c r="A29" s="667"/>
      <c r="B29" s="667"/>
      <c r="C29" s="728"/>
      <c r="D29" s="728"/>
      <c r="E29" s="728"/>
      <c r="F29" s="728"/>
      <c r="G29" s="731"/>
      <c r="H29" s="734"/>
      <c r="I29" s="728"/>
      <c r="J29" s="734"/>
      <c r="K29" s="728"/>
      <c r="L29" s="734"/>
      <c r="M29" s="728"/>
      <c r="N29" s="734"/>
      <c r="O29" s="740"/>
      <c r="P29" s="743"/>
      <c r="Q29" s="272"/>
      <c r="R29" s="728"/>
      <c r="S29" s="728"/>
      <c r="T29" s="728"/>
      <c r="U29" s="728"/>
    </row>
    <row r="30" spans="1:21" s="355" customFormat="1" ht="116.25" customHeight="1" x14ac:dyDescent="0.25">
      <c r="A30" s="667"/>
      <c r="B30" s="668"/>
      <c r="C30" s="729"/>
      <c r="D30" s="729"/>
      <c r="E30" s="729"/>
      <c r="F30" s="729"/>
      <c r="G30" s="732"/>
      <c r="H30" s="735"/>
      <c r="I30" s="729"/>
      <c r="J30" s="735"/>
      <c r="K30" s="729"/>
      <c r="L30" s="735"/>
      <c r="M30" s="729"/>
      <c r="N30" s="735"/>
      <c r="O30" s="741"/>
      <c r="P30" s="744"/>
      <c r="Q30" s="272"/>
      <c r="R30" s="729"/>
      <c r="S30" s="729"/>
      <c r="T30" s="729"/>
      <c r="U30" s="729"/>
    </row>
    <row r="31" spans="1:21" ht="15.75" x14ac:dyDescent="0.25">
      <c r="A31" s="667"/>
      <c r="B31" s="666" t="s">
        <v>1417</v>
      </c>
      <c r="C31" s="727" t="s">
        <v>1779</v>
      </c>
      <c r="D31" s="727"/>
      <c r="E31" s="727"/>
      <c r="F31" s="727"/>
      <c r="G31" s="727"/>
      <c r="H31" s="733"/>
      <c r="I31" s="727"/>
      <c r="J31" s="733"/>
      <c r="K31" s="727"/>
      <c r="L31" s="733"/>
      <c r="M31" s="727"/>
      <c r="N31" s="733"/>
      <c r="O31" s="739">
        <f t="shared" si="0"/>
        <v>0</v>
      </c>
      <c r="P31" s="544">
        <f t="shared" si="1"/>
        <v>0</v>
      </c>
      <c r="Q31" s="272"/>
      <c r="R31" s="727"/>
      <c r="S31" s="727"/>
      <c r="T31" s="727"/>
      <c r="U31" s="727"/>
    </row>
    <row r="32" spans="1:21" s="355" customFormat="1" ht="15.75" x14ac:dyDescent="0.25">
      <c r="A32" s="667"/>
      <c r="B32" s="667"/>
      <c r="C32" s="728"/>
      <c r="D32" s="728"/>
      <c r="E32" s="728"/>
      <c r="F32" s="728"/>
      <c r="G32" s="728"/>
      <c r="H32" s="734"/>
      <c r="I32" s="728"/>
      <c r="J32" s="734"/>
      <c r="K32" s="728"/>
      <c r="L32" s="734"/>
      <c r="M32" s="728"/>
      <c r="N32" s="734"/>
      <c r="O32" s="740"/>
      <c r="P32" s="545"/>
      <c r="Q32" s="272"/>
      <c r="R32" s="728"/>
      <c r="S32" s="728"/>
      <c r="T32" s="728"/>
      <c r="U32" s="728"/>
    </row>
    <row r="33" spans="1:21" s="355" customFormat="1" ht="15.75" x14ac:dyDescent="0.25">
      <c r="A33" s="667"/>
      <c r="B33" s="667"/>
      <c r="C33" s="728"/>
      <c r="D33" s="728"/>
      <c r="E33" s="728"/>
      <c r="F33" s="728"/>
      <c r="G33" s="728"/>
      <c r="H33" s="734"/>
      <c r="I33" s="728"/>
      <c r="J33" s="734"/>
      <c r="K33" s="728"/>
      <c r="L33" s="734"/>
      <c r="M33" s="728"/>
      <c r="N33" s="734"/>
      <c r="O33" s="740"/>
      <c r="P33" s="545"/>
      <c r="Q33" s="272"/>
      <c r="R33" s="728"/>
      <c r="S33" s="728"/>
      <c r="T33" s="728"/>
      <c r="U33" s="728"/>
    </row>
    <row r="34" spans="1:21" s="355" customFormat="1" ht="15.75" x14ac:dyDescent="0.25">
      <c r="A34" s="667"/>
      <c r="B34" s="667"/>
      <c r="C34" s="728"/>
      <c r="D34" s="728"/>
      <c r="E34" s="728"/>
      <c r="F34" s="728"/>
      <c r="G34" s="728"/>
      <c r="H34" s="734"/>
      <c r="I34" s="728"/>
      <c r="J34" s="734"/>
      <c r="K34" s="728"/>
      <c r="L34" s="734"/>
      <c r="M34" s="728"/>
      <c r="N34" s="734"/>
      <c r="O34" s="740"/>
      <c r="P34" s="545"/>
      <c r="Q34" s="272"/>
      <c r="R34" s="728"/>
      <c r="S34" s="728"/>
      <c r="T34" s="728"/>
      <c r="U34" s="728"/>
    </row>
    <row r="35" spans="1:21" ht="15.75" x14ac:dyDescent="0.25">
      <c r="A35" s="667"/>
      <c r="B35" s="667"/>
      <c r="C35" s="728"/>
      <c r="D35" s="728"/>
      <c r="E35" s="728"/>
      <c r="F35" s="728"/>
      <c r="G35" s="728"/>
      <c r="H35" s="734"/>
      <c r="I35" s="728"/>
      <c r="J35" s="734"/>
      <c r="K35" s="728"/>
      <c r="L35" s="734"/>
      <c r="M35" s="728"/>
      <c r="N35" s="734"/>
      <c r="O35" s="740"/>
      <c r="P35" s="545"/>
      <c r="Q35" s="272"/>
      <c r="R35" s="728"/>
      <c r="S35" s="728"/>
      <c r="T35" s="728"/>
      <c r="U35" s="728"/>
    </row>
    <row r="36" spans="1:21" ht="15.75" x14ac:dyDescent="0.25">
      <c r="A36" s="668"/>
      <c r="B36" s="668"/>
      <c r="C36" s="729"/>
      <c r="D36" s="729"/>
      <c r="E36" s="729"/>
      <c r="F36" s="729"/>
      <c r="G36" s="729"/>
      <c r="H36" s="735"/>
      <c r="I36" s="729"/>
      <c r="J36" s="735"/>
      <c r="K36" s="729"/>
      <c r="L36" s="735"/>
      <c r="M36" s="729"/>
      <c r="N36" s="735"/>
      <c r="O36" s="741"/>
      <c r="P36" s="546"/>
      <c r="Q36" s="272"/>
      <c r="R36" s="729"/>
      <c r="S36" s="729"/>
      <c r="T36" s="729"/>
      <c r="U36" s="729"/>
    </row>
    <row r="37" spans="1:21" ht="15.75" x14ac:dyDescent="0.25">
      <c r="A37" s="293"/>
      <c r="B37" s="294"/>
      <c r="C37" s="293" t="s">
        <v>1408</v>
      </c>
      <c r="D37" s="294"/>
      <c r="E37" s="294"/>
      <c r="F37" s="295"/>
      <c r="G37" s="259">
        <f t="shared" ref="G37:P37" si="2">SUM(G9:G36)</f>
        <v>0.48092636694650448</v>
      </c>
      <c r="H37" s="231">
        <f t="shared" si="2"/>
        <v>1302877.26</v>
      </c>
      <c r="I37" s="259">
        <f t="shared" si="2"/>
        <v>0.50110737914087133</v>
      </c>
      <c r="J37" s="231">
        <f t="shared" si="2"/>
        <v>21125</v>
      </c>
      <c r="K37" s="259">
        <f t="shared" si="2"/>
        <v>1.0024701512873699</v>
      </c>
      <c r="L37" s="231">
        <f t="shared" si="2"/>
        <v>1361241.51</v>
      </c>
      <c r="M37" s="259">
        <f t="shared" si="2"/>
        <v>1.0240781137863442</v>
      </c>
      <c r="N37" s="231">
        <f t="shared" si="2"/>
        <v>65230</v>
      </c>
      <c r="O37" s="231">
        <f t="shared" si="2"/>
        <v>102</v>
      </c>
      <c r="P37" s="231">
        <f t="shared" si="2"/>
        <v>2781599.25</v>
      </c>
      <c r="Q37" s="259"/>
      <c r="R37" s="259"/>
      <c r="S37" s="259"/>
      <c r="T37" s="259"/>
      <c r="U37" s="273"/>
    </row>
    <row r="57" s="255" customFormat="1" ht="12" x14ac:dyDescent="0.25"/>
    <row r="58" s="255" customFormat="1" ht="12" x14ac:dyDescent="0.25"/>
    <row r="71" s="255" customFormat="1" ht="12" x14ac:dyDescent="0.25"/>
    <row r="72" s="255" customFormat="1" ht="12" x14ac:dyDescent="0.25"/>
  </sheetData>
  <mergeCells count="98">
    <mergeCell ref="G19:I19"/>
    <mergeCell ref="S31:S36"/>
    <mergeCell ref="T31:T36"/>
    <mergeCell ref="U31:U36"/>
    <mergeCell ref="M31:M36"/>
    <mergeCell ref="N31:N36"/>
    <mergeCell ref="O31:O36"/>
    <mergeCell ref="R31:R36"/>
    <mergeCell ref="H31:H36"/>
    <mergeCell ref="I31:I36"/>
    <mergeCell ref="J31:J36"/>
    <mergeCell ref="K31:K36"/>
    <mergeCell ref="L31:L36"/>
    <mergeCell ref="T21:T24"/>
    <mergeCell ref="U21:U24"/>
    <mergeCell ref="J25:J30"/>
    <mergeCell ref="C31:C36"/>
    <mergeCell ref="D31:D36"/>
    <mergeCell ref="E31:E36"/>
    <mergeCell ref="F31:F36"/>
    <mergeCell ref="G31:G36"/>
    <mergeCell ref="K25:K30"/>
    <mergeCell ref="L25:L30"/>
    <mergeCell ref="M25:M30"/>
    <mergeCell ref="N25:N30"/>
    <mergeCell ref="O25:O30"/>
    <mergeCell ref="P25:P30"/>
    <mergeCell ref="R25:R30"/>
    <mergeCell ref="S25:S30"/>
    <mergeCell ref="T25:T30"/>
    <mergeCell ref="U25:U30"/>
    <mergeCell ref="N21:N24"/>
    <mergeCell ref="O21:O24"/>
    <mergeCell ref="P21:P24"/>
    <mergeCell ref="R21:R24"/>
    <mergeCell ref="S21:S24"/>
    <mergeCell ref="I21:I24"/>
    <mergeCell ref="J21:J24"/>
    <mergeCell ref="K21:K24"/>
    <mergeCell ref="L21:L24"/>
    <mergeCell ref="M21:M24"/>
    <mergeCell ref="S9:S14"/>
    <mergeCell ref="T9:T14"/>
    <mergeCell ref="U9:U14"/>
    <mergeCell ref="C25:C30"/>
    <mergeCell ref="D25:D30"/>
    <mergeCell ref="E25:E30"/>
    <mergeCell ref="F25:F30"/>
    <mergeCell ref="G25:G30"/>
    <mergeCell ref="H25:H30"/>
    <mergeCell ref="I25:I30"/>
    <mergeCell ref="C19:C24"/>
    <mergeCell ref="D19:D24"/>
    <mergeCell ref="E21:E24"/>
    <mergeCell ref="F21:F24"/>
    <mergeCell ref="G21:G24"/>
    <mergeCell ref="H21:H24"/>
    <mergeCell ref="M9:M14"/>
    <mergeCell ref="N9:N14"/>
    <mergeCell ref="O9:O14"/>
    <mergeCell ref="P9:P14"/>
    <mergeCell ref="R9:R14"/>
    <mergeCell ref="H9:H14"/>
    <mergeCell ref="I9:I14"/>
    <mergeCell ref="J9:J14"/>
    <mergeCell ref="K9:K14"/>
    <mergeCell ref="L9:L14"/>
    <mergeCell ref="T5:T7"/>
    <mergeCell ref="U5:U7"/>
    <mergeCell ref="O5:P6"/>
    <mergeCell ref="Q5:Q7"/>
    <mergeCell ref="R5:R7"/>
    <mergeCell ref="M6:N6"/>
    <mergeCell ref="F5:F7"/>
    <mergeCell ref="G5:N5"/>
    <mergeCell ref="G6:H6"/>
    <mergeCell ref="S5:S7"/>
    <mergeCell ref="C9:C14"/>
    <mergeCell ref="D9:D14"/>
    <mergeCell ref="E9:E14"/>
    <mergeCell ref="F9:F14"/>
    <mergeCell ref="G9:G14"/>
    <mergeCell ref="A3:U3"/>
    <mergeCell ref="B9:B14"/>
    <mergeCell ref="B15:B18"/>
    <mergeCell ref="B19:B24"/>
    <mergeCell ref="B31:B36"/>
    <mergeCell ref="B25:B30"/>
    <mergeCell ref="A5:A7"/>
    <mergeCell ref="B5:B7"/>
    <mergeCell ref="C5:C7"/>
    <mergeCell ref="D5:D7"/>
    <mergeCell ref="A9:A24"/>
    <mergeCell ref="A25:A36"/>
    <mergeCell ref="A4:U4"/>
    <mergeCell ref="E5:E7"/>
    <mergeCell ref="I6:J6"/>
    <mergeCell ref="K6:L6"/>
  </mergeCells>
  <dataValidations xWindow="715" yWindow="403"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I20" sqref="I20"/>
    </sheetView>
  </sheetViews>
  <sheetFormatPr baseColWidth="10" defaultRowHeight="15" x14ac:dyDescent="0.25"/>
  <cols>
    <col min="1" max="2" width="21.7109375" customWidth="1"/>
    <col min="3" max="6" width="27.42578125" customWidth="1"/>
    <col min="7" max="7" width="15.28515625" customWidth="1"/>
    <col min="8" max="8" width="11.5703125" style="232"/>
    <col min="9" max="9" width="15.28515625" customWidth="1"/>
    <col min="10" max="10" width="18.85546875" style="232" customWidth="1"/>
    <col min="12" max="12" width="11.5703125" style="232"/>
    <col min="14" max="14" width="11.5703125" style="232"/>
    <col min="15" max="15" width="15.28515625" customWidth="1"/>
    <col min="16" max="16" width="18.28515625" style="232" customWidth="1"/>
    <col min="17" max="17" width="14.140625" hidden="1" customWidth="1"/>
    <col min="18" max="20" width="14.140625" customWidth="1"/>
    <col min="21" max="21" width="17" customWidth="1"/>
  </cols>
  <sheetData>
    <row r="1" spans="1:21" ht="18.75" x14ac:dyDescent="0.25">
      <c r="B1" s="279"/>
      <c r="C1" s="279"/>
      <c r="D1" s="279"/>
      <c r="E1" s="279"/>
      <c r="G1" s="279" t="s">
        <v>1418</v>
      </c>
      <c r="I1" s="279"/>
      <c r="J1" s="279"/>
      <c r="K1" s="279"/>
      <c r="L1" s="279"/>
      <c r="M1" s="279"/>
      <c r="N1" s="279"/>
      <c r="O1" s="279"/>
      <c r="P1" s="279"/>
      <c r="Q1" s="279"/>
      <c r="R1" s="279"/>
      <c r="S1" s="279"/>
      <c r="T1" s="279"/>
      <c r="U1" s="279"/>
    </row>
    <row r="2" spans="1:21" s="355" customFormat="1" ht="18.75" x14ac:dyDescent="0.25">
      <c r="A2" s="355" t="s">
        <v>1348</v>
      </c>
      <c r="B2" s="279"/>
      <c r="C2" s="279"/>
      <c r="D2" s="279"/>
      <c r="E2" s="279"/>
      <c r="G2" s="279"/>
      <c r="H2" s="232"/>
      <c r="I2" s="279"/>
      <c r="J2" s="279"/>
      <c r="K2" s="279"/>
      <c r="L2" s="279"/>
      <c r="M2" s="279"/>
      <c r="N2" s="279"/>
      <c r="O2" s="279"/>
      <c r="P2" s="279"/>
      <c r="Q2" s="279"/>
      <c r="R2" s="279"/>
      <c r="S2" s="279"/>
      <c r="T2" s="279"/>
      <c r="U2" s="279"/>
    </row>
    <row r="3" spans="1:21" x14ac:dyDescent="0.25">
      <c r="A3" s="264" t="s">
        <v>1421</v>
      </c>
      <c r="B3" s="264"/>
      <c r="C3" s="264"/>
      <c r="D3" s="264"/>
      <c r="E3" s="264"/>
      <c r="F3" s="264"/>
      <c r="G3" s="264"/>
      <c r="H3" s="264"/>
      <c r="I3" s="264"/>
      <c r="J3" s="264"/>
      <c r="K3" s="264"/>
      <c r="L3" s="264"/>
      <c r="M3" s="264"/>
      <c r="N3" s="264"/>
      <c r="O3" s="264"/>
      <c r="P3" s="264"/>
      <c r="Q3" s="264"/>
      <c r="R3" s="264"/>
      <c r="S3" s="264"/>
      <c r="T3" s="264"/>
      <c r="U3" s="264"/>
    </row>
    <row r="4" spans="1:21" ht="15" customHeight="1" x14ac:dyDescent="0.25">
      <c r="A4" s="578" t="s">
        <v>97</v>
      </c>
      <c r="B4" s="580" t="s">
        <v>111</v>
      </c>
      <c r="C4" s="585" t="s">
        <v>86</v>
      </c>
      <c r="D4" s="585" t="s">
        <v>87</v>
      </c>
      <c r="E4" s="585" t="s">
        <v>392</v>
      </c>
      <c r="F4" s="585" t="s">
        <v>88</v>
      </c>
      <c r="G4" s="591" t="s">
        <v>100</v>
      </c>
      <c r="H4" s="599"/>
      <c r="I4" s="599"/>
      <c r="J4" s="599"/>
      <c r="K4" s="599"/>
      <c r="L4" s="599"/>
      <c r="M4" s="599"/>
      <c r="N4" s="592"/>
      <c r="O4" s="593" t="s">
        <v>101</v>
      </c>
      <c r="P4" s="594"/>
      <c r="Q4" s="580" t="s">
        <v>102</v>
      </c>
      <c r="R4" s="580" t="s">
        <v>103</v>
      </c>
      <c r="S4" s="580" t="s">
        <v>110</v>
      </c>
      <c r="T4" s="580" t="s">
        <v>109</v>
      </c>
      <c r="U4" s="588" t="s">
        <v>89</v>
      </c>
    </row>
    <row r="5" spans="1:21" ht="15" customHeight="1" x14ac:dyDescent="0.25">
      <c r="A5" s="578"/>
      <c r="B5" s="578"/>
      <c r="C5" s="586"/>
      <c r="D5" s="586"/>
      <c r="E5" s="586"/>
      <c r="F5" s="586"/>
      <c r="G5" s="591" t="s">
        <v>104</v>
      </c>
      <c r="H5" s="592"/>
      <c r="I5" s="591" t="s">
        <v>105</v>
      </c>
      <c r="J5" s="592"/>
      <c r="K5" s="591" t="s">
        <v>106</v>
      </c>
      <c r="L5" s="592"/>
      <c r="M5" s="591" t="s">
        <v>107</v>
      </c>
      <c r="N5" s="592"/>
      <c r="O5" s="595"/>
      <c r="P5" s="596"/>
      <c r="Q5" s="578"/>
      <c r="R5" s="578"/>
      <c r="S5" s="578"/>
      <c r="T5" s="578"/>
      <c r="U5" s="589"/>
    </row>
    <row r="6" spans="1:21" ht="25.5" x14ac:dyDescent="0.25">
      <c r="A6" s="579"/>
      <c r="B6" s="579"/>
      <c r="C6" s="587"/>
      <c r="D6" s="587"/>
      <c r="E6" s="587"/>
      <c r="F6" s="587"/>
      <c r="G6" s="429" t="s">
        <v>108</v>
      </c>
      <c r="H6" s="429" t="s">
        <v>12</v>
      </c>
      <c r="I6" s="429" t="s">
        <v>108</v>
      </c>
      <c r="J6" s="429" t="s">
        <v>12</v>
      </c>
      <c r="K6" s="429" t="s">
        <v>108</v>
      </c>
      <c r="L6" s="429" t="s">
        <v>12</v>
      </c>
      <c r="M6" s="429" t="s">
        <v>108</v>
      </c>
      <c r="N6" s="429" t="s">
        <v>12</v>
      </c>
      <c r="O6" s="429" t="s">
        <v>108</v>
      </c>
      <c r="P6" s="429" t="s">
        <v>12</v>
      </c>
      <c r="Q6" s="579"/>
      <c r="R6" s="579"/>
      <c r="S6" s="579"/>
      <c r="T6" s="579"/>
      <c r="U6" s="590"/>
    </row>
    <row r="7" spans="1:21" s="355" customFormat="1" ht="15.75" x14ac:dyDescent="0.25">
      <c r="A7" s="430"/>
      <c r="B7" s="431"/>
      <c r="C7" s="432"/>
      <c r="D7" s="432"/>
      <c r="E7" s="433"/>
      <c r="F7" s="432"/>
      <c r="G7" s="434"/>
      <c r="H7" s="434"/>
      <c r="I7" s="434"/>
      <c r="J7" s="434"/>
      <c r="K7" s="434"/>
      <c r="L7" s="434"/>
      <c r="M7" s="434"/>
      <c r="N7" s="434"/>
      <c r="O7" s="434"/>
      <c r="P7" s="434"/>
      <c r="Q7" s="435"/>
      <c r="R7" s="435"/>
      <c r="S7" s="435"/>
      <c r="T7" s="435"/>
      <c r="U7" s="436"/>
    </row>
    <row r="8" spans="1:21" ht="15.75" customHeight="1" x14ac:dyDescent="0.25">
      <c r="A8" s="665" t="s">
        <v>1419</v>
      </c>
      <c r="B8" s="666" t="s">
        <v>1420</v>
      </c>
      <c r="C8" s="321"/>
      <c r="D8" s="321"/>
      <c r="E8" s="321"/>
      <c r="F8" s="321"/>
      <c r="G8" s="345"/>
      <c r="H8" s="346"/>
      <c r="I8" s="345"/>
      <c r="J8" s="346"/>
      <c r="K8" s="345"/>
      <c r="L8" s="346"/>
      <c r="M8" s="345"/>
      <c r="N8" s="346"/>
      <c r="O8" s="389">
        <f t="shared" ref="O8:P8" si="0">G8+I8+K8+M8</f>
        <v>0</v>
      </c>
      <c r="P8" s="390">
        <f t="shared" si="0"/>
        <v>0</v>
      </c>
      <c r="Q8" s="321"/>
      <c r="R8" s="321"/>
      <c r="S8" s="321"/>
      <c r="T8" s="321"/>
      <c r="U8" s="321"/>
    </row>
    <row r="9" spans="1:21" ht="15.75" x14ac:dyDescent="0.25">
      <c r="A9" s="665"/>
      <c r="B9" s="667"/>
      <c r="C9" s="321"/>
      <c r="D9" s="321"/>
      <c r="E9" s="321"/>
      <c r="F9" s="321"/>
      <c r="G9" s="345"/>
      <c r="H9" s="346"/>
      <c r="I9" s="345"/>
      <c r="J9" s="346"/>
      <c r="K9" s="345"/>
      <c r="L9" s="346"/>
      <c r="M9" s="345"/>
      <c r="N9" s="346"/>
      <c r="O9" s="389">
        <f t="shared" ref="O9:O20" si="1">G9+I9+K9+M9</f>
        <v>0</v>
      </c>
      <c r="P9" s="390">
        <f t="shared" ref="P9:P20" si="2">H9+J9+L9+N9</f>
        <v>0</v>
      </c>
      <c r="Q9" s="321"/>
      <c r="R9" s="321"/>
      <c r="S9" s="321"/>
      <c r="T9" s="321"/>
      <c r="U9" s="321"/>
    </row>
    <row r="10" spans="1:21" s="355" customFormat="1" ht="15.75" x14ac:dyDescent="0.25">
      <c r="A10" s="665"/>
      <c r="B10" s="667"/>
      <c r="C10" s="321"/>
      <c r="D10" s="321"/>
      <c r="E10" s="321"/>
      <c r="F10" s="321"/>
      <c r="G10" s="345"/>
      <c r="H10" s="346"/>
      <c r="I10" s="345"/>
      <c r="J10" s="346"/>
      <c r="K10" s="345"/>
      <c r="L10" s="346"/>
      <c r="M10" s="345"/>
      <c r="N10" s="346"/>
      <c r="O10" s="389">
        <f t="shared" ref="O10:O15" si="3">G10+I10+K10+M10</f>
        <v>0</v>
      </c>
      <c r="P10" s="390">
        <f t="shared" ref="P10:P15" si="4">H10+J10+L10+N10</f>
        <v>0</v>
      </c>
      <c r="Q10" s="321"/>
      <c r="R10" s="321"/>
      <c r="S10" s="321"/>
      <c r="T10" s="321"/>
      <c r="U10" s="321"/>
    </row>
    <row r="11" spans="1:21" s="355" customFormat="1" ht="15.75" x14ac:dyDescent="0.25">
      <c r="A11" s="665"/>
      <c r="B11" s="667"/>
      <c r="C11" s="321"/>
      <c r="D11" s="321"/>
      <c r="E11" s="321"/>
      <c r="F11" s="321"/>
      <c r="G11" s="345"/>
      <c r="H11" s="346"/>
      <c r="I11" s="345"/>
      <c r="J11" s="346"/>
      <c r="K11" s="345"/>
      <c r="L11" s="346"/>
      <c r="M11" s="345"/>
      <c r="N11" s="346"/>
      <c r="O11" s="389">
        <f t="shared" si="3"/>
        <v>0</v>
      </c>
      <c r="P11" s="390">
        <f t="shared" si="4"/>
        <v>0</v>
      </c>
      <c r="Q11" s="321"/>
      <c r="R11" s="321"/>
      <c r="S11" s="321"/>
      <c r="T11" s="321"/>
      <c r="U11" s="321"/>
    </row>
    <row r="12" spans="1:21" s="355" customFormat="1" ht="15.75" x14ac:dyDescent="0.25">
      <c r="A12" s="665"/>
      <c r="B12" s="667"/>
      <c r="C12" s="321"/>
      <c r="D12" s="321"/>
      <c r="E12" s="321"/>
      <c r="F12" s="321"/>
      <c r="G12" s="345"/>
      <c r="H12" s="346"/>
      <c r="I12" s="345"/>
      <c r="J12" s="346"/>
      <c r="K12" s="345"/>
      <c r="L12" s="346"/>
      <c r="M12" s="345"/>
      <c r="N12" s="346"/>
      <c r="O12" s="389">
        <f t="shared" si="3"/>
        <v>0</v>
      </c>
      <c r="P12" s="390">
        <f t="shared" si="4"/>
        <v>0</v>
      </c>
      <c r="Q12" s="321"/>
      <c r="R12" s="321"/>
      <c r="S12" s="321"/>
      <c r="T12" s="321"/>
      <c r="U12" s="321"/>
    </row>
    <row r="13" spans="1:21" s="355" customFormat="1" ht="15.75" x14ac:dyDescent="0.25">
      <c r="A13" s="665"/>
      <c r="B13" s="667"/>
      <c r="C13" s="321"/>
      <c r="D13" s="321"/>
      <c r="E13" s="321"/>
      <c r="F13" s="321"/>
      <c r="G13" s="345"/>
      <c r="H13" s="346"/>
      <c r="I13" s="345"/>
      <c r="J13" s="346"/>
      <c r="K13" s="345"/>
      <c r="L13" s="346"/>
      <c r="M13" s="345"/>
      <c r="N13" s="346"/>
      <c r="O13" s="389">
        <f t="shared" ref="O13:O14" si="5">G13+I13+K13+M13</f>
        <v>0</v>
      </c>
      <c r="P13" s="390">
        <f t="shared" ref="P13:P14" si="6">H13+J13+L13+N13</f>
        <v>0</v>
      </c>
      <c r="Q13" s="321"/>
      <c r="R13" s="321"/>
      <c r="S13" s="321"/>
      <c r="T13" s="321"/>
      <c r="U13" s="321"/>
    </row>
    <row r="14" spans="1:21" s="355" customFormat="1" ht="15.75" x14ac:dyDescent="0.25">
      <c r="A14" s="665"/>
      <c r="B14" s="667"/>
      <c r="C14" s="321"/>
      <c r="D14" s="321"/>
      <c r="E14" s="321"/>
      <c r="F14" s="321"/>
      <c r="G14" s="345"/>
      <c r="H14" s="346"/>
      <c r="I14" s="345"/>
      <c r="J14" s="346"/>
      <c r="K14" s="345"/>
      <c r="L14" s="346"/>
      <c r="M14" s="345"/>
      <c r="N14" s="346"/>
      <c r="O14" s="389">
        <f t="shared" si="5"/>
        <v>0</v>
      </c>
      <c r="P14" s="390">
        <f t="shared" si="6"/>
        <v>0</v>
      </c>
      <c r="Q14" s="321"/>
      <c r="R14" s="321"/>
      <c r="S14" s="321"/>
      <c r="T14" s="321"/>
      <c r="U14" s="321"/>
    </row>
    <row r="15" spans="1:21" ht="15.75" x14ac:dyDescent="0.25">
      <c r="A15" s="665"/>
      <c r="B15" s="667"/>
      <c r="C15" s="321"/>
      <c r="D15" s="321"/>
      <c r="E15" s="321"/>
      <c r="F15" s="321"/>
      <c r="G15" s="345"/>
      <c r="H15" s="346"/>
      <c r="I15" s="345"/>
      <c r="J15" s="346"/>
      <c r="K15" s="345"/>
      <c r="L15" s="346"/>
      <c r="M15" s="345"/>
      <c r="N15" s="346"/>
      <c r="O15" s="389">
        <f t="shared" si="3"/>
        <v>0</v>
      </c>
      <c r="P15" s="390">
        <f t="shared" si="4"/>
        <v>0</v>
      </c>
      <c r="Q15" s="321"/>
      <c r="R15" s="321"/>
      <c r="S15" s="321"/>
      <c r="T15" s="321"/>
      <c r="U15" s="321"/>
    </row>
    <row r="16" spans="1:21" ht="15.75" x14ac:dyDescent="0.25">
      <c r="A16" s="665"/>
      <c r="B16" s="667"/>
      <c r="C16" s="321"/>
      <c r="D16" s="321"/>
      <c r="E16" s="321"/>
      <c r="F16" s="321"/>
      <c r="G16" s="345"/>
      <c r="H16" s="346"/>
      <c r="I16" s="345"/>
      <c r="J16" s="346"/>
      <c r="K16" s="345"/>
      <c r="L16" s="346"/>
      <c r="M16" s="345"/>
      <c r="N16" s="346"/>
      <c r="O16" s="389">
        <f t="shared" si="1"/>
        <v>0</v>
      </c>
      <c r="P16" s="390">
        <f t="shared" si="2"/>
        <v>0</v>
      </c>
      <c r="Q16" s="321"/>
      <c r="R16" s="321"/>
      <c r="S16" s="321"/>
      <c r="T16" s="321"/>
      <c r="U16" s="321"/>
    </row>
    <row r="17" spans="1:21" ht="15.75" x14ac:dyDescent="0.25">
      <c r="A17" s="665"/>
      <c r="B17" s="667"/>
      <c r="C17" s="321"/>
      <c r="D17" s="321"/>
      <c r="E17" s="321"/>
      <c r="F17" s="321"/>
      <c r="G17" s="345"/>
      <c r="H17" s="346"/>
      <c r="I17" s="345"/>
      <c r="J17" s="346"/>
      <c r="K17" s="345"/>
      <c r="L17" s="346"/>
      <c r="M17" s="345"/>
      <c r="N17" s="346"/>
      <c r="O17" s="389">
        <f t="shared" si="1"/>
        <v>0</v>
      </c>
      <c r="P17" s="390">
        <f t="shared" si="2"/>
        <v>0</v>
      </c>
      <c r="Q17" s="321"/>
      <c r="R17" s="321"/>
      <c r="S17" s="321"/>
      <c r="T17" s="321"/>
      <c r="U17" s="321"/>
    </row>
    <row r="18" spans="1:21" ht="15.75" x14ac:dyDescent="0.25">
      <c r="A18" s="665"/>
      <c r="B18" s="667"/>
      <c r="C18" s="321"/>
      <c r="D18" s="321"/>
      <c r="E18" s="321"/>
      <c r="F18" s="321"/>
      <c r="G18" s="345"/>
      <c r="H18" s="346"/>
      <c r="I18" s="345"/>
      <c r="J18" s="346"/>
      <c r="K18" s="345"/>
      <c r="L18" s="346"/>
      <c r="M18" s="345"/>
      <c r="N18" s="346"/>
      <c r="O18" s="389">
        <f t="shared" si="1"/>
        <v>0</v>
      </c>
      <c r="P18" s="390">
        <f t="shared" si="2"/>
        <v>0</v>
      </c>
      <c r="Q18" s="321"/>
      <c r="R18" s="321"/>
      <c r="S18" s="321"/>
      <c r="T18" s="321"/>
      <c r="U18" s="321"/>
    </row>
    <row r="19" spans="1:21" ht="15.75" x14ac:dyDescent="0.25">
      <c r="A19" s="665"/>
      <c r="B19" s="667"/>
      <c r="C19" s="321"/>
      <c r="D19" s="321"/>
      <c r="E19" s="321"/>
      <c r="F19" s="321"/>
      <c r="G19" s="345"/>
      <c r="H19" s="346"/>
      <c r="I19" s="345"/>
      <c r="J19" s="346"/>
      <c r="K19" s="345"/>
      <c r="L19" s="346"/>
      <c r="M19" s="345"/>
      <c r="N19" s="346"/>
      <c r="O19" s="389">
        <f t="shared" si="1"/>
        <v>0</v>
      </c>
      <c r="P19" s="390">
        <f t="shared" si="2"/>
        <v>0</v>
      </c>
      <c r="Q19" s="321"/>
      <c r="R19" s="321"/>
      <c r="S19" s="321"/>
      <c r="T19" s="321"/>
      <c r="U19" s="321"/>
    </row>
    <row r="20" spans="1:21" ht="15.75" x14ac:dyDescent="0.25">
      <c r="A20" s="665"/>
      <c r="B20" s="668"/>
      <c r="C20" s="321"/>
      <c r="D20" s="321"/>
      <c r="E20" s="321"/>
      <c r="F20" s="321"/>
      <c r="G20" s="345"/>
      <c r="H20" s="346"/>
      <c r="I20" s="345"/>
      <c r="J20" s="346"/>
      <c r="K20" s="345"/>
      <c r="L20" s="346"/>
      <c r="M20" s="345"/>
      <c r="N20" s="346"/>
      <c r="O20" s="389">
        <f t="shared" si="1"/>
        <v>0</v>
      </c>
      <c r="P20" s="390">
        <f t="shared" si="2"/>
        <v>0</v>
      </c>
      <c r="Q20" s="321"/>
      <c r="R20" s="321"/>
      <c r="S20" s="321"/>
      <c r="T20" s="321"/>
      <c r="U20" s="321"/>
    </row>
    <row r="21" spans="1:21" ht="15.6" customHeight="1" x14ac:dyDescent="0.25">
      <c r="A21" s="287"/>
      <c r="B21" s="288"/>
      <c r="C21" s="287" t="s">
        <v>1499</v>
      </c>
      <c r="D21" s="288"/>
      <c r="E21" s="288"/>
      <c r="F21" s="289"/>
      <c r="G21" s="282">
        <f t="shared" ref="G21:P21" si="7">SUM(G8:G20)</f>
        <v>0</v>
      </c>
      <c r="H21" s="234">
        <f t="shared" si="7"/>
        <v>0</v>
      </c>
      <c r="I21" s="282">
        <f t="shared" si="7"/>
        <v>0</v>
      </c>
      <c r="J21" s="234">
        <f t="shared" si="7"/>
        <v>0</v>
      </c>
      <c r="K21" s="282">
        <f t="shared" si="7"/>
        <v>0</v>
      </c>
      <c r="L21" s="234">
        <f t="shared" si="7"/>
        <v>0</v>
      </c>
      <c r="M21" s="282">
        <f t="shared" si="7"/>
        <v>0</v>
      </c>
      <c r="N21" s="234">
        <f t="shared" si="7"/>
        <v>0</v>
      </c>
      <c r="O21" s="234">
        <f t="shared" si="7"/>
        <v>0</v>
      </c>
      <c r="P21" s="234">
        <f t="shared" si="7"/>
        <v>0</v>
      </c>
      <c r="Q21" s="259"/>
      <c r="R21" s="259"/>
      <c r="S21" s="259"/>
      <c r="T21" s="259"/>
      <c r="U21" s="259"/>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J1" workbookViewId="0">
      <pane ySplit="7" topLeftCell="A8" activePane="bottomLeft" state="frozen"/>
      <selection activeCell="A7" sqref="A7"/>
      <selection pane="bottomLeft" activeCell="P9" sqref="P9"/>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2" bestFit="1" customWidth="1"/>
    <col min="9" max="9" width="15.28515625" customWidth="1"/>
    <col min="10" max="10" width="18.85546875" style="232" customWidth="1"/>
    <col min="12" max="12" width="14.85546875" style="232" bestFit="1" customWidth="1"/>
    <col min="14" max="14" width="14.85546875" style="232" bestFit="1" customWidth="1"/>
    <col min="15" max="15" width="15.28515625" customWidth="1"/>
    <col min="16" max="16" width="18.28515625" style="232" customWidth="1"/>
    <col min="17" max="17" width="14.140625" hidden="1" customWidth="1"/>
    <col min="18" max="20" width="14.140625" customWidth="1"/>
    <col min="21" max="21" width="17" customWidth="1"/>
  </cols>
  <sheetData>
    <row r="1" spans="1:21" ht="18" customHeight="1" x14ac:dyDescent="0.25">
      <c r="B1" s="240"/>
      <c r="C1" s="240"/>
      <c r="D1" s="240"/>
      <c r="E1" s="242"/>
      <c r="F1" s="240"/>
      <c r="G1" s="286" t="s">
        <v>1354</v>
      </c>
      <c r="J1" s="240"/>
      <c r="K1" s="240"/>
      <c r="L1" s="240"/>
      <c r="M1" s="240"/>
      <c r="N1" s="240"/>
      <c r="O1" s="240"/>
      <c r="P1" s="240"/>
      <c r="Q1" s="240"/>
      <c r="R1" s="240"/>
      <c r="S1" s="240"/>
      <c r="T1" s="240"/>
      <c r="U1" s="240"/>
    </row>
    <row r="2" spans="1:21" ht="18" customHeight="1" x14ac:dyDescent="0.25">
      <c r="B2" s="242"/>
      <c r="C2" s="242"/>
      <c r="D2" s="242"/>
      <c r="E2" s="242"/>
      <c r="F2" s="242"/>
      <c r="G2" s="286"/>
      <c r="J2" s="242"/>
      <c r="K2" s="242"/>
      <c r="L2" s="242"/>
      <c r="M2" s="242"/>
      <c r="N2" s="242"/>
      <c r="O2" s="242"/>
      <c r="P2" s="242"/>
      <c r="Q2" s="242"/>
      <c r="R2" s="242"/>
      <c r="S2" s="242"/>
      <c r="T2" s="242"/>
      <c r="U2" s="242"/>
    </row>
    <row r="3" spans="1:21" ht="18" customHeight="1" x14ac:dyDescent="0.25">
      <c r="A3" s="311" t="s">
        <v>1347</v>
      </c>
      <c r="B3" s="242"/>
      <c r="C3" s="242"/>
      <c r="D3" s="242"/>
      <c r="E3" s="242"/>
      <c r="F3" s="242"/>
      <c r="G3" s="286"/>
      <c r="J3" s="242"/>
      <c r="K3" s="242"/>
      <c r="L3" s="242"/>
      <c r="M3" s="242"/>
      <c r="N3" s="242"/>
      <c r="O3" s="242"/>
      <c r="P3" s="242"/>
      <c r="Q3" s="242"/>
      <c r="R3" s="242"/>
      <c r="S3" s="242"/>
      <c r="T3" s="242"/>
      <c r="U3" s="242"/>
    </row>
    <row r="4" spans="1:21" ht="33" customHeight="1" x14ac:dyDescent="0.25">
      <c r="A4" s="751" t="s">
        <v>1353</v>
      </c>
      <c r="B4" s="751"/>
      <c r="C4" s="751"/>
      <c r="D4" s="751"/>
      <c r="E4" s="751"/>
      <c r="F4" s="751"/>
      <c r="G4" s="751"/>
      <c r="H4" s="751"/>
      <c r="I4" s="751"/>
      <c r="J4" s="751"/>
      <c r="K4" s="751"/>
      <c r="L4" s="751"/>
      <c r="M4" s="751"/>
      <c r="N4" s="751"/>
      <c r="O4" s="751"/>
      <c r="P4" s="751"/>
      <c r="Q4" s="751"/>
      <c r="R4" s="751"/>
      <c r="S4" s="751"/>
      <c r="T4" s="751"/>
      <c r="U4" s="751"/>
    </row>
    <row r="5" spans="1:21" ht="14.45" customHeight="1" x14ac:dyDescent="0.25">
      <c r="A5" s="578" t="s">
        <v>97</v>
      </c>
      <c r="B5" s="580" t="s">
        <v>111</v>
      </c>
      <c r="C5" s="585" t="s">
        <v>86</v>
      </c>
      <c r="D5" s="585" t="s">
        <v>87</v>
      </c>
      <c r="E5" s="585" t="s">
        <v>392</v>
      </c>
      <c r="F5" s="585" t="s">
        <v>88</v>
      </c>
      <c r="G5" s="591" t="s">
        <v>100</v>
      </c>
      <c r="H5" s="599"/>
      <c r="I5" s="599"/>
      <c r="J5" s="599"/>
      <c r="K5" s="599"/>
      <c r="L5" s="599"/>
      <c r="M5" s="599"/>
      <c r="N5" s="592"/>
      <c r="O5" s="593" t="s">
        <v>101</v>
      </c>
      <c r="P5" s="594"/>
      <c r="Q5" s="580" t="s">
        <v>102</v>
      </c>
      <c r="R5" s="580" t="s">
        <v>103</v>
      </c>
      <c r="S5" s="580" t="s">
        <v>110</v>
      </c>
      <c r="T5" s="580" t="s">
        <v>109</v>
      </c>
      <c r="U5" s="588" t="s">
        <v>89</v>
      </c>
    </row>
    <row r="6" spans="1:21" ht="14.45" customHeight="1" x14ac:dyDescent="0.25">
      <c r="A6" s="578"/>
      <c r="B6" s="578"/>
      <c r="C6" s="586"/>
      <c r="D6" s="586"/>
      <c r="E6" s="586"/>
      <c r="F6" s="586"/>
      <c r="G6" s="591" t="s">
        <v>104</v>
      </c>
      <c r="H6" s="592"/>
      <c r="I6" s="591" t="s">
        <v>105</v>
      </c>
      <c r="J6" s="592"/>
      <c r="K6" s="591" t="s">
        <v>106</v>
      </c>
      <c r="L6" s="592"/>
      <c r="M6" s="591" t="s">
        <v>107</v>
      </c>
      <c r="N6" s="592"/>
      <c r="O6" s="595"/>
      <c r="P6" s="596"/>
      <c r="Q6" s="578"/>
      <c r="R6" s="578"/>
      <c r="S6" s="578"/>
      <c r="T6" s="578"/>
      <c r="U6" s="589"/>
    </row>
    <row r="7" spans="1:21" ht="25.5" x14ac:dyDescent="0.25">
      <c r="A7" s="579"/>
      <c r="B7" s="579"/>
      <c r="C7" s="587"/>
      <c r="D7" s="587"/>
      <c r="E7" s="587"/>
      <c r="F7" s="587"/>
      <c r="G7" s="429" t="s">
        <v>108</v>
      </c>
      <c r="H7" s="429" t="s">
        <v>12</v>
      </c>
      <c r="I7" s="429" t="s">
        <v>108</v>
      </c>
      <c r="J7" s="429" t="s">
        <v>12</v>
      </c>
      <c r="K7" s="429" t="s">
        <v>108</v>
      </c>
      <c r="L7" s="429" t="s">
        <v>12</v>
      </c>
      <c r="M7" s="429" t="s">
        <v>108</v>
      </c>
      <c r="N7" s="429" t="s">
        <v>12</v>
      </c>
      <c r="O7" s="429" t="s">
        <v>108</v>
      </c>
      <c r="P7" s="429" t="s">
        <v>12</v>
      </c>
      <c r="Q7" s="579"/>
      <c r="R7" s="579"/>
      <c r="S7" s="579"/>
      <c r="T7" s="579"/>
      <c r="U7" s="590"/>
    </row>
    <row r="8" spans="1:21" ht="15.6" customHeight="1" x14ac:dyDescent="0.25">
      <c r="A8" s="430"/>
      <c r="B8" s="431"/>
      <c r="C8" s="432"/>
      <c r="D8" s="432"/>
      <c r="E8" s="433"/>
      <c r="F8" s="432"/>
      <c r="G8" s="434"/>
      <c r="H8" s="434"/>
      <c r="I8" s="434"/>
      <c r="J8" s="434"/>
      <c r="K8" s="434"/>
      <c r="L8" s="434"/>
      <c r="M8" s="434"/>
      <c r="N8" s="434"/>
      <c r="O8" s="434"/>
      <c r="P8" s="434"/>
      <c r="Q8" s="435"/>
      <c r="R8" s="435"/>
      <c r="S8" s="435"/>
      <c r="T8" s="435"/>
      <c r="U8" s="436"/>
    </row>
    <row r="9" spans="1:21" ht="141.75" x14ac:dyDescent="0.25">
      <c r="A9" s="752" t="s">
        <v>1422</v>
      </c>
      <c r="B9" s="748" t="s">
        <v>1423</v>
      </c>
      <c r="C9" s="321" t="s">
        <v>1862</v>
      </c>
      <c r="D9" s="321"/>
      <c r="E9" s="321" t="s">
        <v>1861</v>
      </c>
      <c r="F9" s="321" t="s">
        <v>1640</v>
      </c>
      <c r="G9" s="347">
        <v>0.25</v>
      </c>
      <c r="H9" s="344">
        <f>+P9*G9</f>
        <v>31000</v>
      </c>
      <c r="I9" s="347">
        <v>0.25</v>
      </c>
      <c r="J9" s="344">
        <f>+P9*I9</f>
        <v>31000</v>
      </c>
      <c r="K9" s="347">
        <v>0.25</v>
      </c>
      <c r="L9" s="344">
        <f>+P9*K9</f>
        <v>31000</v>
      </c>
      <c r="M9" s="347">
        <v>0.25</v>
      </c>
      <c r="N9" s="344">
        <f>+M9*P9</f>
        <v>31000</v>
      </c>
      <c r="O9" s="554">
        <v>1</v>
      </c>
      <c r="P9" s="390">
        <v>124000</v>
      </c>
      <c r="Q9" s="321"/>
      <c r="R9" s="321" t="s">
        <v>1641</v>
      </c>
      <c r="S9" s="321"/>
      <c r="T9" s="321"/>
      <c r="U9" s="321"/>
    </row>
    <row r="10" spans="1:21" ht="15.75" x14ac:dyDescent="0.25">
      <c r="A10" s="753"/>
      <c r="B10" s="749"/>
      <c r="C10" s="321"/>
      <c r="D10" s="321"/>
      <c r="E10" s="321"/>
      <c r="F10" s="321"/>
      <c r="G10" s="341"/>
      <c r="H10" s="344"/>
      <c r="I10" s="341"/>
      <c r="J10" s="344"/>
      <c r="K10" s="341"/>
      <c r="L10" s="344"/>
      <c r="M10" s="341"/>
      <c r="N10" s="344"/>
      <c r="O10" s="392">
        <f t="shared" ref="O10:P20" si="0">G10+I10+K10+M10</f>
        <v>0</v>
      </c>
      <c r="P10" s="390">
        <f t="shared" si="0"/>
        <v>0</v>
      </c>
      <c r="Q10" s="321"/>
      <c r="R10" s="321"/>
      <c r="S10" s="321"/>
      <c r="T10" s="321"/>
      <c r="U10" s="321"/>
    </row>
    <row r="11" spans="1:21" ht="15.75" x14ac:dyDescent="0.25">
      <c r="A11" s="753"/>
      <c r="B11" s="749"/>
      <c r="C11" s="321"/>
      <c r="D11" s="321"/>
      <c r="E11" s="321"/>
      <c r="F11" s="321"/>
      <c r="G11" s="341"/>
      <c r="H11" s="344"/>
      <c r="I11" s="341"/>
      <c r="J11" s="344"/>
      <c r="K11" s="341"/>
      <c r="L11" s="344"/>
      <c r="M11" s="341"/>
      <c r="N11" s="344"/>
      <c r="O11" s="392">
        <f t="shared" si="0"/>
        <v>0</v>
      </c>
      <c r="P11" s="390">
        <f t="shared" si="0"/>
        <v>0</v>
      </c>
      <c r="Q11" s="321"/>
      <c r="R11" s="321"/>
      <c r="S11" s="321"/>
      <c r="T11" s="321"/>
      <c r="U11" s="321"/>
    </row>
    <row r="12" spans="1:21" ht="15.75" x14ac:dyDescent="0.25">
      <c r="A12" s="753"/>
      <c r="B12" s="749"/>
      <c r="C12" s="321"/>
      <c r="D12" s="321"/>
      <c r="E12" s="321"/>
      <c r="F12" s="321"/>
      <c r="G12" s="341"/>
      <c r="H12" s="344"/>
      <c r="I12" s="341"/>
      <c r="J12" s="344"/>
      <c r="K12" s="341"/>
      <c r="L12" s="344"/>
      <c r="M12" s="341"/>
      <c r="N12" s="344"/>
      <c r="O12" s="392">
        <f t="shared" si="0"/>
        <v>0</v>
      </c>
      <c r="P12" s="390">
        <f t="shared" si="0"/>
        <v>0</v>
      </c>
      <c r="Q12" s="321"/>
      <c r="R12" s="321"/>
      <c r="S12" s="321"/>
      <c r="T12" s="321"/>
      <c r="U12" s="72"/>
    </row>
    <row r="13" spans="1:21" ht="15.75" x14ac:dyDescent="0.25">
      <c r="A13" s="753"/>
      <c r="B13" s="749"/>
      <c r="C13" s="321"/>
      <c r="D13" s="321"/>
      <c r="E13" s="321"/>
      <c r="F13" s="272"/>
      <c r="G13" s="347"/>
      <c r="H13" s="344"/>
      <c r="I13" s="347"/>
      <c r="J13" s="344"/>
      <c r="K13" s="347"/>
      <c r="L13" s="344"/>
      <c r="M13" s="347"/>
      <c r="N13" s="344"/>
      <c r="O13" s="392">
        <f t="shared" si="0"/>
        <v>0</v>
      </c>
      <c r="P13" s="390">
        <f t="shared" si="0"/>
        <v>0</v>
      </c>
      <c r="Q13" s="321"/>
      <c r="R13" s="321"/>
      <c r="S13" s="321"/>
      <c r="T13" s="321"/>
      <c r="U13" s="272"/>
    </row>
    <row r="14" spans="1:21" ht="15.75" x14ac:dyDescent="0.25">
      <c r="A14" s="753"/>
      <c r="B14" s="749"/>
      <c r="C14" s="321"/>
      <c r="D14" s="321"/>
      <c r="E14" s="321"/>
      <c r="F14" s="321"/>
      <c r="G14" s="341"/>
      <c r="H14" s="344"/>
      <c r="I14" s="341"/>
      <c r="J14" s="344"/>
      <c r="K14" s="341"/>
      <c r="L14" s="344"/>
      <c r="M14" s="341"/>
      <c r="N14" s="344"/>
      <c r="O14" s="392">
        <f t="shared" si="0"/>
        <v>0</v>
      </c>
      <c r="P14" s="390">
        <f t="shared" si="0"/>
        <v>0</v>
      </c>
      <c r="Q14" s="321"/>
      <c r="R14" s="321"/>
      <c r="S14" s="321"/>
      <c r="T14" s="321"/>
      <c r="U14" s="321"/>
    </row>
    <row r="15" spans="1:21" ht="15.75" x14ac:dyDescent="0.25">
      <c r="A15" s="753"/>
      <c r="B15" s="749"/>
      <c r="C15" s="321"/>
      <c r="D15" s="321"/>
      <c r="E15" s="321"/>
      <c r="F15" s="73"/>
      <c r="G15" s="341"/>
      <c r="H15" s="344"/>
      <c r="I15" s="341"/>
      <c r="J15" s="344"/>
      <c r="K15" s="341"/>
      <c r="L15" s="344"/>
      <c r="M15" s="341"/>
      <c r="N15" s="344"/>
      <c r="O15" s="392">
        <f t="shared" si="0"/>
        <v>0</v>
      </c>
      <c r="P15" s="390">
        <f t="shared" si="0"/>
        <v>0</v>
      </c>
      <c r="Q15" s="321"/>
      <c r="R15" s="321"/>
      <c r="S15" s="321"/>
      <c r="T15" s="321"/>
      <c r="U15" s="321"/>
    </row>
    <row r="16" spans="1:21" ht="15.75" x14ac:dyDescent="0.25">
      <c r="A16" s="753"/>
      <c r="B16" s="749"/>
      <c r="C16" s="321"/>
      <c r="D16" s="321"/>
      <c r="E16" s="321"/>
      <c r="F16" s="321"/>
      <c r="G16" s="341"/>
      <c r="H16" s="344"/>
      <c r="I16" s="341"/>
      <c r="J16" s="344"/>
      <c r="K16" s="341"/>
      <c r="L16" s="344"/>
      <c r="M16" s="341"/>
      <c r="N16" s="344"/>
      <c r="O16" s="392">
        <f t="shared" si="0"/>
        <v>0</v>
      </c>
      <c r="P16" s="390">
        <f t="shared" si="0"/>
        <v>0</v>
      </c>
      <c r="Q16" s="321"/>
      <c r="R16" s="321"/>
      <c r="S16" s="321"/>
      <c r="T16" s="321"/>
      <c r="U16" s="321"/>
    </row>
    <row r="17" spans="1:21" ht="15.75" x14ac:dyDescent="0.25">
      <c r="A17" s="753"/>
      <c r="B17" s="749"/>
      <c r="C17" s="321"/>
      <c r="D17" s="321"/>
      <c r="E17" s="321"/>
      <c r="F17" s="321"/>
      <c r="G17" s="347"/>
      <c r="H17" s="344"/>
      <c r="I17" s="347"/>
      <c r="J17" s="344"/>
      <c r="K17" s="347"/>
      <c r="L17" s="344"/>
      <c r="M17" s="347"/>
      <c r="N17" s="344"/>
      <c r="O17" s="392">
        <f t="shared" si="0"/>
        <v>0</v>
      </c>
      <c r="P17" s="390">
        <f t="shared" si="0"/>
        <v>0</v>
      </c>
      <c r="Q17" s="341"/>
      <c r="R17" s="341"/>
      <c r="S17" s="341"/>
      <c r="T17" s="341"/>
      <c r="U17" s="321"/>
    </row>
    <row r="18" spans="1:21" ht="15.75" x14ac:dyDescent="0.25">
      <c r="A18" s="753"/>
      <c r="B18" s="749"/>
      <c r="C18" s="321"/>
      <c r="D18" s="321"/>
      <c r="E18" s="321"/>
      <c r="F18" s="321"/>
      <c r="G18" s="341"/>
      <c r="H18" s="344"/>
      <c r="I18" s="341"/>
      <c r="J18" s="344"/>
      <c r="K18" s="341"/>
      <c r="L18" s="344"/>
      <c r="M18" s="341"/>
      <c r="N18" s="344"/>
      <c r="O18" s="393">
        <f t="shared" si="0"/>
        <v>0</v>
      </c>
      <c r="P18" s="394">
        <f t="shared" si="0"/>
        <v>0</v>
      </c>
      <c r="Q18" s="321"/>
      <c r="R18" s="321"/>
      <c r="S18" s="321"/>
      <c r="T18" s="321"/>
      <c r="U18" s="321"/>
    </row>
    <row r="19" spans="1:21" ht="15.75" x14ac:dyDescent="0.25">
      <c r="A19" s="753"/>
      <c r="B19" s="749"/>
      <c r="C19" s="321"/>
      <c r="D19" s="321"/>
      <c r="E19" s="321"/>
      <c r="F19" s="321"/>
      <c r="G19" s="341"/>
      <c r="H19" s="344"/>
      <c r="I19" s="341"/>
      <c r="J19" s="344"/>
      <c r="K19" s="341"/>
      <c r="L19" s="344"/>
      <c r="M19" s="341"/>
      <c r="N19" s="344"/>
      <c r="O19" s="393">
        <f t="shared" si="0"/>
        <v>0</v>
      </c>
      <c r="P19" s="394">
        <f t="shared" si="0"/>
        <v>0</v>
      </c>
      <c r="Q19" s="321"/>
      <c r="R19" s="321"/>
      <c r="S19" s="321"/>
      <c r="T19" s="321"/>
      <c r="U19" s="356"/>
    </row>
    <row r="20" spans="1:21" ht="15.75" x14ac:dyDescent="0.25">
      <c r="A20" s="754"/>
      <c r="B20" s="750"/>
      <c r="C20" s="321"/>
      <c r="D20" s="321"/>
      <c r="E20" s="321"/>
      <c r="F20" s="321"/>
      <c r="G20" s="341"/>
      <c r="H20" s="344"/>
      <c r="I20" s="341"/>
      <c r="J20" s="344"/>
      <c r="K20" s="341"/>
      <c r="L20" s="344"/>
      <c r="M20" s="341"/>
      <c r="N20" s="344"/>
      <c r="O20" s="392">
        <f t="shared" si="0"/>
        <v>0</v>
      </c>
      <c r="P20" s="390">
        <f t="shared" si="0"/>
        <v>0</v>
      </c>
      <c r="Q20" s="341"/>
      <c r="R20" s="341"/>
      <c r="S20" s="341"/>
      <c r="T20" s="341"/>
      <c r="U20" s="321"/>
    </row>
    <row r="21" spans="1:21" ht="15.6" customHeight="1" x14ac:dyDescent="0.25">
      <c r="A21" s="296"/>
      <c r="B21" s="241"/>
      <c r="C21" s="296" t="s">
        <v>116</v>
      </c>
      <c r="D21" s="241"/>
      <c r="E21" s="241"/>
      <c r="F21" s="241"/>
      <c r="G21" s="80">
        <f t="shared" ref="G21:P21" si="1">SUM(G9:G20)</f>
        <v>0.25</v>
      </c>
      <c r="H21" s="233">
        <f t="shared" si="1"/>
        <v>31000</v>
      </c>
      <c r="I21" s="80">
        <f t="shared" si="1"/>
        <v>0.25</v>
      </c>
      <c r="J21" s="233">
        <f t="shared" si="1"/>
        <v>31000</v>
      </c>
      <c r="K21" s="80">
        <f t="shared" si="1"/>
        <v>0.25</v>
      </c>
      <c r="L21" s="233">
        <f t="shared" si="1"/>
        <v>31000</v>
      </c>
      <c r="M21" s="80">
        <f t="shared" si="1"/>
        <v>0.25</v>
      </c>
      <c r="N21" s="233">
        <f t="shared" si="1"/>
        <v>31000</v>
      </c>
      <c r="O21" s="233">
        <f t="shared" si="1"/>
        <v>1</v>
      </c>
      <c r="P21" s="233">
        <f t="shared" si="1"/>
        <v>124000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topLeftCell="U1" workbookViewId="0">
      <pane ySplit="6" topLeftCell="A7" activePane="bottomLeft" state="frozen"/>
      <selection activeCell="R7" sqref="R7"/>
      <selection pane="bottomLeft" activeCell="U8" sqref="U8"/>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9" width="14.28515625" customWidth="1"/>
    <col min="20" max="20" width="15.5703125" customWidth="1"/>
    <col min="21" max="21" width="15.7109375" customWidth="1"/>
  </cols>
  <sheetData>
    <row r="1" spans="1:21" ht="18.75" x14ac:dyDescent="0.3">
      <c r="A1" s="763" t="s">
        <v>1345</v>
      </c>
      <c r="B1" s="763"/>
      <c r="C1" s="763"/>
      <c r="D1" s="763"/>
      <c r="E1" s="763"/>
      <c r="F1" s="763"/>
      <c r="G1" s="763"/>
      <c r="H1" s="763"/>
      <c r="I1" s="763"/>
      <c r="J1" s="763"/>
      <c r="K1" s="763"/>
      <c r="L1" s="763"/>
      <c r="M1" s="763"/>
      <c r="N1" s="763"/>
      <c r="O1" s="763"/>
      <c r="P1" s="763"/>
      <c r="Q1" s="763"/>
      <c r="R1" s="763"/>
      <c r="S1" s="763"/>
      <c r="T1" s="763"/>
      <c r="U1" s="763"/>
    </row>
    <row r="2" spans="1:21" x14ac:dyDescent="0.25">
      <c r="A2" s="764" t="s">
        <v>1424</v>
      </c>
      <c r="B2" s="764"/>
      <c r="C2" s="764"/>
      <c r="D2" s="764"/>
      <c r="E2" s="764"/>
      <c r="F2" s="764"/>
      <c r="G2" s="764"/>
      <c r="H2" s="764"/>
      <c r="I2" s="764"/>
      <c r="J2" s="764"/>
      <c r="K2" s="764"/>
      <c r="L2" s="764"/>
      <c r="M2" s="764"/>
      <c r="N2" s="764"/>
      <c r="O2" s="764"/>
      <c r="P2" s="764"/>
      <c r="Q2" s="764"/>
      <c r="R2" s="764"/>
      <c r="S2" s="764"/>
      <c r="T2" s="764"/>
      <c r="U2" s="764"/>
    </row>
    <row r="3" spans="1:21" ht="13.5" customHeight="1" x14ac:dyDescent="0.25">
      <c r="A3" s="308" t="s">
        <v>1425</v>
      </c>
      <c r="B3" s="309"/>
      <c r="C3" s="309"/>
      <c r="D3" s="309"/>
      <c r="E3" s="309"/>
      <c r="F3" s="309"/>
      <c r="G3" s="309"/>
      <c r="H3" s="309"/>
      <c r="I3" s="309"/>
      <c r="J3" s="309"/>
      <c r="K3" s="309"/>
      <c r="L3" s="309"/>
      <c r="M3" s="309"/>
      <c r="N3" s="309"/>
      <c r="O3" s="309"/>
      <c r="P3" s="309"/>
      <c r="Q3" s="309"/>
      <c r="R3" s="309"/>
      <c r="S3" s="309"/>
      <c r="T3" s="309"/>
      <c r="U3" s="309"/>
    </row>
    <row r="4" spans="1:21" ht="15" customHeight="1" x14ac:dyDescent="0.25">
      <c r="A4" s="578" t="s">
        <v>97</v>
      </c>
      <c r="B4" s="580" t="s">
        <v>111</v>
      </c>
      <c r="C4" s="585" t="s">
        <v>86</v>
      </c>
      <c r="D4" s="585" t="s">
        <v>87</v>
      </c>
      <c r="E4" s="585" t="s">
        <v>392</v>
      </c>
      <c r="F4" s="585" t="s">
        <v>88</v>
      </c>
      <c r="G4" s="591" t="s">
        <v>100</v>
      </c>
      <c r="H4" s="599"/>
      <c r="I4" s="599"/>
      <c r="J4" s="599"/>
      <c r="K4" s="599"/>
      <c r="L4" s="599"/>
      <c r="M4" s="599"/>
      <c r="N4" s="592"/>
      <c r="O4" s="593" t="s">
        <v>101</v>
      </c>
      <c r="P4" s="594"/>
      <c r="Q4" s="580" t="s">
        <v>102</v>
      </c>
      <c r="R4" s="580" t="s">
        <v>103</v>
      </c>
      <c r="S4" s="580" t="s">
        <v>110</v>
      </c>
      <c r="T4" s="580" t="s">
        <v>109</v>
      </c>
      <c r="U4" s="588" t="s">
        <v>89</v>
      </c>
    </row>
    <row r="5" spans="1:21" ht="15" customHeight="1" x14ac:dyDescent="0.25">
      <c r="A5" s="578"/>
      <c r="B5" s="578"/>
      <c r="C5" s="586"/>
      <c r="D5" s="586"/>
      <c r="E5" s="586"/>
      <c r="F5" s="586"/>
      <c r="G5" s="591" t="s">
        <v>104</v>
      </c>
      <c r="H5" s="592"/>
      <c r="I5" s="591" t="s">
        <v>105</v>
      </c>
      <c r="J5" s="592"/>
      <c r="K5" s="591" t="s">
        <v>106</v>
      </c>
      <c r="L5" s="592"/>
      <c r="M5" s="591" t="s">
        <v>107</v>
      </c>
      <c r="N5" s="592"/>
      <c r="O5" s="595"/>
      <c r="P5" s="596"/>
      <c r="Q5" s="578"/>
      <c r="R5" s="578"/>
      <c r="S5" s="578"/>
      <c r="T5" s="578"/>
      <c r="U5" s="589"/>
    </row>
    <row r="6" spans="1:21" ht="25.5" x14ac:dyDescent="0.25">
      <c r="A6" s="579"/>
      <c r="B6" s="579"/>
      <c r="C6" s="587"/>
      <c r="D6" s="587"/>
      <c r="E6" s="587"/>
      <c r="F6" s="587"/>
      <c r="G6" s="429" t="s">
        <v>108</v>
      </c>
      <c r="H6" s="429" t="s">
        <v>12</v>
      </c>
      <c r="I6" s="429" t="s">
        <v>108</v>
      </c>
      <c r="J6" s="429" t="s">
        <v>12</v>
      </c>
      <c r="K6" s="429" t="s">
        <v>108</v>
      </c>
      <c r="L6" s="429" t="s">
        <v>12</v>
      </c>
      <c r="M6" s="429" t="s">
        <v>108</v>
      </c>
      <c r="N6" s="429" t="s">
        <v>12</v>
      </c>
      <c r="O6" s="429" t="s">
        <v>108</v>
      </c>
      <c r="P6" s="429" t="s">
        <v>12</v>
      </c>
      <c r="Q6" s="579"/>
      <c r="R6" s="579"/>
      <c r="S6" s="579"/>
      <c r="T6" s="579"/>
      <c r="U6" s="590"/>
    </row>
    <row r="7" spans="1:21" ht="15.75" x14ac:dyDescent="0.25">
      <c r="A7" s="430"/>
      <c r="B7" s="431"/>
      <c r="C7" s="432"/>
      <c r="D7" s="432"/>
      <c r="E7" s="433"/>
      <c r="F7" s="432"/>
      <c r="G7" s="434"/>
      <c r="H7" s="434"/>
      <c r="I7" s="434"/>
      <c r="J7" s="434"/>
      <c r="K7" s="434"/>
      <c r="L7" s="434"/>
      <c r="M7" s="434"/>
      <c r="N7" s="434"/>
      <c r="O7" s="434"/>
      <c r="P7" s="434"/>
      <c r="Q7" s="435"/>
      <c r="R7" s="435"/>
      <c r="S7" s="435"/>
      <c r="T7" s="435"/>
      <c r="U7" s="436"/>
    </row>
    <row r="8" spans="1:21" ht="252" x14ac:dyDescent="0.25">
      <c r="A8" s="581" t="s">
        <v>1500</v>
      </c>
      <c r="B8" s="758" t="s">
        <v>1501</v>
      </c>
      <c r="C8" s="321" t="s">
        <v>1636</v>
      </c>
      <c r="D8" s="321" t="s">
        <v>1856</v>
      </c>
      <c r="E8" s="321" t="s">
        <v>1855</v>
      </c>
      <c r="F8" s="321" t="s">
        <v>1637</v>
      </c>
      <c r="G8" s="347">
        <v>0.1</v>
      </c>
      <c r="H8" s="344">
        <f>+P8*G8</f>
        <v>25553.262000000002</v>
      </c>
      <c r="I8" s="347">
        <v>0.15</v>
      </c>
      <c r="J8" s="344">
        <f>+P8*I8</f>
        <v>38329.892999999996</v>
      </c>
      <c r="K8" s="347">
        <v>0.5</v>
      </c>
      <c r="L8" s="344">
        <f>+P8*K8</f>
        <v>127766.31</v>
      </c>
      <c r="M8" s="347">
        <v>0.25</v>
      </c>
      <c r="N8" s="344">
        <f>+P8*M8</f>
        <v>63883.154999999999</v>
      </c>
      <c r="O8" s="389">
        <v>100</v>
      </c>
      <c r="P8" s="390">
        <v>255532.62</v>
      </c>
      <c r="Q8" s="321"/>
      <c r="R8" s="321" t="s">
        <v>1638</v>
      </c>
      <c r="S8" s="321" t="s">
        <v>1642</v>
      </c>
      <c r="T8" s="321" t="s">
        <v>1643</v>
      </c>
      <c r="U8" s="321" t="s">
        <v>1639</v>
      </c>
    </row>
    <row r="9" spans="1:21" s="355" customFormat="1" ht="15.75" x14ac:dyDescent="0.25">
      <c r="A9" s="582"/>
      <c r="B9" s="758"/>
      <c r="C9" s="272"/>
      <c r="D9" s="272"/>
      <c r="E9" s="304"/>
      <c r="F9" s="272"/>
      <c r="G9" s="352"/>
      <c r="H9" s="353"/>
      <c r="I9" s="272"/>
      <c r="J9" s="353"/>
      <c r="K9" s="272"/>
      <c r="L9" s="353"/>
      <c r="M9" s="272"/>
      <c r="N9" s="353"/>
      <c r="O9" s="389">
        <f t="shared" ref="O9:O35" si="0">G9+I9+K9+M9</f>
        <v>0</v>
      </c>
      <c r="P9" s="390">
        <f t="shared" ref="P9:P35" si="1">H9+J9+L9+N9</f>
        <v>0</v>
      </c>
      <c r="Q9" s="272"/>
      <c r="R9" s="272"/>
      <c r="S9" s="272"/>
      <c r="T9" s="272"/>
      <c r="U9" s="272"/>
    </row>
    <row r="10" spans="1:21" s="355" customFormat="1" ht="15.75" x14ac:dyDescent="0.25">
      <c r="A10" s="582"/>
      <c r="B10" s="758"/>
      <c r="C10" s="272"/>
      <c r="D10" s="272"/>
      <c r="E10" s="304"/>
      <c r="F10" s="272"/>
      <c r="G10" s="352"/>
      <c r="H10" s="353"/>
      <c r="I10" s="272"/>
      <c r="J10" s="353"/>
      <c r="K10" s="272"/>
      <c r="L10" s="353"/>
      <c r="M10" s="272"/>
      <c r="N10" s="353"/>
      <c r="O10" s="389">
        <f t="shared" si="0"/>
        <v>0</v>
      </c>
      <c r="P10" s="390">
        <f t="shared" si="1"/>
        <v>0</v>
      </c>
      <c r="Q10" s="272"/>
      <c r="R10" s="272"/>
      <c r="S10" s="272"/>
      <c r="T10" s="272"/>
      <c r="U10" s="272"/>
    </row>
    <row r="11" spans="1:21" s="453" customFormat="1" ht="15.75" x14ac:dyDescent="0.25">
      <c r="A11" s="582"/>
      <c r="B11" s="758"/>
      <c r="C11" s="272"/>
      <c r="D11" s="272"/>
      <c r="E11" s="304"/>
      <c r="F11" s="272"/>
      <c r="G11" s="352"/>
      <c r="H11" s="353"/>
      <c r="I11" s="272"/>
      <c r="J11" s="353"/>
      <c r="K11" s="272"/>
      <c r="L11" s="353"/>
      <c r="M11" s="272"/>
      <c r="N11" s="353"/>
      <c r="O11" s="389"/>
      <c r="P11" s="390"/>
      <c r="Q11" s="272"/>
      <c r="R11" s="272"/>
      <c r="S11" s="272"/>
      <c r="T11" s="272"/>
      <c r="U11" s="272"/>
    </row>
    <row r="12" spans="1:21" s="355" customFormat="1" ht="15.75" x14ac:dyDescent="0.25">
      <c r="A12" s="582"/>
      <c r="B12" s="758"/>
      <c r="C12" s="272"/>
      <c r="D12" s="272"/>
      <c r="E12" s="304"/>
      <c r="F12" s="272"/>
      <c r="G12" s="352"/>
      <c r="H12" s="353"/>
      <c r="I12" s="272"/>
      <c r="J12" s="353"/>
      <c r="K12" s="272"/>
      <c r="L12" s="353"/>
      <c r="M12" s="272"/>
      <c r="N12" s="353"/>
      <c r="O12" s="389">
        <f t="shared" si="0"/>
        <v>0</v>
      </c>
      <c r="P12" s="390">
        <f t="shared" si="1"/>
        <v>0</v>
      </c>
      <c r="Q12" s="272"/>
      <c r="R12" s="272"/>
      <c r="S12" s="272"/>
      <c r="T12" s="272"/>
      <c r="U12" s="272"/>
    </row>
    <row r="13" spans="1:21" s="453" customFormat="1" ht="15.75" x14ac:dyDescent="0.25">
      <c r="A13" s="582"/>
      <c r="B13" s="758"/>
      <c r="C13" s="272"/>
      <c r="D13" s="272"/>
      <c r="E13" s="304"/>
      <c r="F13" s="272"/>
      <c r="G13" s="352"/>
      <c r="H13" s="353"/>
      <c r="I13" s="272"/>
      <c r="J13" s="353"/>
      <c r="K13" s="272"/>
      <c r="L13" s="353"/>
      <c r="M13" s="272"/>
      <c r="N13" s="353"/>
      <c r="O13" s="389"/>
      <c r="P13" s="390"/>
      <c r="Q13" s="272"/>
      <c r="R13" s="272"/>
      <c r="S13" s="272"/>
      <c r="T13" s="272"/>
      <c r="U13" s="272"/>
    </row>
    <row r="14" spans="1:21" s="453" customFormat="1" ht="15.75" x14ac:dyDescent="0.25">
      <c r="A14" s="582"/>
      <c r="B14" s="758"/>
      <c r="C14" s="272"/>
      <c r="D14" s="272"/>
      <c r="E14" s="304"/>
      <c r="F14" s="272"/>
      <c r="G14" s="352"/>
      <c r="H14" s="353"/>
      <c r="I14" s="272"/>
      <c r="J14" s="353"/>
      <c r="K14" s="272"/>
      <c r="L14" s="353"/>
      <c r="M14" s="272"/>
      <c r="N14" s="353"/>
      <c r="O14" s="389"/>
      <c r="P14" s="390"/>
      <c r="Q14" s="272"/>
      <c r="R14" s="272"/>
      <c r="S14" s="272"/>
      <c r="T14" s="272"/>
      <c r="U14" s="272"/>
    </row>
    <row r="15" spans="1:21" s="355" customFormat="1" ht="15.75" x14ac:dyDescent="0.25">
      <c r="A15" s="582"/>
      <c r="B15" s="758"/>
      <c r="C15" s="272"/>
      <c r="D15" s="272"/>
      <c r="E15" s="304"/>
      <c r="F15" s="272"/>
      <c r="G15" s="352"/>
      <c r="H15" s="353"/>
      <c r="I15" s="272"/>
      <c r="J15" s="353"/>
      <c r="K15" s="272"/>
      <c r="L15" s="353"/>
      <c r="M15" s="272"/>
      <c r="N15" s="353"/>
      <c r="O15" s="389">
        <f t="shared" si="0"/>
        <v>0</v>
      </c>
      <c r="P15" s="390">
        <f t="shared" si="1"/>
        <v>0</v>
      </c>
      <c r="Q15" s="272"/>
      <c r="R15" s="272"/>
      <c r="S15" s="272"/>
      <c r="T15" s="272"/>
      <c r="U15" s="272"/>
    </row>
    <row r="16" spans="1:21" s="453" customFormat="1" ht="15.75" x14ac:dyDescent="0.25">
      <c r="A16" s="582"/>
      <c r="B16" s="758"/>
      <c r="C16" s="272"/>
      <c r="D16" s="272"/>
      <c r="E16" s="304"/>
      <c r="F16" s="272"/>
      <c r="G16" s="352"/>
      <c r="H16" s="353"/>
      <c r="I16" s="272"/>
      <c r="J16" s="353"/>
      <c r="K16" s="272"/>
      <c r="L16" s="353"/>
      <c r="M16" s="272"/>
      <c r="N16" s="353"/>
      <c r="O16" s="389"/>
      <c r="P16" s="390"/>
      <c r="Q16" s="272"/>
      <c r="R16" s="272"/>
      <c r="S16" s="272"/>
      <c r="T16" s="272"/>
      <c r="U16" s="272"/>
    </row>
    <row r="17" spans="1:21" s="355" customFormat="1" ht="15.75" x14ac:dyDescent="0.25">
      <c r="A17" s="582"/>
      <c r="B17" s="758"/>
      <c r="C17" s="272"/>
      <c r="D17" s="272"/>
      <c r="E17" s="304"/>
      <c r="F17" s="272"/>
      <c r="G17" s="352"/>
      <c r="H17" s="353"/>
      <c r="I17" s="272"/>
      <c r="J17" s="353"/>
      <c r="K17" s="272"/>
      <c r="L17" s="353"/>
      <c r="M17" s="272"/>
      <c r="N17" s="353"/>
      <c r="O17" s="389">
        <f t="shared" si="0"/>
        <v>0</v>
      </c>
      <c r="P17" s="390">
        <f t="shared" si="1"/>
        <v>0</v>
      </c>
      <c r="Q17" s="272"/>
      <c r="R17" s="272"/>
      <c r="S17" s="272"/>
      <c r="T17" s="272"/>
      <c r="U17" s="272"/>
    </row>
    <row r="18" spans="1:21" ht="15.75" x14ac:dyDescent="0.25">
      <c r="A18" s="582"/>
      <c r="B18" s="758"/>
      <c r="C18" s="272"/>
      <c r="D18" s="272"/>
      <c r="E18" s="304"/>
      <c r="F18" s="272"/>
      <c r="G18" s="352"/>
      <c r="H18" s="353"/>
      <c r="I18" s="272"/>
      <c r="J18" s="353"/>
      <c r="K18" s="272"/>
      <c r="L18" s="353"/>
      <c r="M18" s="272"/>
      <c r="N18" s="353"/>
      <c r="O18" s="389">
        <f t="shared" si="0"/>
        <v>0</v>
      </c>
      <c r="P18" s="390">
        <f t="shared" si="1"/>
        <v>0</v>
      </c>
      <c r="Q18" s="272"/>
      <c r="R18" s="272"/>
      <c r="S18" s="272"/>
      <c r="T18" s="272"/>
      <c r="U18" s="272"/>
    </row>
    <row r="19" spans="1:21" ht="15.75" x14ac:dyDescent="0.25">
      <c r="A19" s="582"/>
      <c r="B19" s="755" t="s">
        <v>1502</v>
      </c>
      <c r="C19" s="272"/>
      <c r="D19" s="272"/>
      <c r="E19" s="272"/>
      <c r="F19" s="272"/>
      <c r="G19" s="272"/>
      <c r="H19" s="353"/>
      <c r="I19" s="272"/>
      <c r="J19" s="353"/>
      <c r="K19" s="272"/>
      <c r="L19" s="353"/>
      <c r="M19" s="272"/>
      <c r="N19" s="353"/>
      <c r="O19" s="389">
        <f t="shared" si="0"/>
        <v>0</v>
      </c>
      <c r="P19" s="390">
        <f t="shared" si="1"/>
        <v>0</v>
      </c>
      <c r="Q19" s="272"/>
      <c r="R19" s="272"/>
      <c r="S19" s="272"/>
      <c r="T19" s="272"/>
      <c r="U19" s="272"/>
    </row>
    <row r="20" spans="1:21" ht="15.75" x14ac:dyDescent="0.25">
      <c r="A20" s="582"/>
      <c r="B20" s="756"/>
      <c r="C20" s="272"/>
      <c r="D20" s="272"/>
      <c r="E20" s="272"/>
      <c r="F20" s="272"/>
      <c r="G20" s="352"/>
      <c r="H20" s="353"/>
      <c r="I20" s="272"/>
      <c r="J20" s="353"/>
      <c r="K20" s="272"/>
      <c r="L20" s="353"/>
      <c r="M20" s="272"/>
      <c r="N20" s="353"/>
      <c r="O20" s="389">
        <f t="shared" si="0"/>
        <v>0</v>
      </c>
      <c r="P20" s="390">
        <f t="shared" si="1"/>
        <v>0</v>
      </c>
      <c r="Q20" s="272"/>
      <c r="R20" s="272"/>
      <c r="S20" s="272"/>
      <c r="T20" s="272"/>
      <c r="U20" s="272"/>
    </row>
    <row r="21" spans="1:21" s="355" customFormat="1" ht="15.75" x14ac:dyDescent="0.25">
      <c r="A21" s="582"/>
      <c r="B21" s="756"/>
      <c r="C21" s="272"/>
      <c r="D21" s="272"/>
      <c r="E21" s="272"/>
      <c r="F21" s="272"/>
      <c r="G21" s="352"/>
      <c r="H21" s="353"/>
      <c r="I21" s="272"/>
      <c r="J21" s="353"/>
      <c r="K21" s="272"/>
      <c r="L21" s="353"/>
      <c r="M21" s="272"/>
      <c r="N21" s="353"/>
      <c r="O21" s="389">
        <f t="shared" si="0"/>
        <v>0</v>
      </c>
      <c r="P21" s="390">
        <f t="shared" si="1"/>
        <v>0</v>
      </c>
      <c r="Q21" s="272"/>
      <c r="R21" s="272"/>
      <c r="S21" s="272"/>
      <c r="T21" s="272"/>
      <c r="U21" s="272"/>
    </row>
    <row r="22" spans="1:21" s="355" customFormat="1" ht="15.75" x14ac:dyDescent="0.25">
      <c r="A22" s="582"/>
      <c r="B22" s="756"/>
      <c r="C22" s="272"/>
      <c r="D22" s="272"/>
      <c r="E22" s="272"/>
      <c r="F22" s="272"/>
      <c r="G22" s="352"/>
      <c r="H22" s="353"/>
      <c r="I22" s="272"/>
      <c r="J22" s="353"/>
      <c r="K22" s="272"/>
      <c r="L22" s="353"/>
      <c r="M22" s="272"/>
      <c r="N22" s="353"/>
      <c r="O22" s="389">
        <f t="shared" si="0"/>
        <v>0</v>
      </c>
      <c r="P22" s="390">
        <f t="shared" si="1"/>
        <v>0</v>
      </c>
      <c r="Q22" s="272"/>
      <c r="R22" s="272"/>
      <c r="S22" s="272"/>
      <c r="T22" s="272"/>
      <c r="U22" s="272"/>
    </row>
    <row r="23" spans="1:21" s="355" customFormat="1" ht="15.75" x14ac:dyDescent="0.25">
      <c r="A23" s="582"/>
      <c r="B23" s="756"/>
      <c r="C23" s="272"/>
      <c r="D23" s="272"/>
      <c r="E23" s="272"/>
      <c r="F23" s="272"/>
      <c r="G23" s="352"/>
      <c r="H23" s="353"/>
      <c r="I23" s="272"/>
      <c r="J23" s="353"/>
      <c r="K23" s="272"/>
      <c r="L23" s="353"/>
      <c r="M23" s="272"/>
      <c r="N23" s="353"/>
      <c r="O23" s="389">
        <f t="shared" si="0"/>
        <v>0</v>
      </c>
      <c r="P23" s="390">
        <f t="shared" si="1"/>
        <v>0</v>
      </c>
      <c r="Q23" s="272"/>
      <c r="R23" s="272"/>
      <c r="S23" s="272"/>
      <c r="T23" s="272"/>
      <c r="U23" s="272"/>
    </row>
    <row r="24" spans="1:21" s="355" customFormat="1" ht="15.75" x14ac:dyDescent="0.25">
      <c r="A24" s="582"/>
      <c r="B24" s="756"/>
      <c r="C24" s="272"/>
      <c r="D24" s="272"/>
      <c r="E24" s="272"/>
      <c r="F24" s="272"/>
      <c r="G24" s="352"/>
      <c r="H24" s="353"/>
      <c r="I24" s="272"/>
      <c r="J24" s="353"/>
      <c r="K24" s="272"/>
      <c r="L24" s="353"/>
      <c r="M24" s="272"/>
      <c r="N24" s="353"/>
      <c r="O24" s="389">
        <f t="shared" si="0"/>
        <v>0</v>
      </c>
      <c r="P24" s="390">
        <f t="shared" si="1"/>
        <v>0</v>
      </c>
      <c r="Q24" s="272"/>
      <c r="R24" s="272"/>
      <c r="S24" s="272"/>
      <c r="T24" s="272"/>
      <c r="U24" s="272"/>
    </row>
    <row r="25" spans="1:21" s="355" customFormat="1" ht="15.75" x14ac:dyDescent="0.25">
      <c r="A25" s="582"/>
      <c r="B25" s="756"/>
      <c r="C25" s="272"/>
      <c r="D25" s="272"/>
      <c r="E25" s="272"/>
      <c r="F25" s="272"/>
      <c r="G25" s="352"/>
      <c r="H25" s="353"/>
      <c r="I25" s="272"/>
      <c r="J25" s="353"/>
      <c r="K25" s="272"/>
      <c r="L25" s="353"/>
      <c r="M25" s="272"/>
      <c r="N25" s="353"/>
      <c r="O25" s="389">
        <f t="shared" si="0"/>
        <v>0</v>
      </c>
      <c r="P25" s="390">
        <f t="shared" si="1"/>
        <v>0</v>
      </c>
      <c r="Q25" s="272"/>
      <c r="R25" s="272"/>
      <c r="S25" s="272"/>
      <c r="T25" s="272"/>
      <c r="U25" s="272"/>
    </row>
    <row r="26" spans="1:21" ht="15.75" x14ac:dyDescent="0.25">
      <c r="A26" s="582"/>
      <c r="B26" s="756"/>
      <c r="C26" s="272"/>
      <c r="D26" s="272"/>
      <c r="E26" s="272"/>
      <c r="F26" s="272"/>
      <c r="G26" s="272"/>
      <c r="H26" s="353"/>
      <c r="I26" s="272"/>
      <c r="J26" s="353"/>
      <c r="K26" s="272"/>
      <c r="L26" s="353"/>
      <c r="M26" s="272"/>
      <c r="N26" s="353"/>
      <c r="O26" s="389">
        <f t="shared" si="0"/>
        <v>0</v>
      </c>
      <c r="P26" s="390">
        <f t="shared" si="1"/>
        <v>0</v>
      </c>
      <c r="Q26" s="272"/>
      <c r="R26" s="272"/>
      <c r="S26" s="272"/>
      <c r="T26" s="272"/>
      <c r="U26" s="349"/>
    </row>
    <row r="27" spans="1:21" ht="15.75" x14ac:dyDescent="0.25">
      <c r="A27" s="582"/>
      <c r="B27" s="756"/>
      <c r="C27" s="272"/>
      <c r="D27" s="272"/>
      <c r="E27" s="272"/>
      <c r="F27" s="272"/>
      <c r="G27" s="272"/>
      <c r="H27" s="353"/>
      <c r="I27" s="272"/>
      <c r="J27" s="353"/>
      <c r="K27" s="272"/>
      <c r="L27" s="353"/>
      <c r="M27" s="272"/>
      <c r="N27" s="353"/>
      <c r="O27" s="389">
        <f t="shared" si="0"/>
        <v>0</v>
      </c>
      <c r="P27" s="390">
        <f t="shared" si="1"/>
        <v>0</v>
      </c>
      <c r="Q27" s="272"/>
      <c r="R27" s="272"/>
      <c r="S27" s="272"/>
      <c r="T27" s="272"/>
      <c r="U27" s="349"/>
    </row>
    <row r="28" spans="1:21" ht="15.75" x14ac:dyDescent="0.25">
      <c r="A28" s="582"/>
      <c r="B28" s="756"/>
      <c r="C28" s="272"/>
      <c r="D28" s="272"/>
      <c r="E28" s="272"/>
      <c r="F28" s="272"/>
      <c r="G28" s="272"/>
      <c r="H28" s="353"/>
      <c r="I28" s="272"/>
      <c r="J28" s="353"/>
      <c r="K28" s="272"/>
      <c r="L28" s="353"/>
      <c r="M28" s="272"/>
      <c r="N28" s="353"/>
      <c r="O28" s="389">
        <f t="shared" si="0"/>
        <v>0</v>
      </c>
      <c r="P28" s="390">
        <f t="shared" si="1"/>
        <v>0</v>
      </c>
      <c r="Q28" s="272"/>
      <c r="R28" s="272"/>
      <c r="S28" s="272"/>
      <c r="T28" s="272"/>
      <c r="U28" s="349"/>
    </row>
    <row r="29" spans="1:21" ht="15.75" x14ac:dyDescent="0.25">
      <c r="A29" s="582"/>
      <c r="B29" s="757"/>
      <c r="C29" s="272"/>
      <c r="D29" s="272"/>
      <c r="E29" s="272"/>
      <c r="F29" s="272"/>
      <c r="G29" s="272"/>
      <c r="H29" s="353"/>
      <c r="I29" s="272"/>
      <c r="J29" s="353"/>
      <c r="K29" s="272"/>
      <c r="L29" s="353"/>
      <c r="M29" s="272"/>
      <c r="N29" s="353"/>
      <c r="O29" s="389">
        <f t="shared" si="0"/>
        <v>0</v>
      </c>
      <c r="P29" s="390">
        <f t="shared" si="1"/>
        <v>0</v>
      </c>
      <c r="Q29" s="272"/>
      <c r="R29" s="272"/>
      <c r="S29" s="272"/>
      <c r="T29" s="272"/>
      <c r="U29" s="349"/>
    </row>
    <row r="30" spans="1:21" ht="15.75" x14ac:dyDescent="0.25">
      <c r="A30" s="582"/>
      <c r="B30" s="759" t="s">
        <v>1503</v>
      </c>
      <c r="C30" s="272"/>
      <c r="D30" s="272"/>
      <c r="E30" s="272"/>
      <c r="F30" s="272"/>
      <c r="G30" s="272"/>
      <c r="H30" s="353"/>
      <c r="I30" s="272"/>
      <c r="J30" s="353"/>
      <c r="K30" s="272"/>
      <c r="L30" s="353"/>
      <c r="M30" s="272"/>
      <c r="N30" s="353"/>
      <c r="O30" s="389">
        <f t="shared" si="0"/>
        <v>0</v>
      </c>
      <c r="P30" s="390">
        <f t="shared" si="1"/>
        <v>0</v>
      </c>
      <c r="Q30" s="272"/>
      <c r="R30" s="272"/>
      <c r="S30" s="272"/>
      <c r="T30" s="272"/>
      <c r="U30" s="349"/>
    </row>
    <row r="31" spans="1:21" ht="15.75" x14ac:dyDescent="0.25">
      <c r="A31" s="582"/>
      <c r="B31" s="759"/>
      <c r="C31" s="357"/>
      <c r="D31" s="307"/>
      <c r="E31" s="307"/>
      <c r="F31" s="307"/>
      <c r="G31" s="272"/>
      <c r="H31" s="353"/>
      <c r="I31" s="272"/>
      <c r="J31" s="353"/>
      <c r="K31" s="272"/>
      <c r="L31" s="353"/>
      <c r="M31" s="272"/>
      <c r="N31" s="353"/>
      <c r="O31" s="389">
        <f t="shared" si="0"/>
        <v>0</v>
      </c>
      <c r="P31" s="390">
        <f t="shared" si="1"/>
        <v>0</v>
      </c>
      <c r="Q31" s="272"/>
      <c r="R31" s="272"/>
      <c r="S31" s="272"/>
      <c r="T31" s="272"/>
      <c r="U31" s="349"/>
    </row>
    <row r="32" spans="1:21" s="355" customFormat="1" ht="15.75" x14ac:dyDescent="0.25">
      <c r="A32" s="582"/>
      <c r="B32" s="759"/>
      <c r="C32" s="357"/>
      <c r="D32" s="307"/>
      <c r="E32" s="307"/>
      <c r="F32" s="307"/>
      <c r="G32" s="272"/>
      <c r="H32" s="353"/>
      <c r="I32" s="272"/>
      <c r="J32" s="353"/>
      <c r="K32" s="272"/>
      <c r="L32" s="353"/>
      <c r="M32" s="272"/>
      <c r="N32" s="353"/>
      <c r="O32" s="389">
        <f t="shared" si="0"/>
        <v>0</v>
      </c>
      <c r="P32" s="390">
        <f t="shared" si="1"/>
        <v>0</v>
      </c>
      <c r="Q32" s="272"/>
      <c r="R32" s="272"/>
      <c r="S32" s="272"/>
      <c r="T32" s="272"/>
      <c r="U32" s="349"/>
    </row>
    <row r="33" spans="1:21" s="355" customFormat="1" ht="15.75" x14ac:dyDescent="0.25">
      <c r="A33" s="582"/>
      <c r="B33" s="759"/>
      <c r="C33" s="357"/>
      <c r="D33" s="307"/>
      <c r="E33" s="307"/>
      <c r="F33" s="307"/>
      <c r="G33" s="272"/>
      <c r="H33" s="353"/>
      <c r="I33" s="272"/>
      <c r="J33" s="353"/>
      <c r="K33" s="272"/>
      <c r="L33" s="353"/>
      <c r="M33" s="272"/>
      <c r="N33" s="353"/>
      <c r="O33" s="389">
        <f t="shared" si="0"/>
        <v>0</v>
      </c>
      <c r="P33" s="390">
        <f t="shared" si="1"/>
        <v>0</v>
      </c>
      <c r="Q33" s="272"/>
      <c r="R33" s="272"/>
      <c r="S33" s="272"/>
      <c r="T33" s="272"/>
      <c r="U33" s="349"/>
    </row>
    <row r="34" spans="1:21" ht="15.75" x14ac:dyDescent="0.25">
      <c r="A34" s="582"/>
      <c r="B34" s="759"/>
      <c r="C34" s="357"/>
      <c r="D34" s="307"/>
      <c r="E34" s="303"/>
      <c r="F34" s="307"/>
      <c r="G34" s="272"/>
      <c r="H34" s="353"/>
      <c r="I34" s="272"/>
      <c r="J34" s="353"/>
      <c r="K34" s="272"/>
      <c r="L34" s="353"/>
      <c r="M34" s="272"/>
      <c r="N34" s="353"/>
      <c r="O34" s="389">
        <f t="shared" si="0"/>
        <v>0</v>
      </c>
      <c r="P34" s="390">
        <f t="shared" si="1"/>
        <v>0</v>
      </c>
      <c r="Q34" s="272"/>
      <c r="R34" s="272"/>
      <c r="S34" s="272"/>
      <c r="T34" s="272"/>
      <c r="U34" s="349"/>
    </row>
    <row r="35" spans="1:21" s="355" customFormat="1" ht="15.75" x14ac:dyDescent="0.25">
      <c r="A35" s="582"/>
      <c r="B35" s="759"/>
      <c r="C35" s="357"/>
      <c r="D35" s="307"/>
      <c r="E35" s="303"/>
      <c r="F35" s="307"/>
      <c r="G35" s="272"/>
      <c r="H35" s="353"/>
      <c r="I35" s="272"/>
      <c r="J35" s="353"/>
      <c r="K35" s="272"/>
      <c r="L35" s="353"/>
      <c r="M35" s="272"/>
      <c r="N35" s="353"/>
      <c r="O35" s="389">
        <f t="shared" si="0"/>
        <v>0</v>
      </c>
      <c r="P35" s="390">
        <f t="shared" si="1"/>
        <v>0</v>
      </c>
      <c r="Q35" s="272"/>
      <c r="R35" s="272"/>
      <c r="S35" s="272"/>
      <c r="T35" s="272"/>
      <c r="U35" s="349"/>
    </row>
    <row r="36" spans="1:21" ht="15.75" x14ac:dyDescent="0.25">
      <c r="A36" s="760" t="s">
        <v>1346</v>
      </c>
      <c r="B36" s="761"/>
      <c r="C36" s="761"/>
      <c r="D36" s="761"/>
      <c r="E36" s="761"/>
      <c r="F36" s="762"/>
      <c r="G36" s="231">
        <f t="shared" ref="G36:P36" si="2">SUM(G8:G35)</f>
        <v>0.1</v>
      </c>
      <c r="H36" s="231">
        <f t="shared" si="2"/>
        <v>25553.262000000002</v>
      </c>
      <c r="I36" s="231">
        <f t="shared" si="2"/>
        <v>0.15</v>
      </c>
      <c r="J36" s="231">
        <f t="shared" si="2"/>
        <v>38329.892999999996</v>
      </c>
      <c r="K36" s="231">
        <f t="shared" si="2"/>
        <v>0.5</v>
      </c>
      <c r="L36" s="231">
        <f t="shared" si="2"/>
        <v>127766.31</v>
      </c>
      <c r="M36" s="231">
        <f t="shared" si="2"/>
        <v>0.25</v>
      </c>
      <c r="N36" s="231">
        <f t="shared" si="2"/>
        <v>63883.154999999999</v>
      </c>
      <c r="O36" s="231">
        <f t="shared" si="2"/>
        <v>100</v>
      </c>
      <c r="P36" s="231">
        <f t="shared" si="2"/>
        <v>255532.62</v>
      </c>
      <c r="Q36" s="259"/>
      <c r="R36" s="259"/>
      <c r="S36" s="259"/>
      <c r="T36" s="259"/>
      <c r="U36" s="273"/>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B23" sqref="B23:B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2"/>
    <col min="9" max="9" width="15.28515625" customWidth="1"/>
    <col min="10" max="10" width="18.85546875" style="232" customWidth="1"/>
    <col min="12" max="12" width="11.5703125" style="232"/>
    <col min="14" max="14" width="11.5703125" style="232"/>
    <col min="15" max="15" width="15.28515625" customWidth="1"/>
    <col min="16" max="16" width="18.28515625" style="232" customWidth="1"/>
    <col min="17" max="17" width="14.140625" hidden="1" customWidth="1"/>
    <col min="18" max="20" width="14.140625" customWidth="1"/>
    <col min="21" max="21" width="17" customWidth="1"/>
  </cols>
  <sheetData>
    <row r="1" spans="1:27" ht="24.75" customHeight="1" x14ac:dyDescent="0.25">
      <c r="E1" s="766" t="s">
        <v>1356</v>
      </c>
      <c r="F1" s="766"/>
      <c r="G1" s="766"/>
      <c r="H1" s="766"/>
      <c r="I1" s="766"/>
      <c r="J1" s="766"/>
      <c r="K1" s="766"/>
      <c r="L1" s="766"/>
      <c r="M1" s="285"/>
      <c r="N1" s="285"/>
      <c r="O1" s="285"/>
      <c r="P1" s="285"/>
      <c r="Q1" s="285"/>
      <c r="R1" s="285"/>
      <c r="S1" s="285"/>
      <c r="T1" s="285"/>
      <c r="U1" s="285"/>
      <c r="V1" s="285"/>
      <c r="W1" s="285"/>
      <c r="X1" s="285"/>
      <c r="Y1" s="285"/>
      <c r="Z1" s="285"/>
      <c r="AA1" s="285"/>
    </row>
    <row r="2" spans="1:27" ht="18.75" x14ac:dyDescent="0.25">
      <c r="A2" s="313" t="s">
        <v>1355</v>
      </c>
      <c r="G2" s="285"/>
      <c r="I2" s="285"/>
      <c r="J2" s="285"/>
      <c r="K2" s="285"/>
      <c r="L2" s="285"/>
      <c r="M2" s="285"/>
      <c r="N2" s="285"/>
      <c r="O2" s="285"/>
      <c r="P2" s="285"/>
      <c r="Q2" s="285"/>
      <c r="R2" s="285"/>
      <c r="S2" s="285"/>
      <c r="T2" s="285"/>
      <c r="U2" s="285"/>
      <c r="V2" s="285"/>
      <c r="W2" s="285"/>
      <c r="X2" s="285"/>
      <c r="Y2" s="285"/>
      <c r="Z2" s="285"/>
      <c r="AA2" s="285"/>
    </row>
    <row r="3" spans="1:27" s="355" customFormat="1" ht="18.75" x14ac:dyDescent="0.25">
      <c r="A3" s="313" t="s">
        <v>1426</v>
      </c>
      <c r="G3" s="285"/>
      <c r="H3" s="232"/>
      <c r="I3" s="285"/>
      <c r="J3" s="285"/>
      <c r="K3" s="285"/>
      <c r="L3" s="285"/>
      <c r="M3" s="285"/>
      <c r="N3" s="285"/>
      <c r="O3" s="285"/>
      <c r="P3" s="285"/>
      <c r="Q3" s="285"/>
      <c r="R3" s="285"/>
      <c r="S3" s="285"/>
      <c r="T3" s="285"/>
      <c r="U3" s="285"/>
      <c r="V3" s="285"/>
      <c r="W3" s="285"/>
      <c r="X3" s="285"/>
      <c r="Y3" s="285"/>
      <c r="Z3" s="285"/>
      <c r="AA3" s="285"/>
    </row>
    <row r="4" spans="1:27" s="355" customFormat="1" ht="18.75" x14ac:dyDescent="0.25">
      <c r="A4" s="313" t="s">
        <v>1427</v>
      </c>
      <c r="G4" s="285"/>
      <c r="H4" s="232"/>
      <c r="I4" s="285"/>
      <c r="J4" s="285"/>
      <c r="K4" s="285"/>
      <c r="L4" s="285"/>
      <c r="M4" s="285"/>
      <c r="N4" s="285"/>
      <c r="O4" s="285"/>
      <c r="P4" s="285"/>
      <c r="Q4" s="285"/>
      <c r="R4" s="285"/>
      <c r="S4" s="285"/>
      <c r="T4" s="285"/>
      <c r="U4" s="285"/>
      <c r="V4" s="285"/>
      <c r="W4" s="285"/>
      <c r="X4" s="285"/>
      <c r="Y4" s="285"/>
      <c r="Z4" s="285"/>
      <c r="AA4" s="285"/>
    </row>
    <row r="5" spans="1:27" ht="18.75" customHeight="1" x14ac:dyDescent="0.25">
      <c r="A5" s="751" t="s">
        <v>1428</v>
      </c>
      <c r="B5" s="767"/>
      <c r="C5" s="767"/>
      <c r="D5" s="767"/>
      <c r="E5" s="767"/>
      <c r="F5" s="767"/>
      <c r="G5" s="767"/>
      <c r="H5" s="767"/>
      <c r="I5" s="767"/>
      <c r="J5" s="767"/>
      <c r="K5" s="767"/>
      <c r="L5" s="767"/>
      <c r="M5" s="767"/>
      <c r="N5" s="767"/>
      <c r="O5" s="767"/>
      <c r="P5" s="767"/>
      <c r="Q5" s="767"/>
      <c r="R5" s="767"/>
      <c r="S5" s="767"/>
      <c r="T5" s="767"/>
      <c r="U5" s="767"/>
    </row>
    <row r="6" spans="1:27" ht="15" customHeight="1" x14ac:dyDescent="0.25">
      <c r="A6" s="578" t="s">
        <v>97</v>
      </c>
      <c r="B6" s="580" t="s">
        <v>111</v>
      </c>
      <c r="C6" s="585" t="s">
        <v>86</v>
      </c>
      <c r="D6" s="585" t="s">
        <v>87</v>
      </c>
      <c r="E6" s="585" t="s">
        <v>392</v>
      </c>
      <c r="F6" s="585" t="s">
        <v>88</v>
      </c>
      <c r="G6" s="591" t="s">
        <v>100</v>
      </c>
      <c r="H6" s="599"/>
      <c r="I6" s="599"/>
      <c r="J6" s="599"/>
      <c r="K6" s="599"/>
      <c r="L6" s="599"/>
      <c r="M6" s="599"/>
      <c r="N6" s="592"/>
      <c r="O6" s="593" t="s">
        <v>101</v>
      </c>
      <c r="P6" s="594"/>
      <c r="Q6" s="580" t="s">
        <v>102</v>
      </c>
      <c r="R6" s="580" t="s">
        <v>103</v>
      </c>
      <c r="S6" s="580" t="s">
        <v>110</v>
      </c>
      <c r="T6" s="580" t="s">
        <v>109</v>
      </c>
      <c r="U6" s="588" t="s">
        <v>89</v>
      </c>
    </row>
    <row r="7" spans="1:27" ht="15" customHeight="1" x14ac:dyDescent="0.25">
      <c r="A7" s="578"/>
      <c r="B7" s="578"/>
      <c r="C7" s="586"/>
      <c r="D7" s="586"/>
      <c r="E7" s="586"/>
      <c r="F7" s="586"/>
      <c r="G7" s="591" t="s">
        <v>104</v>
      </c>
      <c r="H7" s="592"/>
      <c r="I7" s="591" t="s">
        <v>105</v>
      </c>
      <c r="J7" s="592"/>
      <c r="K7" s="591" t="s">
        <v>106</v>
      </c>
      <c r="L7" s="592"/>
      <c r="M7" s="591" t="s">
        <v>107</v>
      </c>
      <c r="N7" s="592"/>
      <c r="O7" s="595"/>
      <c r="P7" s="596"/>
      <c r="Q7" s="578"/>
      <c r="R7" s="578"/>
      <c r="S7" s="578"/>
      <c r="T7" s="578"/>
      <c r="U7" s="589"/>
    </row>
    <row r="8" spans="1:27" ht="25.5" x14ac:dyDescent="0.25">
      <c r="A8" s="579"/>
      <c r="B8" s="579"/>
      <c r="C8" s="587"/>
      <c r="D8" s="587"/>
      <c r="E8" s="587"/>
      <c r="F8" s="587"/>
      <c r="G8" s="429" t="s">
        <v>108</v>
      </c>
      <c r="H8" s="429" t="s">
        <v>12</v>
      </c>
      <c r="I8" s="429" t="s">
        <v>108</v>
      </c>
      <c r="J8" s="429" t="s">
        <v>12</v>
      </c>
      <c r="K8" s="429" t="s">
        <v>108</v>
      </c>
      <c r="L8" s="429" t="s">
        <v>12</v>
      </c>
      <c r="M8" s="429" t="s">
        <v>108</v>
      </c>
      <c r="N8" s="429" t="s">
        <v>12</v>
      </c>
      <c r="O8" s="429" t="s">
        <v>108</v>
      </c>
      <c r="P8" s="429" t="s">
        <v>12</v>
      </c>
      <c r="Q8" s="579"/>
      <c r="R8" s="579"/>
      <c r="S8" s="579"/>
      <c r="T8" s="579"/>
      <c r="U8" s="590"/>
    </row>
    <row r="9" spans="1:27" s="355" customFormat="1" ht="15.75" x14ac:dyDescent="0.25">
      <c r="A9" s="430"/>
      <c r="B9" s="431"/>
      <c r="C9" s="432"/>
      <c r="D9" s="432"/>
      <c r="E9" s="433"/>
      <c r="F9" s="432"/>
      <c r="G9" s="434"/>
      <c r="H9" s="434"/>
      <c r="I9" s="434"/>
      <c r="J9" s="434"/>
      <c r="K9" s="434"/>
      <c r="L9" s="434"/>
      <c r="M9" s="434"/>
      <c r="N9" s="434"/>
      <c r="O9" s="434"/>
      <c r="P9" s="434"/>
      <c r="Q9" s="435"/>
      <c r="R9" s="435"/>
      <c r="S9" s="435"/>
      <c r="T9" s="435"/>
      <c r="U9" s="436"/>
    </row>
    <row r="10" spans="1:27" ht="15.75" x14ac:dyDescent="0.25">
      <c r="A10" s="765" t="s">
        <v>1430</v>
      </c>
      <c r="B10" s="765" t="s">
        <v>1429</v>
      </c>
      <c r="C10" s="321"/>
      <c r="D10" s="321"/>
      <c r="E10" s="321"/>
      <c r="F10" s="321"/>
      <c r="G10" s="345"/>
      <c r="H10" s="346"/>
      <c r="I10" s="345"/>
      <c r="J10" s="346"/>
      <c r="K10" s="345"/>
      <c r="L10" s="346"/>
      <c r="M10" s="345"/>
      <c r="N10" s="346"/>
      <c r="O10" s="392">
        <f t="shared" ref="O10:P10" si="0">G10+I10+K10+M10</f>
        <v>0</v>
      </c>
      <c r="P10" s="390">
        <f t="shared" si="0"/>
        <v>0</v>
      </c>
      <c r="Q10" s="321"/>
      <c r="R10" s="321"/>
      <c r="S10" s="321"/>
      <c r="T10" s="321"/>
      <c r="U10" s="321"/>
    </row>
    <row r="11" spans="1:27" s="355" customFormat="1" ht="15.75" x14ac:dyDescent="0.25">
      <c r="A11" s="765"/>
      <c r="B11" s="765"/>
      <c r="C11" s="321"/>
      <c r="D11" s="321"/>
      <c r="E11" s="321"/>
      <c r="F11" s="321"/>
      <c r="G11" s="345"/>
      <c r="H11" s="346"/>
      <c r="I11" s="345"/>
      <c r="J11" s="346"/>
      <c r="K11" s="345"/>
      <c r="L11" s="346"/>
      <c r="M11" s="345"/>
      <c r="N11" s="346"/>
      <c r="O11" s="392">
        <f t="shared" ref="O11:O28" si="1">G11+I11+K11+M11</f>
        <v>0</v>
      </c>
      <c r="P11" s="390">
        <f t="shared" ref="P11:P28" si="2">H11+J11+L11+N11</f>
        <v>0</v>
      </c>
      <c r="Q11" s="321"/>
      <c r="R11" s="321"/>
      <c r="S11" s="321"/>
      <c r="T11" s="321"/>
      <c r="U11" s="321"/>
    </row>
    <row r="12" spans="1:27" s="355" customFormat="1" ht="15.75" x14ac:dyDescent="0.25">
      <c r="A12" s="765"/>
      <c r="B12" s="765"/>
      <c r="C12" s="321"/>
      <c r="D12" s="321"/>
      <c r="E12" s="321"/>
      <c r="F12" s="321"/>
      <c r="G12" s="345"/>
      <c r="H12" s="346"/>
      <c r="I12" s="345"/>
      <c r="J12" s="346"/>
      <c r="K12" s="345"/>
      <c r="L12" s="346"/>
      <c r="M12" s="345"/>
      <c r="N12" s="346"/>
      <c r="O12" s="392">
        <f t="shared" si="1"/>
        <v>0</v>
      </c>
      <c r="P12" s="390">
        <f t="shared" si="2"/>
        <v>0</v>
      </c>
      <c r="Q12" s="321"/>
      <c r="R12" s="321"/>
      <c r="S12" s="321"/>
      <c r="T12" s="321"/>
      <c r="U12" s="321"/>
    </row>
    <row r="13" spans="1:27" s="355" customFormat="1" ht="15.75" x14ac:dyDescent="0.25">
      <c r="A13" s="765"/>
      <c r="B13" s="765"/>
      <c r="C13" s="321"/>
      <c r="D13" s="321"/>
      <c r="E13" s="321"/>
      <c r="F13" s="321"/>
      <c r="G13" s="345"/>
      <c r="H13" s="346"/>
      <c r="I13" s="345"/>
      <c r="J13" s="346"/>
      <c r="K13" s="345"/>
      <c r="L13" s="346"/>
      <c r="M13" s="345"/>
      <c r="N13" s="346"/>
      <c r="O13" s="392">
        <f t="shared" si="1"/>
        <v>0</v>
      </c>
      <c r="P13" s="390">
        <f t="shared" si="2"/>
        <v>0</v>
      </c>
      <c r="Q13" s="321"/>
      <c r="R13" s="321"/>
      <c r="S13" s="321"/>
      <c r="T13" s="321"/>
      <c r="U13" s="321"/>
    </row>
    <row r="14" spans="1:27" s="355" customFormat="1" ht="15.75" x14ac:dyDescent="0.25">
      <c r="A14" s="765"/>
      <c r="B14" s="765"/>
      <c r="C14" s="321"/>
      <c r="D14" s="321"/>
      <c r="E14" s="321"/>
      <c r="F14" s="321"/>
      <c r="G14" s="345"/>
      <c r="H14" s="346"/>
      <c r="I14" s="345"/>
      <c r="J14" s="346"/>
      <c r="K14" s="345"/>
      <c r="L14" s="346"/>
      <c r="M14" s="345"/>
      <c r="N14" s="346"/>
      <c r="O14" s="392">
        <f t="shared" si="1"/>
        <v>0</v>
      </c>
      <c r="P14" s="390">
        <f t="shared" si="2"/>
        <v>0</v>
      </c>
      <c r="Q14" s="321"/>
      <c r="R14" s="321"/>
      <c r="S14" s="321"/>
      <c r="T14" s="321"/>
      <c r="U14" s="321"/>
    </row>
    <row r="15" spans="1:27" s="355" customFormat="1" ht="15.75" x14ac:dyDescent="0.25">
      <c r="A15" s="765"/>
      <c r="B15" s="765"/>
      <c r="C15" s="321"/>
      <c r="D15" s="321"/>
      <c r="E15" s="321"/>
      <c r="F15" s="321"/>
      <c r="G15" s="345"/>
      <c r="H15" s="346"/>
      <c r="I15" s="345"/>
      <c r="J15" s="346"/>
      <c r="K15" s="345"/>
      <c r="L15" s="346"/>
      <c r="M15" s="345"/>
      <c r="N15" s="346"/>
      <c r="O15" s="392">
        <f t="shared" si="1"/>
        <v>0</v>
      </c>
      <c r="P15" s="390">
        <f t="shared" si="2"/>
        <v>0</v>
      </c>
      <c r="Q15" s="321"/>
      <c r="R15" s="321"/>
      <c r="S15" s="321"/>
      <c r="T15" s="321"/>
      <c r="U15" s="321"/>
    </row>
    <row r="16" spans="1:27" ht="15.75" x14ac:dyDescent="0.25">
      <c r="A16" s="765"/>
      <c r="B16" s="765"/>
      <c r="C16" s="321"/>
      <c r="D16" s="321"/>
      <c r="E16" s="321"/>
      <c r="F16" s="321"/>
      <c r="G16" s="345"/>
      <c r="H16" s="346"/>
      <c r="I16" s="345"/>
      <c r="J16" s="346"/>
      <c r="K16" s="345"/>
      <c r="L16" s="346"/>
      <c r="M16" s="345"/>
      <c r="N16" s="346"/>
      <c r="O16" s="392">
        <f t="shared" si="1"/>
        <v>0</v>
      </c>
      <c r="P16" s="390">
        <f t="shared" si="2"/>
        <v>0</v>
      </c>
      <c r="Q16" s="321"/>
      <c r="R16" s="321"/>
      <c r="S16" s="321"/>
      <c r="T16" s="321"/>
      <c r="U16" s="321"/>
    </row>
    <row r="17" spans="1:21" s="355" customFormat="1" ht="15.75" x14ac:dyDescent="0.25">
      <c r="A17" s="748" t="s">
        <v>1432</v>
      </c>
      <c r="B17" s="748" t="s">
        <v>117</v>
      </c>
      <c r="C17" s="321"/>
      <c r="D17" s="321"/>
      <c r="E17" s="321"/>
      <c r="F17" s="321"/>
      <c r="G17" s="345"/>
      <c r="H17" s="346"/>
      <c r="I17" s="345"/>
      <c r="J17" s="346"/>
      <c r="K17" s="345"/>
      <c r="L17" s="346"/>
      <c r="M17" s="345"/>
      <c r="N17" s="346"/>
      <c r="O17" s="392">
        <f t="shared" si="1"/>
        <v>0</v>
      </c>
      <c r="P17" s="390">
        <f t="shared" si="2"/>
        <v>0</v>
      </c>
      <c r="Q17" s="321"/>
      <c r="R17" s="321"/>
      <c r="S17" s="321"/>
      <c r="T17" s="321"/>
      <c r="U17" s="321"/>
    </row>
    <row r="18" spans="1:21" s="355" customFormat="1" ht="15.75" x14ac:dyDescent="0.25">
      <c r="A18" s="749"/>
      <c r="B18" s="749"/>
      <c r="C18" s="321"/>
      <c r="D18" s="321"/>
      <c r="E18" s="321"/>
      <c r="F18" s="321"/>
      <c r="G18" s="345"/>
      <c r="H18" s="346"/>
      <c r="I18" s="345"/>
      <c r="J18" s="346"/>
      <c r="K18" s="345"/>
      <c r="L18" s="346"/>
      <c r="M18" s="345"/>
      <c r="N18" s="346"/>
      <c r="O18" s="392">
        <f t="shared" si="1"/>
        <v>0</v>
      </c>
      <c r="P18" s="390">
        <f t="shared" si="2"/>
        <v>0</v>
      </c>
      <c r="Q18" s="321"/>
      <c r="R18" s="321"/>
      <c r="S18" s="321"/>
      <c r="T18" s="321"/>
      <c r="U18" s="321"/>
    </row>
    <row r="19" spans="1:21" s="355" customFormat="1" ht="15.75" x14ac:dyDescent="0.25">
      <c r="A19" s="749"/>
      <c r="B19" s="749"/>
      <c r="C19" s="321"/>
      <c r="D19" s="321"/>
      <c r="E19" s="321"/>
      <c r="F19" s="321"/>
      <c r="G19" s="345"/>
      <c r="H19" s="346"/>
      <c r="I19" s="345"/>
      <c r="J19" s="346"/>
      <c r="K19" s="345"/>
      <c r="L19" s="346"/>
      <c r="M19" s="345"/>
      <c r="N19" s="346"/>
      <c r="O19" s="392">
        <f t="shared" si="1"/>
        <v>0</v>
      </c>
      <c r="P19" s="390">
        <f t="shared" si="2"/>
        <v>0</v>
      </c>
      <c r="Q19" s="321"/>
      <c r="R19" s="321"/>
      <c r="S19" s="321"/>
      <c r="T19" s="321"/>
      <c r="U19" s="321"/>
    </row>
    <row r="20" spans="1:21" s="355" customFormat="1" ht="15.75" x14ac:dyDescent="0.25">
      <c r="A20" s="749"/>
      <c r="B20" s="749"/>
      <c r="C20" s="321"/>
      <c r="D20" s="321"/>
      <c r="E20" s="321"/>
      <c r="F20" s="321"/>
      <c r="G20" s="345"/>
      <c r="H20" s="346"/>
      <c r="I20" s="345"/>
      <c r="J20" s="346"/>
      <c r="K20" s="345"/>
      <c r="L20" s="346"/>
      <c r="M20" s="345"/>
      <c r="N20" s="346"/>
      <c r="O20" s="392">
        <f t="shared" si="1"/>
        <v>0</v>
      </c>
      <c r="P20" s="390">
        <f t="shared" si="2"/>
        <v>0</v>
      </c>
      <c r="Q20" s="321"/>
      <c r="R20" s="321"/>
      <c r="S20" s="321"/>
      <c r="T20" s="321"/>
      <c r="U20" s="321"/>
    </row>
    <row r="21" spans="1:21" s="355" customFormat="1" ht="15.75" x14ac:dyDescent="0.25">
      <c r="A21" s="749"/>
      <c r="B21" s="749"/>
      <c r="C21" s="321"/>
      <c r="D21" s="321"/>
      <c r="E21" s="321"/>
      <c r="F21" s="321"/>
      <c r="G21" s="345"/>
      <c r="H21" s="346"/>
      <c r="I21" s="345"/>
      <c r="J21" s="346"/>
      <c r="K21" s="345"/>
      <c r="L21" s="346"/>
      <c r="M21" s="345"/>
      <c r="N21" s="346"/>
      <c r="O21" s="392">
        <f t="shared" si="1"/>
        <v>0</v>
      </c>
      <c r="P21" s="390">
        <f t="shared" si="2"/>
        <v>0</v>
      </c>
      <c r="Q21" s="321"/>
      <c r="R21" s="321"/>
      <c r="S21" s="321"/>
      <c r="T21" s="321"/>
      <c r="U21" s="321"/>
    </row>
    <row r="22" spans="1:21" s="355" customFormat="1" ht="15.75" x14ac:dyDescent="0.25">
      <c r="A22" s="750"/>
      <c r="B22" s="750"/>
      <c r="C22" s="321"/>
      <c r="D22" s="321"/>
      <c r="E22" s="321"/>
      <c r="F22" s="321"/>
      <c r="G22" s="345"/>
      <c r="H22" s="346"/>
      <c r="I22" s="345"/>
      <c r="J22" s="346"/>
      <c r="K22" s="345"/>
      <c r="L22" s="346"/>
      <c r="M22" s="345"/>
      <c r="N22" s="346"/>
      <c r="O22" s="392">
        <f t="shared" si="1"/>
        <v>0</v>
      </c>
      <c r="P22" s="390">
        <f t="shared" si="2"/>
        <v>0</v>
      </c>
      <c r="Q22" s="321"/>
      <c r="R22" s="321"/>
      <c r="S22" s="321"/>
      <c r="T22" s="321"/>
      <c r="U22" s="321"/>
    </row>
    <row r="23" spans="1:21" s="355" customFormat="1" ht="15.75" x14ac:dyDescent="0.25">
      <c r="A23" s="765" t="s">
        <v>1433</v>
      </c>
      <c r="B23" s="748"/>
      <c r="C23" s="321"/>
      <c r="D23" s="321"/>
      <c r="E23" s="321"/>
      <c r="F23" s="321"/>
      <c r="G23" s="345"/>
      <c r="H23" s="346"/>
      <c r="I23" s="345"/>
      <c r="J23" s="346"/>
      <c r="K23" s="345"/>
      <c r="L23" s="346"/>
      <c r="M23" s="345"/>
      <c r="N23" s="346"/>
      <c r="O23" s="392">
        <f t="shared" si="1"/>
        <v>0</v>
      </c>
      <c r="P23" s="390">
        <f t="shared" si="2"/>
        <v>0</v>
      </c>
      <c r="Q23" s="321"/>
      <c r="R23" s="321"/>
      <c r="S23" s="321"/>
      <c r="T23" s="321"/>
      <c r="U23" s="321"/>
    </row>
    <row r="24" spans="1:21" s="355" customFormat="1" ht="15.75" x14ac:dyDescent="0.25">
      <c r="A24" s="765"/>
      <c r="B24" s="749"/>
      <c r="C24" s="321"/>
      <c r="D24" s="321"/>
      <c r="E24" s="321"/>
      <c r="F24" s="321"/>
      <c r="G24" s="345"/>
      <c r="H24" s="346"/>
      <c r="I24" s="345"/>
      <c r="J24" s="346"/>
      <c r="K24" s="345"/>
      <c r="L24" s="346"/>
      <c r="M24" s="345"/>
      <c r="N24" s="346"/>
      <c r="O24" s="392">
        <f t="shared" si="1"/>
        <v>0</v>
      </c>
      <c r="P24" s="390">
        <f t="shared" si="2"/>
        <v>0</v>
      </c>
      <c r="Q24" s="321"/>
      <c r="R24" s="321"/>
      <c r="S24" s="321"/>
      <c r="T24" s="321"/>
      <c r="U24" s="321"/>
    </row>
    <row r="25" spans="1:21" s="355" customFormat="1" ht="15.75" x14ac:dyDescent="0.25">
      <c r="A25" s="765"/>
      <c r="B25" s="749"/>
      <c r="C25" s="321"/>
      <c r="D25" s="321"/>
      <c r="E25" s="321"/>
      <c r="F25" s="321"/>
      <c r="G25" s="345"/>
      <c r="H25" s="346"/>
      <c r="I25" s="345"/>
      <c r="J25" s="346"/>
      <c r="K25" s="345"/>
      <c r="L25" s="346"/>
      <c r="M25" s="345"/>
      <c r="N25" s="346"/>
      <c r="O25" s="392">
        <f t="shared" si="1"/>
        <v>0</v>
      </c>
      <c r="P25" s="390">
        <f t="shared" si="2"/>
        <v>0</v>
      </c>
      <c r="Q25" s="321"/>
      <c r="R25" s="321"/>
      <c r="S25" s="321"/>
      <c r="T25" s="321"/>
      <c r="U25" s="321"/>
    </row>
    <row r="26" spans="1:21" s="355" customFormat="1" ht="15.75" x14ac:dyDescent="0.25">
      <c r="A26" s="765"/>
      <c r="B26" s="749"/>
      <c r="C26" s="321"/>
      <c r="D26" s="321"/>
      <c r="E26" s="321"/>
      <c r="F26" s="321"/>
      <c r="G26" s="345"/>
      <c r="H26" s="346"/>
      <c r="I26" s="345"/>
      <c r="J26" s="346"/>
      <c r="K26" s="345"/>
      <c r="L26" s="346"/>
      <c r="M26" s="345"/>
      <c r="N26" s="346"/>
      <c r="O26" s="392">
        <f t="shared" si="1"/>
        <v>0</v>
      </c>
      <c r="P26" s="390">
        <f t="shared" si="2"/>
        <v>0</v>
      </c>
      <c r="Q26" s="321"/>
      <c r="R26" s="321"/>
      <c r="S26" s="321"/>
      <c r="T26" s="321"/>
      <c r="U26" s="321"/>
    </row>
    <row r="27" spans="1:21" s="355" customFormat="1" ht="15.75" x14ac:dyDescent="0.25">
      <c r="A27" s="765"/>
      <c r="B27" s="749"/>
      <c r="C27" s="321"/>
      <c r="D27" s="321"/>
      <c r="E27" s="321"/>
      <c r="F27" s="321"/>
      <c r="G27" s="345"/>
      <c r="H27" s="346"/>
      <c r="I27" s="345"/>
      <c r="J27" s="346"/>
      <c r="K27" s="345"/>
      <c r="L27" s="346"/>
      <c r="M27" s="345"/>
      <c r="N27" s="346"/>
      <c r="O27" s="392">
        <f t="shared" si="1"/>
        <v>0</v>
      </c>
      <c r="P27" s="390">
        <f t="shared" si="2"/>
        <v>0</v>
      </c>
      <c r="Q27" s="321"/>
      <c r="R27" s="321"/>
      <c r="S27" s="321"/>
      <c r="T27" s="321"/>
      <c r="U27" s="321"/>
    </row>
    <row r="28" spans="1:21" ht="15.75" x14ac:dyDescent="0.25">
      <c r="A28" s="765"/>
      <c r="B28" s="750"/>
      <c r="C28" s="321"/>
      <c r="D28" s="321"/>
      <c r="E28" s="321"/>
      <c r="F28" s="321"/>
      <c r="G28" s="321"/>
      <c r="H28" s="346"/>
      <c r="I28" s="321"/>
      <c r="J28" s="346"/>
      <c r="K28" s="321"/>
      <c r="L28" s="346"/>
      <c r="M28" s="321"/>
      <c r="N28" s="346"/>
      <c r="O28" s="392">
        <f t="shared" si="1"/>
        <v>0</v>
      </c>
      <c r="P28" s="390">
        <f t="shared" si="2"/>
        <v>0</v>
      </c>
      <c r="Q28" s="321"/>
      <c r="R28" s="71"/>
      <c r="S28" s="321"/>
      <c r="T28" s="321"/>
      <c r="U28" s="321"/>
    </row>
    <row r="29" spans="1:21" ht="15.75" x14ac:dyDescent="0.25">
      <c r="A29" s="290"/>
      <c r="B29" s="291"/>
      <c r="C29" s="291"/>
      <c r="D29" s="290" t="s">
        <v>1431</v>
      </c>
      <c r="E29" s="291"/>
      <c r="F29" s="292"/>
      <c r="G29" s="75">
        <f t="shared" ref="G29:P29" si="3">SUM(G10:G28)</f>
        <v>0</v>
      </c>
      <c r="H29" s="234">
        <f t="shared" si="3"/>
        <v>0</v>
      </c>
      <c r="I29" s="75">
        <f t="shared" si="3"/>
        <v>0</v>
      </c>
      <c r="J29" s="234">
        <f t="shared" si="3"/>
        <v>0</v>
      </c>
      <c r="K29" s="75">
        <f t="shared" si="3"/>
        <v>0</v>
      </c>
      <c r="L29" s="234">
        <f t="shared" si="3"/>
        <v>0</v>
      </c>
      <c r="M29" s="75">
        <f t="shared" si="3"/>
        <v>0</v>
      </c>
      <c r="N29" s="234">
        <f t="shared" si="3"/>
        <v>0</v>
      </c>
      <c r="O29" s="234">
        <f t="shared" si="3"/>
        <v>0</v>
      </c>
      <c r="P29" s="234">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36" activePane="bottomLeft" state="frozen"/>
      <selection activeCell="K7" sqref="K7"/>
      <selection pane="bottomLeft" activeCell="C14" sqref="C14"/>
    </sheetView>
  </sheetViews>
  <sheetFormatPr baseColWidth="10" defaultRowHeight="15" x14ac:dyDescent="0.25"/>
  <cols>
    <col min="1" max="1" width="35.7109375" style="355" customWidth="1"/>
    <col min="2" max="2" width="35.85546875" style="355" customWidth="1"/>
    <col min="3" max="6" width="27.42578125" style="355" customWidth="1"/>
    <col min="7" max="7" width="15.28515625" style="355" customWidth="1"/>
    <col min="8" max="8" width="11.42578125" style="232"/>
    <col min="9" max="9" width="15.28515625" style="355" customWidth="1"/>
    <col min="10" max="10" width="18.85546875" style="232" customWidth="1"/>
    <col min="11" max="11" width="11.42578125" style="355"/>
    <col min="12" max="12" width="11.42578125" style="232"/>
    <col min="13" max="13" width="11.42578125" style="355"/>
    <col min="14" max="14" width="11.42578125" style="232"/>
    <col min="15" max="15" width="15.28515625" style="355" customWidth="1"/>
    <col min="16" max="16" width="18.28515625" style="232" customWidth="1"/>
    <col min="17" max="17" width="14.140625" style="355" hidden="1" customWidth="1"/>
    <col min="18" max="20" width="14.140625" style="355" customWidth="1"/>
    <col min="21" max="21" width="17" style="355" customWidth="1"/>
    <col min="22" max="16384" width="11.42578125" style="355"/>
  </cols>
  <sheetData>
    <row r="1" spans="1:42" ht="24.75" customHeight="1" x14ac:dyDescent="0.25">
      <c r="A1" s="398"/>
      <c r="B1" s="398"/>
      <c r="C1" s="398"/>
      <c r="D1" s="398"/>
      <c r="E1" s="768" t="s">
        <v>1461</v>
      </c>
      <c r="F1" s="768"/>
      <c r="G1" s="768"/>
      <c r="H1" s="768"/>
      <c r="I1" s="768"/>
      <c r="J1" s="768"/>
      <c r="K1" s="768"/>
      <c r="L1" s="768"/>
      <c r="M1" s="399"/>
      <c r="N1" s="399"/>
      <c r="O1" s="399"/>
      <c r="P1" s="399"/>
      <c r="Q1" s="399"/>
      <c r="R1" s="399"/>
      <c r="S1" s="399"/>
      <c r="T1" s="399"/>
      <c r="U1" s="399"/>
      <c r="V1" s="399"/>
      <c r="W1" s="399"/>
      <c r="X1" s="399"/>
      <c r="Y1" s="399"/>
      <c r="Z1" s="399"/>
      <c r="AA1" s="399"/>
      <c r="AB1" s="398"/>
      <c r="AC1" s="398"/>
      <c r="AD1" s="398"/>
      <c r="AE1" s="398"/>
      <c r="AF1" s="398"/>
      <c r="AG1" s="398"/>
      <c r="AH1" s="398"/>
      <c r="AI1" s="398"/>
      <c r="AJ1" s="398"/>
      <c r="AK1" s="398"/>
      <c r="AL1" s="398"/>
      <c r="AM1" s="398"/>
      <c r="AN1" s="398"/>
      <c r="AO1" s="398"/>
      <c r="AP1" s="398"/>
    </row>
    <row r="2" spans="1:42" ht="18.75" x14ac:dyDescent="0.25">
      <c r="A2" s="397" t="s">
        <v>1355</v>
      </c>
      <c r="B2" s="398"/>
      <c r="C2" s="398"/>
      <c r="D2" s="398"/>
      <c r="E2" s="398"/>
      <c r="F2" s="398"/>
      <c r="G2" s="399"/>
      <c r="H2" s="400"/>
      <c r="I2" s="399"/>
      <c r="J2" s="399"/>
      <c r="K2" s="399"/>
      <c r="L2" s="399"/>
      <c r="M2" s="399"/>
      <c r="N2" s="399"/>
      <c r="O2" s="399"/>
      <c r="P2" s="399"/>
      <c r="Q2" s="399"/>
      <c r="R2" s="399"/>
      <c r="S2" s="399"/>
      <c r="T2" s="399"/>
      <c r="U2" s="399"/>
      <c r="V2" s="399"/>
      <c r="W2" s="399"/>
      <c r="X2" s="399"/>
      <c r="Y2" s="399"/>
      <c r="Z2" s="399"/>
      <c r="AA2" s="399"/>
      <c r="AB2" s="398"/>
      <c r="AC2" s="398"/>
      <c r="AD2" s="398"/>
      <c r="AE2" s="398"/>
      <c r="AF2" s="398"/>
      <c r="AG2" s="398"/>
      <c r="AH2" s="398"/>
      <c r="AI2" s="398"/>
      <c r="AJ2" s="398"/>
      <c r="AK2" s="398"/>
      <c r="AL2" s="398"/>
      <c r="AM2" s="398"/>
      <c r="AN2" s="398"/>
      <c r="AO2" s="398"/>
      <c r="AP2" s="398"/>
    </row>
    <row r="3" spans="1:42" ht="18.75" x14ac:dyDescent="0.25">
      <c r="A3" s="397" t="s">
        <v>1467</v>
      </c>
      <c r="B3" s="398"/>
      <c r="C3" s="398"/>
      <c r="D3" s="398"/>
      <c r="E3" s="398"/>
      <c r="F3" s="398"/>
      <c r="G3" s="399"/>
      <c r="H3" s="400"/>
      <c r="I3" s="399"/>
      <c r="J3" s="399"/>
      <c r="K3" s="399"/>
      <c r="L3" s="399"/>
      <c r="M3" s="399"/>
      <c r="N3" s="399"/>
      <c r="O3" s="399"/>
      <c r="P3" s="399"/>
      <c r="Q3" s="399"/>
      <c r="R3" s="399"/>
      <c r="S3" s="399"/>
      <c r="T3" s="399"/>
      <c r="U3" s="399"/>
      <c r="V3" s="399"/>
      <c r="W3" s="399"/>
      <c r="X3" s="399"/>
      <c r="Y3" s="399"/>
      <c r="Z3" s="399"/>
      <c r="AA3" s="399"/>
      <c r="AB3" s="398"/>
      <c r="AC3" s="398"/>
      <c r="AD3" s="398"/>
      <c r="AE3" s="398"/>
      <c r="AF3" s="398"/>
      <c r="AG3" s="398"/>
      <c r="AH3" s="398"/>
      <c r="AI3" s="398"/>
      <c r="AJ3" s="398"/>
      <c r="AK3" s="398"/>
      <c r="AL3" s="398"/>
      <c r="AM3" s="398"/>
      <c r="AN3" s="398"/>
      <c r="AO3" s="398"/>
      <c r="AP3" s="398"/>
    </row>
    <row r="4" spans="1:42" s="398" customFormat="1" ht="18.75" x14ac:dyDescent="0.25">
      <c r="A4" s="397" t="s">
        <v>1478</v>
      </c>
      <c r="G4" s="399"/>
      <c r="H4" s="400"/>
      <c r="I4" s="399"/>
      <c r="J4" s="399"/>
      <c r="K4" s="399"/>
      <c r="L4" s="399"/>
      <c r="M4" s="399"/>
      <c r="N4" s="399"/>
      <c r="O4" s="399"/>
      <c r="P4" s="399"/>
      <c r="Q4" s="399"/>
      <c r="R4" s="399"/>
      <c r="S4" s="399"/>
      <c r="T4" s="399"/>
      <c r="U4" s="399"/>
      <c r="V4" s="399"/>
      <c r="W4" s="399"/>
      <c r="X4" s="399"/>
      <c r="Y4" s="399"/>
      <c r="Z4" s="399"/>
      <c r="AA4" s="399"/>
    </row>
    <row r="5" spans="1:42" s="398" customFormat="1" ht="18.75" customHeight="1" x14ac:dyDescent="0.25">
      <c r="A5" s="401" t="s">
        <v>1468</v>
      </c>
      <c r="B5" s="402"/>
      <c r="C5" s="402"/>
      <c r="D5" s="402"/>
      <c r="E5" s="402"/>
      <c r="F5" s="402"/>
      <c r="G5" s="402"/>
      <c r="H5" s="402"/>
      <c r="I5" s="402"/>
      <c r="J5" s="402"/>
      <c r="K5" s="402"/>
      <c r="L5" s="402"/>
      <c r="M5" s="402"/>
      <c r="N5" s="402"/>
      <c r="O5" s="402"/>
      <c r="P5" s="402"/>
      <c r="Q5" s="402"/>
      <c r="R5" s="402"/>
      <c r="S5" s="402"/>
      <c r="T5" s="402"/>
      <c r="U5" s="402"/>
    </row>
    <row r="6" spans="1:42" ht="15" customHeight="1" x14ac:dyDescent="0.25">
      <c r="A6" s="578" t="s">
        <v>97</v>
      </c>
      <c r="B6" s="580" t="s">
        <v>111</v>
      </c>
      <c r="C6" s="585" t="s">
        <v>86</v>
      </c>
      <c r="D6" s="585" t="s">
        <v>87</v>
      </c>
      <c r="E6" s="585" t="s">
        <v>392</v>
      </c>
      <c r="F6" s="585" t="s">
        <v>88</v>
      </c>
      <c r="G6" s="591" t="s">
        <v>100</v>
      </c>
      <c r="H6" s="599"/>
      <c r="I6" s="599"/>
      <c r="J6" s="599"/>
      <c r="K6" s="599"/>
      <c r="L6" s="599"/>
      <c r="M6" s="599"/>
      <c r="N6" s="592"/>
      <c r="O6" s="593" t="s">
        <v>101</v>
      </c>
      <c r="P6" s="594"/>
      <c r="Q6" s="580" t="s">
        <v>102</v>
      </c>
      <c r="R6" s="580" t="s">
        <v>103</v>
      </c>
      <c r="S6" s="580" t="s">
        <v>110</v>
      </c>
      <c r="T6" s="580" t="s">
        <v>109</v>
      </c>
      <c r="U6" s="588" t="s">
        <v>89</v>
      </c>
    </row>
    <row r="7" spans="1:42" ht="15" customHeight="1" x14ac:dyDescent="0.25">
      <c r="A7" s="578"/>
      <c r="B7" s="578"/>
      <c r="C7" s="586"/>
      <c r="D7" s="586"/>
      <c r="E7" s="586"/>
      <c r="F7" s="586"/>
      <c r="G7" s="591" t="s">
        <v>104</v>
      </c>
      <c r="H7" s="592"/>
      <c r="I7" s="591" t="s">
        <v>105</v>
      </c>
      <c r="J7" s="592"/>
      <c r="K7" s="591" t="s">
        <v>106</v>
      </c>
      <c r="L7" s="592"/>
      <c r="M7" s="591" t="s">
        <v>107</v>
      </c>
      <c r="N7" s="592"/>
      <c r="O7" s="595"/>
      <c r="P7" s="596"/>
      <c r="Q7" s="578"/>
      <c r="R7" s="578"/>
      <c r="S7" s="578"/>
      <c r="T7" s="578"/>
      <c r="U7" s="589"/>
    </row>
    <row r="8" spans="1:42" ht="25.5" x14ac:dyDescent="0.25">
      <c r="A8" s="579"/>
      <c r="B8" s="579"/>
      <c r="C8" s="587"/>
      <c r="D8" s="587"/>
      <c r="E8" s="587"/>
      <c r="F8" s="587"/>
      <c r="G8" s="429" t="s">
        <v>108</v>
      </c>
      <c r="H8" s="429" t="s">
        <v>12</v>
      </c>
      <c r="I8" s="429" t="s">
        <v>108</v>
      </c>
      <c r="J8" s="429" t="s">
        <v>12</v>
      </c>
      <c r="K8" s="429" t="s">
        <v>108</v>
      </c>
      <c r="L8" s="429" t="s">
        <v>12</v>
      </c>
      <c r="M8" s="429" t="s">
        <v>108</v>
      </c>
      <c r="N8" s="429" t="s">
        <v>12</v>
      </c>
      <c r="O8" s="429" t="s">
        <v>108</v>
      </c>
      <c r="P8" s="429" t="s">
        <v>12</v>
      </c>
      <c r="Q8" s="579"/>
      <c r="R8" s="579"/>
      <c r="S8" s="579"/>
      <c r="T8" s="579"/>
      <c r="U8" s="590"/>
    </row>
    <row r="9" spans="1:42" ht="15.75" x14ac:dyDescent="0.25">
      <c r="A9" s="430"/>
      <c r="B9" s="431"/>
      <c r="C9" s="432"/>
      <c r="D9" s="432"/>
      <c r="E9" s="433"/>
      <c r="F9" s="432"/>
      <c r="G9" s="434"/>
      <c r="H9" s="434"/>
      <c r="I9" s="434"/>
      <c r="J9" s="434"/>
      <c r="K9" s="434"/>
      <c r="L9" s="434"/>
      <c r="M9" s="434"/>
      <c r="N9" s="434"/>
      <c r="O9" s="434"/>
      <c r="P9" s="434"/>
      <c r="Q9" s="435"/>
      <c r="R9" s="435"/>
      <c r="S9" s="435"/>
      <c r="T9" s="435"/>
      <c r="U9" s="436"/>
    </row>
    <row r="10" spans="1:42" ht="15.75" customHeight="1" x14ac:dyDescent="0.25">
      <c r="A10" s="748" t="s">
        <v>1469</v>
      </c>
      <c r="B10" s="748" t="s">
        <v>1470</v>
      </c>
      <c r="C10" s="321"/>
      <c r="D10" s="321"/>
      <c r="E10" s="321"/>
      <c r="F10" s="321"/>
      <c r="G10" s="345"/>
      <c r="H10" s="346"/>
      <c r="I10" s="345"/>
      <c r="J10" s="346"/>
      <c r="K10" s="345"/>
      <c r="L10" s="346"/>
      <c r="M10" s="345"/>
      <c r="N10" s="346"/>
      <c r="O10" s="392">
        <f t="shared" ref="O10:P62" si="0">G10+I10+K10+M10</f>
        <v>0</v>
      </c>
      <c r="P10" s="390">
        <f t="shared" si="0"/>
        <v>0</v>
      </c>
      <c r="Q10" s="321"/>
      <c r="R10" s="321"/>
      <c r="S10" s="321"/>
      <c r="T10" s="321"/>
      <c r="U10" s="321"/>
    </row>
    <row r="11" spans="1:42" ht="15.75" x14ac:dyDescent="0.25">
      <c r="A11" s="749"/>
      <c r="B11" s="749"/>
      <c r="C11" s="321"/>
      <c r="D11" s="321"/>
      <c r="E11" s="321"/>
      <c r="F11" s="321"/>
      <c r="G11" s="345"/>
      <c r="H11" s="346"/>
      <c r="I11" s="345"/>
      <c r="J11" s="346"/>
      <c r="K11" s="345"/>
      <c r="L11" s="346"/>
      <c r="M11" s="345"/>
      <c r="N11" s="346"/>
      <c r="O11" s="392">
        <f t="shared" si="0"/>
        <v>0</v>
      </c>
      <c r="P11" s="390">
        <f t="shared" si="0"/>
        <v>0</v>
      </c>
      <c r="Q11" s="321"/>
      <c r="R11" s="321"/>
      <c r="S11" s="321"/>
      <c r="T11" s="321"/>
      <c r="U11" s="321"/>
    </row>
    <row r="12" spans="1:42" ht="15.75" x14ac:dyDescent="0.25">
      <c r="A12" s="749"/>
      <c r="B12" s="749"/>
      <c r="C12" s="321"/>
      <c r="D12" s="321"/>
      <c r="E12" s="321"/>
      <c r="F12" s="321"/>
      <c r="G12" s="345"/>
      <c r="H12" s="346"/>
      <c r="I12" s="345"/>
      <c r="J12" s="346"/>
      <c r="K12" s="345"/>
      <c r="L12" s="346"/>
      <c r="M12" s="345"/>
      <c r="N12" s="346"/>
      <c r="O12" s="392">
        <f t="shared" si="0"/>
        <v>0</v>
      </c>
      <c r="P12" s="390">
        <f t="shared" si="0"/>
        <v>0</v>
      </c>
      <c r="Q12" s="321"/>
      <c r="R12" s="321"/>
      <c r="S12" s="321"/>
      <c r="T12" s="321"/>
      <c r="U12" s="321"/>
    </row>
    <row r="13" spans="1:42" ht="15.75" x14ac:dyDescent="0.25">
      <c r="A13" s="749"/>
      <c r="B13" s="749"/>
      <c r="C13" s="321"/>
      <c r="D13" s="321"/>
      <c r="E13" s="321"/>
      <c r="F13" s="321"/>
      <c r="G13" s="345"/>
      <c r="H13" s="346"/>
      <c r="I13" s="345"/>
      <c r="J13" s="346"/>
      <c r="K13" s="345"/>
      <c r="L13" s="346"/>
      <c r="M13" s="345"/>
      <c r="N13" s="346"/>
      <c r="O13" s="392">
        <f t="shared" ref="O13:O25" si="1">G13+I13+K13+M13</f>
        <v>0</v>
      </c>
      <c r="P13" s="390">
        <f t="shared" ref="P13:P25" si="2">H13+J13+L13+N13</f>
        <v>0</v>
      </c>
      <c r="Q13" s="321"/>
      <c r="R13" s="321"/>
      <c r="S13" s="321"/>
      <c r="T13" s="321"/>
      <c r="U13" s="321"/>
    </row>
    <row r="14" spans="1:42" ht="15.75" x14ac:dyDescent="0.25">
      <c r="A14" s="749"/>
      <c r="B14" s="749"/>
      <c r="C14" s="321"/>
      <c r="D14" s="321"/>
      <c r="E14" s="321"/>
      <c r="F14" s="321"/>
      <c r="G14" s="345"/>
      <c r="H14" s="346"/>
      <c r="I14" s="345"/>
      <c r="J14" s="346"/>
      <c r="K14" s="345"/>
      <c r="L14" s="346"/>
      <c r="M14" s="345"/>
      <c r="N14" s="346"/>
      <c r="O14" s="392">
        <f t="shared" si="1"/>
        <v>0</v>
      </c>
      <c r="P14" s="390">
        <f t="shared" si="2"/>
        <v>0</v>
      </c>
      <c r="Q14" s="321"/>
      <c r="R14" s="321"/>
      <c r="S14" s="321"/>
      <c r="T14" s="321"/>
      <c r="U14" s="321"/>
    </row>
    <row r="15" spans="1:42" ht="15.75" x14ac:dyDescent="0.25">
      <c r="A15" s="749"/>
      <c r="B15" s="749"/>
      <c r="C15" s="321"/>
      <c r="D15" s="321"/>
      <c r="E15" s="321"/>
      <c r="F15" s="321"/>
      <c r="G15" s="345"/>
      <c r="H15" s="346"/>
      <c r="I15" s="345"/>
      <c r="J15" s="346"/>
      <c r="K15" s="345"/>
      <c r="L15" s="346"/>
      <c r="M15" s="345"/>
      <c r="N15" s="346"/>
      <c r="O15" s="392">
        <f t="shared" si="1"/>
        <v>0</v>
      </c>
      <c r="P15" s="390">
        <f t="shared" si="2"/>
        <v>0</v>
      </c>
      <c r="Q15" s="321"/>
      <c r="R15" s="321"/>
      <c r="S15" s="321"/>
      <c r="T15" s="321"/>
      <c r="U15" s="321"/>
    </row>
    <row r="16" spans="1:42" ht="15.75" x14ac:dyDescent="0.25">
      <c r="A16" s="749"/>
      <c r="B16" s="749"/>
      <c r="C16" s="321"/>
      <c r="D16" s="321"/>
      <c r="E16" s="321"/>
      <c r="F16" s="321"/>
      <c r="G16" s="345"/>
      <c r="H16" s="346"/>
      <c r="I16" s="345"/>
      <c r="J16" s="346"/>
      <c r="K16" s="345"/>
      <c r="L16" s="346"/>
      <c r="M16" s="345"/>
      <c r="N16" s="346"/>
      <c r="O16" s="392">
        <f t="shared" si="1"/>
        <v>0</v>
      </c>
      <c r="P16" s="390">
        <f t="shared" si="2"/>
        <v>0</v>
      </c>
      <c r="Q16" s="321"/>
      <c r="R16" s="321"/>
      <c r="S16" s="321"/>
      <c r="T16" s="321"/>
      <c r="U16" s="321"/>
    </row>
    <row r="17" spans="1:21" ht="15.75" x14ac:dyDescent="0.25">
      <c r="A17" s="749"/>
      <c r="B17" s="750"/>
      <c r="C17" s="321"/>
      <c r="D17" s="321"/>
      <c r="E17" s="321"/>
      <c r="F17" s="321"/>
      <c r="G17" s="345"/>
      <c r="H17" s="346"/>
      <c r="I17" s="345"/>
      <c r="J17" s="346"/>
      <c r="K17" s="345"/>
      <c r="L17" s="346"/>
      <c r="M17" s="345"/>
      <c r="N17" s="346"/>
      <c r="O17" s="392">
        <f t="shared" si="1"/>
        <v>0</v>
      </c>
      <c r="P17" s="390">
        <f t="shared" si="2"/>
        <v>0</v>
      </c>
      <c r="Q17" s="321"/>
      <c r="R17" s="321"/>
      <c r="S17" s="321"/>
      <c r="T17" s="321"/>
      <c r="U17" s="321"/>
    </row>
    <row r="18" spans="1:21" ht="15.75" x14ac:dyDescent="0.25">
      <c r="A18" s="749"/>
      <c r="B18" s="748" t="s">
        <v>1471</v>
      </c>
      <c r="C18" s="321"/>
      <c r="D18" s="321"/>
      <c r="E18" s="321"/>
      <c r="F18" s="321"/>
      <c r="G18" s="345"/>
      <c r="H18" s="346"/>
      <c r="I18" s="345"/>
      <c r="J18" s="346"/>
      <c r="K18" s="345"/>
      <c r="L18" s="346"/>
      <c r="M18" s="345"/>
      <c r="N18" s="346"/>
      <c r="O18" s="392">
        <f t="shared" si="1"/>
        <v>0</v>
      </c>
      <c r="P18" s="390">
        <f t="shared" si="2"/>
        <v>0</v>
      </c>
      <c r="Q18" s="321"/>
      <c r="R18" s="321"/>
      <c r="S18" s="321"/>
      <c r="T18" s="321"/>
      <c r="U18" s="321"/>
    </row>
    <row r="19" spans="1:21" ht="15.75" x14ac:dyDescent="0.25">
      <c r="A19" s="749"/>
      <c r="B19" s="749"/>
      <c r="C19" s="321"/>
      <c r="D19" s="321"/>
      <c r="E19" s="321"/>
      <c r="F19" s="321"/>
      <c r="G19" s="345"/>
      <c r="H19" s="346"/>
      <c r="I19" s="345"/>
      <c r="J19" s="346"/>
      <c r="K19" s="345"/>
      <c r="L19" s="346"/>
      <c r="M19" s="345"/>
      <c r="N19" s="346"/>
      <c r="O19" s="392"/>
      <c r="P19" s="390"/>
      <c r="Q19" s="321"/>
      <c r="R19" s="321"/>
      <c r="S19" s="321"/>
      <c r="T19" s="321"/>
      <c r="U19" s="321"/>
    </row>
    <row r="20" spans="1:21" ht="15.75" x14ac:dyDescent="0.25">
      <c r="A20" s="749"/>
      <c r="B20" s="749"/>
      <c r="C20" s="321"/>
      <c r="D20" s="321"/>
      <c r="E20" s="321"/>
      <c r="F20" s="321"/>
      <c r="G20" s="345"/>
      <c r="H20" s="346"/>
      <c r="I20" s="345"/>
      <c r="J20" s="346"/>
      <c r="K20" s="345"/>
      <c r="L20" s="346"/>
      <c r="M20" s="345"/>
      <c r="N20" s="346"/>
      <c r="O20" s="392"/>
      <c r="P20" s="390"/>
      <c r="Q20" s="321"/>
      <c r="R20" s="321"/>
      <c r="S20" s="321"/>
      <c r="T20" s="321"/>
      <c r="U20" s="321"/>
    </row>
    <row r="21" spans="1:21" ht="15.75" x14ac:dyDescent="0.25">
      <c r="A21" s="749"/>
      <c r="B21" s="749"/>
      <c r="C21" s="321"/>
      <c r="D21" s="321"/>
      <c r="E21" s="321"/>
      <c r="F21" s="321"/>
      <c r="G21" s="345"/>
      <c r="H21" s="346"/>
      <c r="I21" s="345"/>
      <c r="J21" s="346"/>
      <c r="K21" s="345"/>
      <c r="L21" s="346"/>
      <c r="M21" s="345"/>
      <c r="N21" s="346"/>
      <c r="O21" s="392"/>
      <c r="P21" s="390"/>
      <c r="Q21" s="321"/>
      <c r="R21" s="321"/>
      <c r="S21" s="321"/>
      <c r="T21" s="321"/>
      <c r="U21" s="321"/>
    </row>
    <row r="22" spans="1:21" ht="15.75" x14ac:dyDescent="0.25">
      <c r="A22" s="749"/>
      <c r="B22" s="749"/>
      <c r="C22" s="321"/>
      <c r="D22" s="321"/>
      <c r="E22" s="321"/>
      <c r="F22" s="321"/>
      <c r="G22" s="345"/>
      <c r="H22" s="346"/>
      <c r="I22" s="345"/>
      <c r="J22" s="346"/>
      <c r="K22" s="345"/>
      <c r="L22" s="346"/>
      <c r="M22" s="345"/>
      <c r="N22" s="346"/>
      <c r="O22" s="392"/>
      <c r="P22" s="390"/>
      <c r="Q22" s="321"/>
      <c r="R22" s="321"/>
      <c r="S22" s="321"/>
      <c r="T22" s="321"/>
      <c r="U22" s="321"/>
    </row>
    <row r="23" spans="1:21" ht="15.75" x14ac:dyDescent="0.25">
      <c r="A23" s="749"/>
      <c r="B23" s="749"/>
      <c r="C23" s="321"/>
      <c r="D23" s="321"/>
      <c r="E23" s="321"/>
      <c r="F23" s="321"/>
      <c r="G23" s="345"/>
      <c r="H23" s="346"/>
      <c r="I23" s="345"/>
      <c r="J23" s="346"/>
      <c r="K23" s="345"/>
      <c r="L23" s="346"/>
      <c r="M23" s="345"/>
      <c r="N23" s="346"/>
      <c r="O23" s="392">
        <f t="shared" si="1"/>
        <v>0</v>
      </c>
      <c r="P23" s="390">
        <f t="shared" si="2"/>
        <v>0</v>
      </c>
      <c r="Q23" s="321"/>
      <c r="R23" s="321"/>
      <c r="S23" s="321"/>
      <c r="T23" s="321"/>
      <c r="U23" s="321"/>
    </row>
    <row r="24" spans="1:21" ht="15.75" x14ac:dyDescent="0.25">
      <c r="A24" s="749"/>
      <c r="B24" s="750"/>
      <c r="C24" s="321"/>
      <c r="D24" s="321"/>
      <c r="E24" s="321"/>
      <c r="F24" s="321"/>
      <c r="G24" s="345"/>
      <c r="H24" s="346"/>
      <c r="I24" s="345"/>
      <c r="J24" s="346"/>
      <c r="K24" s="345"/>
      <c r="L24" s="346"/>
      <c r="M24" s="345"/>
      <c r="N24" s="346"/>
      <c r="O24" s="392">
        <f t="shared" si="1"/>
        <v>0</v>
      </c>
      <c r="P24" s="390">
        <f t="shared" si="2"/>
        <v>0</v>
      </c>
      <c r="Q24" s="321"/>
      <c r="R24" s="321"/>
      <c r="S24" s="321"/>
      <c r="T24" s="321"/>
      <c r="U24" s="321"/>
    </row>
    <row r="25" spans="1:21" ht="15.75" x14ac:dyDescent="0.25">
      <c r="A25" s="749"/>
      <c r="B25" s="748" t="s">
        <v>1472</v>
      </c>
      <c r="C25" s="321"/>
      <c r="D25" s="321"/>
      <c r="E25" s="321"/>
      <c r="F25" s="321"/>
      <c r="G25" s="345"/>
      <c r="H25" s="346"/>
      <c r="I25" s="345"/>
      <c r="J25" s="346"/>
      <c r="K25" s="345"/>
      <c r="L25" s="346"/>
      <c r="M25" s="345"/>
      <c r="N25" s="346"/>
      <c r="O25" s="392">
        <f t="shared" si="1"/>
        <v>0</v>
      </c>
      <c r="P25" s="390">
        <f t="shared" si="2"/>
        <v>0</v>
      </c>
      <c r="Q25" s="321"/>
      <c r="R25" s="321"/>
      <c r="S25" s="321"/>
      <c r="T25" s="321"/>
      <c r="U25" s="321"/>
    </row>
    <row r="26" spans="1:21" ht="15.75" x14ac:dyDescent="0.25">
      <c r="A26" s="749"/>
      <c r="B26" s="749"/>
      <c r="C26" s="321"/>
      <c r="D26" s="321"/>
      <c r="E26" s="321"/>
      <c r="F26" s="321"/>
      <c r="G26" s="345"/>
      <c r="H26" s="346"/>
      <c r="I26" s="345"/>
      <c r="J26" s="346"/>
      <c r="K26" s="345"/>
      <c r="L26" s="346"/>
      <c r="M26" s="345"/>
      <c r="N26" s="346"/>
      <c r="O26" s="392">
        <f t="shared" si="0"/>
        <v>0</v>
      </c>
      <c r="P26" s="390">
        <f t="shared" si="0"/>
        <v>0</v>
      </c>
      <c r="Q26" s="321"/>
      <c r="R26" s="321"/>
      <c r="S26" s="321"/>
      <c r="T26" s="321"/>
      <c r="U26" s="321"/>
    </row>
    <row r="27" spans="1:21" ht="15.75" x14ac:dyDescent="0.25">
      <c r="A27" s="749"/>
      <c r="B27" s="749"/>
      <c r="C27" s="321"/>
      <c r="D27" s="321"/>
      <c r="E27" s="321"/>
      <c r="F27" s="321"/>
      <c r="G27" s="345"/>
      <c r="H27" s="346"/>
      <c r="I27" s="345"/>
      <c r="J27" s="346"/>
      <c r="K27" s="345"/>
      <c r="L27" s="346"/>
      <c r="M27" s="345"/>
      <c r="N27" s="346"/>
      <c r="O27" s="392">
        <f t="shared" si="0"/>
        <v>0</v>
      </c>
      <c r="P27" s="390">
        <f t="shared" si="0"/>
        <v>0</v>
      </c>
      <c r="Q27" s="321"/>
      <c r="R27" s="321"/>
      <c r="S27" s="321"/>
      <c r="T27" s="321"/>
      <c r="U27" s="321"/>
    </row>
    <row r="28" spans="1:21" ht="15.75" x14ac:dyDescent="0.25">
      <c r="A28" s="749"/>
      <c r="B28" s="750"/>
      <c r="C28" s="321"/>
      <c r="D28" s="321"/>
      <c r="E28" s="321"/>
      <c r="F28" s="321"/>
      <c r="G28" s="345"/>
      <c r="H28" s="346"/>
      <c r="I28" s="345"/>
      <c r="J28" s="346"/>
      <c r="K28" s="345"/>
      <c r="L28" s="346"/>
      <c r="M28" s="345"/>
      <c r="N28" s="346"/>
      <c r="O28" s="392">
        <f t="shared" si="0"/>
        <v>0</v>
      </c>
      <c r="P28" s="390">
        <f t="shared" si="0"/>
        <v>0</v>
      </c>
      <c r="Q28" s="321"/>
      <c r="R28" s="321"/>
      <c r="S28" s="321"/>
      <c r="T28" s="321"/>
      <c r="U28" s="321"/>
    </row>
    <row r="29" spans="1:21" ht="15.75" x14ac:dyDescent="0.25">
      <c r="A29" s="749"/>
      <c r="B29" s="748" t="s">
        <v>1473</v>
      </c>
      <c r="C29" s="321"/>
      <c r="D29" s="321"/>
      <c r="E29" s="321"/>
      <c r="F29" s="321"/>
      <c r="G29" s="345"/>
      <c r="H29" s="346"/>
      <c r="I29" s="345"/>
      <c r="J29" s="346"/>
      <c r="K29" s="345"/>
      <c r="L29" s="346"/>
      <c r="M29" s="345"/>
      <c r="N29" s="346"/>
      <c r="O29" s="392">
        <f t="shared" si="0"/>
        <v>0</v>
      </c>
      <c r="P29" s="390">
        <f t="shared" si="0"/>
        <v>0</v>
      </c>
      <c r="Q29" s="321"/>
      <c r="R29" s="321"/>
      <c r="S29" s="321"/>
      <c r="T29" s="321"/>
      <c r="U29" s="321"/>
    </row>
    <row r="30" spans="1:21" ht="15.75" x14ac:dyDescent="0.25">
      <c r="A30" s="749"/>
      <c r="B30" s="749"/>
      <c r="C30" s="321"/>
      <c r="D30" s="321"/>
      <c r="E30" s="321"/>
      <c r="F30" s="321"/>
      <c r="G30" s="345"/>
      <c r="H30" s="346"/>
      <c r="I30" s="345"/>
      <c r="J30" s="346"/>
      <c r="K30" s="345"/>
      <c r="L30" s="346"/>
      <c r="M30" s="345"/>
      <c r="N30" s="346"/>
      <c r="O30" s="392">
        <f t="shared" si="0"/>
        <v>0</v>
      </c>
      <c r="P30" s="390">
        <f t="shared" si="0"/>
        <v>0</v>
      </c>
      <c r="Q30" s="321"/>
      <c r="R30" s="321"/>
      <c r="S30" s="321"/>
      <c r="T30" s="321"/>
      <c r="U30" s="321"/>
    </row>
    <row r="31" spans="1:21" ht="15.75" x14ac:dyDescent="0.25">
      <c r="A31" s="749"/>
      <c r="B31" s="749"/>
      <c r="C31" s="321"/>
      <c r="D31" s="321"/>
      <c r="E31" s="321"/>
      <c r="F31" s="321"/>
      <c r="G31" s="345"/>
      <c r="H31" s="346"/>
      <c r="I31" s="345"/>
      <c r="J31" s="346"/>
      <c r="K31" s="345"/>
      <c r="L31" s="346"/>
      <c r="M31" s="345"/>
      <c r="N31" s="346"/>
      <c r="O31" s="392"/>
      <c r="P31" s="390"/>
      <c r="Q31" s="321"/>
      <c r="R31" s="321"/>
      <c r="S31" s="321"/>
      <c r="T31" s="321"/>
      <c r="U31" s="321"/>
    </row>
    <row r="32" spans="1:21" ht="15.75" x14ac:dyDescent="0.25">
      <c r="A32" s="749"/>
      <c r="B32" s="749"/>
      <c r="C32" s="321"/>
      <c r="D32" s="321"/>
      <c r="E32" s="321"/>
      <c r="F32" s="321"/>
      <c r="G32" s="345"/>
      <c r="H32" s="346"/>
      <c r="I32" s="345"/>
      <c r="J32" s="346"/>
      <c r="K32" s="345"/>
      <c r="L32" s="346"/>
      <c r="M32" s="345"/>
      <c r="N32" s="346"/>
      <c r="O32" s="392"/>
      <c r="P32" s="390"/>
      <c r="Q32" s="321"/>
      <c r="R32" s="321"/>
      <c r="S32" s="321"/>
      <c r="T32" s="321"/>
      <c r="U32" s="321"/>
    </row>
    <row r="33" spans="1:21" ht="15.75" x14ac:dyDescent="0.25">
      <c r="A33" s="749"/>
      <c r="B33" s="749"/>
      <c r="C33" s="321"/>
      <c r="D33" s="321"/>
      <c r="E33" s="321"/>
      <c r="F33" s="321"/>
      <c r="G33" s="345"/>
      <c r="H33" s="346"/>
      <c r="I33" s="345"/>
      <c r="J33" s="346"/>
      <c r="K33" s="345"/>
      <c r="L33" s="346"/>
      <c r="M33" s="345"/>
      <c r="N33" s="346"/>
      <c r="O33" s="392"/>
      <c r="P33" s="390"/>
      <c r="Q33" s="321"/>
      <c r="R33" s="321"/>
      <c r="S33" s="321"/>
      <c r="T33" s="321"/>
      <c r="U33" s="321"/>
    </row>
    <row r="34" spans="1:21" ht="15.75" x14ac:dyDescent="0.25">
      <c r="A34" s="749"/>
      <c r="B34" s="749"/>
      <c r="C34" s="321"/>
      <c r="D34" s="321"/>
      <c r="E34" s="321"/>
      <c r="F34" s="321"/>
      <c r="G34" s="345"/>
      <c r="H34" s="346"/>
      <c r="I34" s="345"/>
      <c r="J34" s="346"/>
      <c r="K34" s="345"/>
      <c r="L34" s="346"/>
      <c r="M34" s="345"/>
      <c r="N34" s="346"/>
      <c r="O34" s="392"/>
      <c r="P34" s="390"/>
      <c r="Q34" s="321"/>
      <c r="R34" s="321"/>
      <c r="S34" s="321"/>
      <c r="T34" s="321"/>
      <c r="U34" s="321"/>
    </row>
    <row r="35" spans="1:21" ht="15.75" x14ac:dyDescent="0.25">
      <c r="A35" s="749"/>
      <c r="B35" s="749"/>
      <c r="C35" s="321"/>
      <c r="D35" s="321"/>
      <c r="E35" s="321"/>
      <c r="F35" s="321"/>
      <c r="G35" s="345"/>
      <c r="H35" s="346"/>
      <c r="I35" s="345"/>
      <c r="J35" s="346"/>
      <c r="K35" s="345"/>
      <c r="L35" s="346"/>
      <c r="M35" s="345"/>
      <c r="N35" s="346"/>
      <c r="O35" s="392">
        <f t="shared" si="0"/>
        <v>0</v>
      </c>
      <c r="P35" s="390">
        <f t="shared" si="0"/>
        <v>0</v>
      </c>
      <c r="Q35" s="321"/>
      <c r="R35" s="321"/>
      <c r="S35" s="321"/>
      <c r="T35" s="321"/>
      <c r="U35" s="321"/>
    </row>
    <row r="36" spans="1:21" ht="15.75" x14ac:dyDescent="0.25">
      <c r="A36" s="749"/>
      <c r="B36" s="749"/>
      <c r="C36" s="321"/>
      <c r="D36" s="321"/>
      <c r="E36" s="321"/>
      <c r="F36" s="321"/>
      <c r="G36" s="345"/>
      <c r="H36" s="346"/>
      <c r="I36" s="345"/>
      <c r="J36" s="346"/>
      <c r="K36" s="345"/>
      <c r="L36" s="346"/>
      <c r="M36" s="345"/>
      <c r="N36" s="346"/>
      <c r="O36" s="392"/>
      <c r="P36" s="390"/>
      <c r="Q36" s="321"/>
      <c r="R36" s="321"/>
      <c r="S36" s="321"/>
      <c r="T36" s="321"/>
      <c r="U36" s="321"/>
    </row>
    <row r="37" spans="1:21" ht="15.75" x14ac:dyDescent="0.25">
      <c r="A37" s="749"/>
      <c r="B37" s="749"/>
      <c r="C37" s="321"/>
      <c r="D37" s="321"/>
      <c r="E37" s="321"/>
      <c r="F37" s="321"/>
      <c r="G37" s="345"/>
      <c r="H37" s="346"/>
      <c r="I37" s="345"/>
      <c r="J37" s="346"/>
      <c r="K37" s="345"/>
      <c r="L37" s="346"/>
      <c r="M37" s="345"/>
      <c r="N37" s="346"/>
      <c r="O37" s="392"/>
      <c r="P37" s="390"/>
      <c r="Q37" s="321"/>
      <c r="R37" s="321"/>
      <c r="S37" s="321"/>
      <c r="T37" s="321"/>
      <c r="U37" s="321"/>
    </row>
    <row r="38" spans="1:21" ht="15.75" x14ac:dyDescent="0.25">
      <c r="A38" s="749"/>
      <c r="B38" s="749"/>
      <c r="C38" s="321"/>
      <c r="D38" s="321"/>
      <c r="E38" s="321"/>
      <c r="F38" s="321"/>
      <c r="G38" s="345"/>
      <c r="H38" s="346"/>
      <c r="I38" s="345"/>
      <c r="J38" s="346"/>
      <c r="K38" s="345"/>
      <c r="L38" s="346"/>
      <c r="M38" s="345"/>
      <c r="N38" s="346"/>
      <c r="O38" s="392"/>
      <c r="P38" s="390"/>
      <c r="Q38" s="321"/>
      <c r="R38" s="321"/>
      <c r="S38" s="321"/>
      <c r="T38" s="321"/>
      <c r="U38" s="321"/>
    </row>
    <row r="39" spans="1:21" ht="15.75" x14ac:dyDescent="0.25">
      <c r="A39" s="749"/>
      <c r="B39" s="749"/>
      <c r="C39" s="321"/>
      <c r="D39" s="321"/>
      <c r="E39" s="321"/>
      <c r="F39" s="321"/>
      <c r="G39" s="345"/>
      <c r="H39" s="346"/>
      <c r="I39" s="345"/>
      <c r="J39" s="346"/>
      <c r="K39" s="345"/>
      <c r="L39" s="346"/>
      <c r="M39" s="345"/>
      <c r="N39" s="346"/>
      <c r="O39" s="392"/>
      <c r="P39" s="390"/>
      <c r="Q39" s="321"/>
      <c r="R39" s="321"/>
      <c r="S39" s="321"/>
      <c r="T39" s="321"/>
      <c r="U39" s="321"/>
    </row>
    <row r="40" spans="1:21" ht="15.75" x14ac:dyDescent="0.25">
      <c r="A40" s="750"/>
      <c r="B40" s="750"/>
      <c r="C40" s="321"/>
      <c r="D40" s="321"/>
      <c r="E40" s="321"/>
      <c r="F40" s="321"/>
      <c r="G40" s="345"/>
      <c r="H40" s="346"/>
      <c r="I40" s="345"/>
      <c r="J40" s="346"/>
      <c r="K40" s="345"/>
      <c r="L40" s="346"/>
      <c r="M40" s="345"/>
      <c r="N40" s="346"/>
      <c r="O40" s="392"/>
      <c r="P40" s="390"/>
      <c r="Q40" s="321"/>
      <c r="R40" s="321"/>
      <c r="S40" s="321"/>
      <c r="T40" s="321"/>
      <c r="U40" s="321"/>
    </row>
    <row r="41" spans="1:21" ht="15.75" x14ac:dyDescent="0.25">
      <c r="A41" s="748" t="s">
        <v>1474</v>
      </c>
      <c r="B41" s="748" t="s">
        <v>1475</v>
      </c>
      <c r="C41" s="321"/>
      <c r="D41" s="321"/>
      <c r="E41" s="321"/>
      <c r="F41" s="321"/>
      <c r="G41" s="345"/>
      <c r="H41" s="346"/>
      <c r="I41" s="345"/>
      <c r="J41" s="346"/>
      <c r="K41" s="345"/>
      <c r="L41" s="346"/>
      <c r="M41" s="345"/>
      <c r="N41" s="346"/>
      <c r="O41" s="392"/>
      <c r="P41" s="390"/>
      <c r="Q41" s="321"/>
      <c r="R41" s="321"/>
      <c r="S41" s="321"/>
      <c r="T41" s="321"/>
      <c r="U41" s="321"/>
    </row>
    <row r="42" spans="1:21" ht="15.75" x14ac:dyDescent="0.25">
      <c r="A42" s="749"/>
      <c r="B42" s="749"/>
      <c r="C42" s="321"/>
      <c r="D42" s="321"/>
      <c r="E42" s="321"/>
      <c r="F42" s="321"/>
      <c r="G42" s="345"/>
      <c r="H42" s="346"/>
      <c r="I42" s="345"/>
      <c r="J42" s="346"/>
      <c r="K42" s="345"/>
      <c r="L42" s="346"/>
      <c r="M42" s="345"/>
      <c r="N42" s="346"/>
      <c r="O42" s="392"/>
      <c r="P42" s="390"/>
      <c r="Q42" s="321"/>
      <c r="R42" s="321"/>
      <c r="S42" s="321"/>
      <c r="T42" s="321"/>
      <c r="U42" s="321"/>
    </row>
    <row r="43" spans="1:21" ht="15.75" x14ac:dyDescent="0.25">
      <c r="A43" s="749"/>
      <c r="B43" s="749"/>
      <c r="C43" s="321"/>
      <c r="D43" s="321"/>
      <c r="E43" s="321"/>
      <c r="F43" s="321"/>
      <c r="G43" s="345"/>
      <c r="H43" s="346"/>
      <c r="I43" s="345"/>
      <c r="J43" s="346"/>
      <c r="K43" s="345"/>
      <c r="L43" s="346"/>
      <c r="M43" s="345"/>
      <c r="N43" s="346"/>
      <c r="O43" s="392"/>
      <c r="P43" s="390"/>
      <c r="Q43" s="321"/>
      <c r="R43" s="321"/>
      <c r="S43" s="321"/>
      <c r="T43" s="321"/>
      <c r="U43" s="321"/>
    </row>
    <row r="44" spans="1:21" ht="15.75" x14ac:dyDescent="0.25">
      <c r="A44" s="749"/>
      <c r="B44" s="749"/>
      <c r="C44" s="321"/>
      <c r="D44" s="321"/>
      <c r="E44" s="321"/>
      <c r="F44" s="321"/>
      <c r="G44" s="345"/>
      <c r="H44" s="346"/>
      <c r="I44" s="345"/>
      <c r="J44" s="346"/>
      <c r="K44" s="345"/>
      <c r="L44" s="346"/>
      <c r="M44" s="345"/>
      <c r="N44" s="346"/>
      <c r="O44" s="392"/>
      <c r="P44" s="390"/>
      <c r="Q44" s="321"/>
      <c r="R44" s="321"/>
      <c r="S44" s="321"/>
      <c r="T44" s="321"/>
      <c r="U44" s="321"/>
    </row>
    <row r="45" spans="1:21" ht="15.75" x14ac:dyDescent="0.25">
      <c r="A45" s="749"/>
      <c r="B45" s="749"/>
      <c r="C45" s="321"/>
      <c r="D45" s="321"/>
      <c r="E45" s="321"/>
      <c r="F45" s="321"/>
      <c r="G45" s="345"/>
      <c r="H45" s="346"/>
      <c r="I45" s="345"/>
      <c r="J45" s="346"/>
      <c r="K45" s="345"/>
      <c r="L45" s="346"/>
      <c r="M45" s="345"/>
      <c r="N45" s="346"/>
      <c r="O45" s="392"/>
      <c r="P45" s="390"/>
      <c r="Q45" s="321"/>
      <c r="R45" s="321"/>
      <c r="S45" s="321"/>
      <c r="T45" s="321"/>
      <c r="U45" s="321"/>
    </row>
    <row r="46" spans="1:21" ht="15.75" x14ac:dyDescent="0.25">
      <c r="A46" s="749"/>
      <c r="B46" s="749"/>
      <c r="C46" s="321"/>
      <c r="D46" s="321"/>
      <c r="E46" s="321"/>
      <c r="F46" s="321"/>
      <c r="G46" s="345"/>
      <c r="H46" s="346"/>
      <c r="I46" s="345"/>
      <c r="J46" s="346"/>
      <c r="K46" s="345"/>
      <c r="L46" s="346"/>
      <c r="M46" s="345"/>
      <c r="N46" s="346"/>
      <c r="O46" s="392"/>
      <c r="P46" s="390"/>
      <c r="Q46" s="321"/>
      <c r="R46" s="321"/>
      <c r="S46" s="321"/>
      <c r="T46" s="321"/>
      <c r="U46" s="321"/>
    </row>
    <row r="47" spans="1:21" ht="15.75" x14ac:dyDescent="0.25">
      <c r="A47" s="749"/>
      <c r="B47" s="749"/>
      <c r="C47" s="321"/>
      <c r="D47" s="321"/>
      <c r="E47" s="321"/>
      <c r="F47" s="321"/>
      <c r="G47" s="345"/>
      <c r="H47" s="346"/>
      <c r="I47" s="345"/>
      <c r="J47" s="346"/>
      <c r="K47" s="345"/>
      <c r="L47" s="346"/>
      <c r="M47" s="345"/>
      <c r="N47" s="346"/>
      <c r="O47" s="392">
        <f t="shared" si="0"/>
        <v>0</v>
      </c>
      <c r="P47" s="390">
        <f t="shared" si="0"/>
        <v>0</v>
      </c>
      <c r="Q47" s="321"/>
      <c r="R47" s="321"/>
      <c r="S47" s="321"/>
      <c r="T47" s="321"/>
      <c r="U47" s="321"/>
    </row>
    <row r="48" spans="1:21" ht="15.75" x14ac:dyDescent="0.25">
      <c r="A48" s="749"/>
      <c r="B48" s="749"/>
      <c r="C48" s="321"/>
      <c r="D48" s="321"/>
      <c r="E48" s="321"/>
      <c r="F48" s="321"/>
      <c r="G48" s="345"/>
      <c r="H48" s="346"/>
      <c r="I48" s="345"/>
      <c r="J48" s="346"/>
      <c r="K48" s="345"/>
      <c r="L48" s="346"/>
      <c r="M48" s="345"/>
      <c r="N48" s="346"/>
      <c r="O48" s="392">
        <f t="shared" si="0"/>
        <v>0</v>
      </c>
      <c r="P48" s="390">
        <f t="shared" si="0"/>
        <v>0</v>
      </c>
      <c r="Q48" s="321"/>
      <c r="R48" s="321"/>
      <c r="S48" s="321"/>
      <c r="T48" s="321"/>
      <c r="U48" s="321"/>
    </row>
    <row r="49" spans="1:21" ht="15.75" x14ac:dyDescent="0.25">
      <c r="A49" s="749"/>
      <c r="B49" s="750"/>
      <c r="C49" s="321"/>
      <c r="D49" s="321"/>
      <c r="E49" s="321"/>
      <c r="F49" s="321"/>
      <c r="G49" s="345"/>
      <c r="H49" s="346"/>
      <c r="I49" s="345"/>
      <c r="J49" s="346"/>
      <c r="K49" s="345"/>
      <c r="L49" s="346"/>
      <c r="M49" s="345"/>
      <c r="N49" s="346"/>
      <c r="O49" s="392">
        <f t="shared" si="0"/>
        <v>0</v>
      </c>
      <c r="P49" s="390">
        <f t="shared" si="0"/>
        <v>0</v>
      </c>
      <c r="Q49" s="321"/>
      <c r="R49" s="321"/>
      <c r="S49" s="321"/>
      <c r="T49" s="321"/>
      <c r="U49" s="321"/>
    </row>
    <row r="50" spans="1:21" ht="15.75" x14ac:dyDescent="0.25">
      <c r="A50" s="749"/>
      <c r="B50" s="748" t="s">
        <v>1476</v>
      </c>
      <c r="C50" s="321"/>
      <c r="D50" s="321"/>
      <c r="E50" s="321"/>
      <c r="F50" s="321"/>
      <c r="G50" s="345"/>
      <c r="H50" s="346"/>
      <c r="I50" s="345"/>
      <c r="J50" s="346"/>
      <c r="K50" s="345"/>
      <c r="L50" s="346"/>
      <c r="M50" s="345"/>
      <c r="N50" s="346"/>
      <c r="O50" s="392">
        <f t="shared" si="0"/>
        <v>0</v>
      </c>
      <c r="P50" s="390">
        <f t="shared" si="0"/>
        <v>0</v>
      </c>
      <c r="Q50" s="321"/>
      <c r="R50" s="321"/>
      <c r="S50" s="321"/>
      <c r="T50" s="321"/>
      <c r="U50" s="321"/>
    </row>
    <row r="51" spans="1:21" ht="15.75" x14ac:dyDescent="0.25">
      <c r="A51" s="749"/>
      <c r="B51" s="749"/>
      <c r="C51" s="321"/>
      <c r="D51" s="321"/>
      <c r="E51" s="321"/>
      <c r="F51" s="321"/>
      <c r="G51" s="345"/>
      <c r="H51" s="346"/>
      <c r="I51" s="345"/>
      <c r="J51" s="346"/>
      <c r="K51" s="345"/>
      <c r="L51" s="346"/>
      <c r="M51" s="345"/>
      <c r="N51" s="346"/>
      <c r="O51" s="392"/>
      <c r="P51" s="390"/>
      <c r="Q51" s="321"/>
      <c r="R51" s="321"/>
      <c r="S51" s="321"/>
      <c r="T51" s="321"/>
      <c r="U51" s="321"/>
    </row>
    <row r="52" spans="1:21" ht="15.75" x14ac:dyDescent="0.25">
      <c r="A52" s="749"/>
      <c r="B52" s="749"/>
      <c r="C52" s="321"/>
      <c r="D52" s="321"/>
      <c r="E52" s="321"/>
      <c r="F52" s="321"/>
      <c r="G52" s="345"/>
      <c r="H52" s="346"/>
      <c r="I52" s="345"/>
      <c r="J52" s="346"/>
      <c r="K52" s="345"/>
      <c r="L52" s="346"/>
      <c r="M52" s="345"/>
      <c r="N52" s="346"/>
      <c r="O52" s="392"/>
      <c r="P52" s="390"/>
      <c r="Q52" s="321"/>
      <c r="R52" s="321"/>
      <c r="S52" s="321"/>
      <c r="T52" s="321"/>
      <c r="U52" s="321"/>
    </row>
    <row r="53" spans="1:21" ht="15.75" x14ac:dyDescent="0.25">
      <c r="A53" s="749"/>
      <c r="B53" s="749"/>
      <c r="C53" s="321"/>
      <c r="D53" s="321"/>
      <c r="E53" s="321"/>
      <c r="F53" s="321"/>
      <c r="G53" s="345"/>
      <c r="H53" s="346"/>
      <c r="I53" s="345"/>
      <c r="J53" s="346"/>
      <c r="K53" s="345"/>
      <c r="L53" s="346"/>
      <c r="M53" s="345"/>
      <c r="N53" s="346"/>
      <c r="O53" s="392"/>
      <c r="P53" s="390"/>
      <c r="Q53" s="321"/>
      <c r="R53" s="321"/>
      <c r="S53" s="321"/>
      <c r="T53" s="321"/>
      <c r="U53" s="321"/>
    </row>
    <row r="54" spans="1:21" ht="15.75" x14ac:dyDescent="0.25">
      <c r="A54" s="749"/>
      <c r="B54" s="749"/>
      <c r="C54" s="321"/>
      <c r="D54" s="321"/>
      <c r="E54" s="321"/>
      <c r="F54" s="321"/>
      <c r="G54" s="345"/>
      <c r="H54" s="346"/>
      <c r="I54" s="345"/>
      <c r="J54" s="346"/>
      <c r="K54" s="345"/>
      <c r="L54" s="346"/>
      <c r="M54" s="345"/>
      <c r="N54" s="346"/>
      <c r="O54" s="392"/>
      <c r="P54" s="390"/>
      <c r="Q54" s="321"/>
      <c r="R54" s="321"/>
      <c r="S54" s="321"/>
      <c r="T54" s="321"/>
      <c r="U54" s="321"/>
    </row>
    <row r="55" spans="1:21" ht="15.75" x14ac:dyDescent="0.25">
      <c r="A55" s="749"/>
      <c r="B55" s="749"/>
      <c r="C55" s="321"/>
      <c r="D55" s="321"/>
      <c r="E55" s="321"/>
      <c r="F55" s="321"/>
      <c r="G55" s="345"/>
      <c r="H55" s="346"/>
      <c r="I55" s="345"/>
      <c r="J55" s="346"/>
      <c r="K55" s="345"/>
      <c r="L55" s="346"/>
      <c r="M55" s="345"/>
      <c r="N55" s="346"/>
      <c r="O55" s="392"/>
      <c r="P55" s="390"/>
      <c r="Q55" s="321"/>
      <c r="R55" s="321"/>
      <c r="S55" s="321"/>
      <c r="T55" s="321"/>
      <c r="U55" s="321"/>
    </row>
    <row r="56" spans="1:21" ht="15.75" x14ac:dyDescent="0.25">
      <c r="A56" s="749"/>
      <c r="B56" s="749"/>
      <c r="C56" s="321"/>
      <c r="D56" s="321"/>
      <c r="E56" s="321"/>
      <c r="F56" s="321"/>
      <c r="G56" s="345"/>
      <c r="H56" s="346"/>
      <c r="I56" s="345"/>
      <c r="J56" s="346"/>
      <c r="K56" s="345"/>
      <c r="L56" s="346"/>
      <c r="M56" s="345"/>
      <c r="N56" s="346"/>
      <c r="O56" s="392"/>
      <c r="P56" s="390"/>
      <c r="Q56" s="321"/>
      <c r="R56" s="321"/>
      <c r="S56" s="321"/>
      <c r="T56" s="321"/>
      <c r="U56" s="321"/>
    </row>
    <row r="57" spans="1:21" ht="15.75" x14ac:dyDescent="0.25">
      <c r="A57" s="749"/>
      <c r="B57" s="749"/>
      <c r="C57" s="321"/>
      <c r="D57" s="321"/>
      <c r="E57" s="321"/>
      <c r="F57" s="321"/>
      <c r="G57" s="345"/>
      <c r="H57" s="346"/>
      <c r="I57" s="345"/>
      <c r="J57" s="346"/>
      <c r="K57" s="345"/>
      <c r="L57" s="346"/>
      <c r="M57" s="345"/>
      <c r="N57" s="346"/>
      <c r="O57" s="392"/>
      <c r="P57" s="390"/>
      <c r="Q57" s="321"/>
      <c r="R57" s="321"/>
      <c r="S57" s="321"/>
      <c r="T57" s="321"/>
      <c r="U57" s="321"/>
    </row>
    <row r="58" spans="1:21" ht="15.75" x14ac:dyDescent="0.25">
      <c r="A58" s="749"/>
      <c r="B58" s="749"/>
      <c r="C58" s="321"/>
      <c r="D58" s="321"/>
      <c r="E58" s="321"/>
      <c r="F58" s="321"/>
      <c r="G58" s="345"/>
      <c r="H58" s="346"/>
      <c r="I58" s="345"/>
      <c r="J58" s="346"/>
      <c r="K58" s="345"/>
      <c r="L58" s="346"/>
      <c r="M58" s="345"/>
      <c r="N58" s="346"/>
      <c r="O58" s="392"/>
      <c r="P58" s="390"/>
      <c r="Q58" s="321"/>
      <c r="R58" s="321"/>
      <c r="S58" s="321"/>
      <c r="T58" s="321"/>
      <c r="U58" s="321"/>
    </row>
    <row r="59" spans="1:21" ht="15.75" x14ac:dyDescent="0.25">
      <c r="A59" s="749"/>
      <c r="B59" s="749"/>
      <c r="C59" s="321"/>
      <c r="D59" s="321"/>
      <c r="E59" s="321"/>
      <c r="F59" s="321"/>
      <c r="G59" s="345"/>
      <c r="H59" s="346"/>
      <c r="I59" s="345"/>
      <c r="J59" s="346"/>
      <c r="K59" s="345"/>
      <c r="L59" s="346"/>
      <c r="M59" s="345"/>
      <c r="N59" s="346"/>
      <c r="O59" s="392"/>
      <c r="P59" s="390"/>
      <c r="Q59" s="321"/>
      <c r="R59" s="321"/>
      <c r="S59" s="321"/>
      <c r="T59" s="321"/>
      <c r="U59" s="321"/>
    </row>
    <row r="60" spans="1:21" ht="15.75" x14ac:dyDescent="0.25">
      <c r="A60" s="749"/>
      <c r="B60" s="749"/>
      <c r="C60" s="321"/>
      <c r="D60" s="321"/>
      <c r="E60" s="321"/>
      <c r="F60" s="321"/>
      <c r="G60" s="345"/>
      <c r="H60" s="346"/>
      <c r="I60" s="345"/>
      <c r="J60" s="346"/>
      <c r="K60" s="345"/>
      <c r="L60" s="346"/>
      <c r="M60" s="345"/>
      <c r="N60" s="346"/>
      <c r="O60" s="392"/>
      <c r="P60" s="390"/>
      <c r="Q60" s="321"/>
      <c r="R60" s="321"/>
      <c r="S60" s="321"/>
      <c r="T60" s="321"/>
      <c r="U60" s="321"/>
    </row>
    <row r="61" spans="1:21" ht="15.75" x14ac:dyDescent="0.25">
      <c r="A61" s="749"/>
      <c r="B61" s="749"/>
      <c r="C61" s="321"/>
      <c r="D61" s="321"/>
      <c r="E61" s="321"/>
      <c r="F61" s="321"/>
      <c r="G61" s="345"/>
      <c r="H61" s="346"/>
      <c r="I61" s="345"/>
      <c r="J61" s="346"/>
      <c r="K61" s="345"/>
      <c r="L61" s="346"/>
      <c r="M61" s="345"/>
      <c r="N61" s="346"/>
      <c r="O61" s="392"/>
      <c r="P61" s="390"/>
      <c r="Q61" s="321"/>
      <c r="R61" s="321"/>
      <c r="S61" s="321"/>
      <c r="T61" s="321"/>
      <c r="U61" s="321"/>
    </row>
    <row r="62" spans="1:21" ht="15.75" x14ac:dyDescent="0.25">
      <c r="A62" s="750"/>
      <c r="B62" s="750"/>
      <c r="C62" s="321"/>
      <c r="D62" s="321"/>
      <c r="E62" s="321"/>
      <c r="F62" s="321"/>
      <c r="G62" s="345"/>
      <c r="H62" s="346"/>
      <c r="I62" s="345"/>
      <c r="J62" s="346"/>
      <c r="K62" s="345"/>
      <c r="L62" s="346"/>
      <c r="M62" s="345"/>
      <c r="N62" s="346"/>
      <c r="O62" s="392">
        <f t="shared" si="0"/>
        <v>0</v>
      </c>
      <c r="P62" s="390">
        <f t="shared" si="0"/>
        <v>0</v>
      </c>
      <c r="Q62" s="321"/>
      <c r="R62" s="321"/>
      <c r="S62" s="321"/>
      <c r="T62" s="321"/>
      <c r="U62" s="321"/>
    </row>
    <row r="63" spans="1:21" ht="15.75" x14ac:dyDescent="0.25">
      <c r="A63" s="748" t="s">
        <v>1477</v>
      </c>
      <c r="B63" s="403"/>
      <c r="C63" s="321"/>
      <c r="D63" s="321"/>
      <c r="E63" s="321"/>
      <c r="F63" s="321"/>
      <c r="G63" s="345"/>
      <c r="H63" s="346"/>
      <c r="I63" s="345"/>
      <c r="J63" s="346"/>
      <c r="K63" s="345"/>
      <c r="L63" s="346"/>
      <c r="M63" s="345"/>
      <c r="N63" s="346"/>
      <c r="O63" s="392">
        <f t="shared" ref="O63:P69" si="3">G63+I63+K63+M63</f>
        <v>0</v>
      </c>
      <c r="P63" s="390">
        <f t="shared" si="3"/>
        <v>0</v>
      </c>
      <c r="Q63" s="321"/>
      <c r="R63" s="321"/>
      <c r="S63" s="321"/>
      <c r="T63" s="321"/>
      <c r="U63" s="321"/>
    </row>
    <row r="64" spans="1:21" ht="15.75" x14ac:dyDescent="0.25">
      <c r="A64" s="749"/>
      <c r="B64" s="403"/>
      <c r="C64" s="321"/>
      <c r="D64" s="321"/>
      <c r="E64" s="321"/>
      <c r="F64" s="321"/>
      <c r="G64" s="345"/>
      <c r="H64" s="346"/>
      <c r="I64" s="345"/>
      <c r="J64" s="346"/>
      <c r="K64" s="345"/>
      <c r="L64" s="346"/>
      <c r="M64" s="345"/>
      <c r="N64" s="346"/>
      <c r="O64" s="392"/>
      <c r="P64" s="390"/>
      <c r="Q64" s="321"/>
      <c r="R64" s="321"/>
      <c r="S64" s="321"/>
      <c r="T64" s="321"/>
      <c r="U64" s="321"/>
    </row>
    <row r="65" spans="1:21" ht="15.75" x14ac:dyDescent="0.25">
      <c r="A65" s="749"/>
      <c r="B65" s="403"/>
      <c r="C65" s="321"/>
      <c r="D65" s="321"/>
      <c r="E65" s="321"/>
      <c r="F65" s="321"/>
      <c r="G65" s="345"/>
      <c r="H65" s="346"/>
      <c r="I65" s="345"/>
      <c r="J65" s="346"/>
      <c r="K65" s="345"/>
      <c r="L65" s="346"/>
      <c r="M65" s="345"/>
      <c r="N65" s="346"/>
      <c r="O65" s="392"/>
      <c r="P65" s="390"/>
      <c r="Q65" s="321"/>
      <c r="R65" s="321"/>
      <c r="S65" s="321"/>
      <c r="T65" s="321"/>
      <c r="U65" s="321"/>
    </row>
    <row r="66" spans="1:21" ht="15.75" x14ac:dyDescent="0.25">
      <c r="A66" s="749"/>
      <c r="B66" s="403"/>
      <c r="C66" s="321"/>
      <c r="D66" s="321"/>
      <c r="E66" s="321"/>
      <c r="F66" s="321"/>
      <c r="G66" s="345"/>
      <c r="H66" s="346"/>
      <c r="I66" s="345"/>
      <c r="J66" s="346"/>
      <c r="K66" s="345"/>
      <c r="L66" s="346"/>
      <c r="M66" s="345"/>
      <c r="N66" s="346"/>
      <c r="O66" s="392"/>
      <c r="P66" s="390"/>
      <c r="Q66" s="321"/>
      <c r="R66" s="321"/>
      <c r="S66" s="321"/>
      <c r="T66" s="321"/>
      <c r="U66" s="321"/>
    </row>
    <row r="67" spans="1:21" ht="15.75" x14ac:dyDescent="0.25">
      <c r="A67" s="749"/>
      <c r="B67" s="403"/>
      <c r="C67" s="321"/>
      <c r="D67" s="321"/>
      <c r="E67" s="321"/>
      <c r="F67" s="321"/>
      <c r="G67" s="345"/>
      <c r="H67" s="346"/>
      <c r="I67" s="345"/>
      <c r="J67" s="346"/>
      <c r="K67" s="345"/>
      <c r="L67" s="346"/>
      <c r="M67" s="345"/>
      <c r="N67" s="346"/>
      <c r="O67" s="392"/>
      <c r="P67" s="390"/>
      <c r="Q67" s="321"/>
      <c r="R67" s="321"/>
      <c r="S67" s="321"/>
      <c r="T67" s="321"/>
      <c r="U67" s="321"/>
    </row>
    <row r="68" spans="1:21" ht="15.75" x14ac:dyDescent="0.25">
      <c r="A68" s="749"/>
      <c r="B68" s="403"/>
      <c r="C68" s="321"/>
      <c r="D68" s="321"/>
      <c r="E68" s="321"/>
      <c r="F68" s="321"/>
      <c r="G68" s="345"/>
      <c r="H68" s="346"/>
      <c r="I68" s="345"/>
      <c r="J68" s="346"/>
      <c r="K68" s="345"/>
      <c r="L68" s="346"/>
      <c r="M68" s="345"/>
      <c r="N68" s="346"/>
      <c r="O68" s="392">
        <f t="shared" si="3"/>
        <v>0</v>
      </c>
      <c r="P68" s="390">
        <f t="shared" si="3"/>
        <v>0</v>
      </c>
      <c r="Q68" s="321"/>
      <c r="R68" s="321"/>
      <c r="S68" s="321"/>
      <c r="T68" s="321"/>
      <c r="U68" s="321"/>
    </row>
    <row r="69" spans="1:21" ht="15.75" x14ac:dyDescent="0.25">
      <c r="A69" s="750"/>
      <c r="B69" s="403"/>
      <c r="C69" s="321"/>
      <c r="D69" s="321"/>
      <c r="E69" s="321"/>
      <c r="F69" s="321"/>
      <c r="G69" s="321"/>
      <c r="H69" s="346"/>
      <c r="I69" s="321"/>
      <c r="J69" s="346"/>
      <c r="K69" s="321"/>
      <c r="L69" s="346"/>
      <c r="M69" s="321"/>
      <c r="N69" s="346"/>
      <c r="O69" s="392">
        <f t="shared" si="3"/>
        <v>0</v>
      </c>
      <c r="P69" s="390">
        <f t="shared" si="3"/>
        <v>0</v>
      </c>
      <c r="Q69" s="321"/>
      <c r="R69" s="71"/>
      <c r="S69" s="321"/>
      <c r="T69" s="321"/>
      <c r="U69" s="321"/>
    </row>
    <row r="70" spans="1:21" ht="15.75" x14ac:dyDescent="0.25">
      <c r="A70" s="290"/>
      <c r="B70" s="291"/>
      <c r="C70" s="291"/>
      <c r="D70" s="290" t="s">
        <v>1462</v>
      </c>
      <c r="E70" s="291"/>
      <c r="F70" s="292"/>
      <c r="G70" s="75">
        <f t="shared" ref="G70:P70" si="4">SUM(G10:G69)</f>
        <v>0</v>
      </c>
      <c r="H70" s="234">
        <f t="shared" si="4"/>
        <v>0</v>
      </c>
      <c r="I70" s="75">
        <f t="shared" si="4"/>
        <v>0</v>
      </c>
      <c r="J70" s="234">
        <f t="shared" si="4"/>
        <v>0</v>
      </c>
      <c r="K70" s="75">
        <f t="shared" si="4"/>
        <v>0</v>
      </c>
      <c r="L70" s="234">
        <f t="shared" si="4"/>
        <v>0</v>
      </c>
      <c r="M70" s="75">
        <f t="shared" si="4"/>
        <v>0</v>
      </c>
      <c r="N70" s="234">
        <f t="shared" si="4"/>
        <v>0</v>
      </c>
      <c r="O70" s="234">
        <f t="shared" si="4"/>
        <v>0</v>
      </c>
      <c r="P70" s="234">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52" activePane="bottomLeft" state="frozen"/>
      <selection activeCell="K7" sqref="K7"/>
      <selection pane="bottomLeft" activeCell="D68" sqref="D68"/>
    </sheetView>
  </sheetViews>
  <sheetFormatPr baseColWidth="10" defaultRowHeight="15" x14ac:dyDescent="0.25"/>
  <cols>
    <col min="1" max="1" width="35.7109375" style="453" customWidth="1"/>
    <col min="2" max="2" width="35.85546875" style="453" customWidth="1"/>
    <col min="3" max="6" width="27.42578125" style="453" customWidth="1"/>
    <col min="7" max="7" width="15.28515625" style="453" customWidth="1"/>
    <col min="8" max="8" width="11.42578125" style="232"/>
    <col min="9" max="9" width="15.28515625" style="453" customWidth="1"/>
    <col min="10" max="10" width="18.85546875" style="232" customWidth="1"/>
    <col min="11" max="11" width="11.42578125" style="453"/>
    <col min="12" max="12" width="11.42578125" style="232"/>
    <col min="13" max="13" width="11.42578125" style="453"/>
    <col min="14" max="14" width="11.42578125" style="232"/>
    <col min="15" max="15" width="15.28515625" style="453" customWidth="1"/>
    <col min="16" max="16" width="18.28515625" style="232" customWidth="1"/>
    <col min="17" max="17" width="14.140625" style="453" hidden="1" customWidth="1"/>
    <col min="18" max="20" width="14.140625" style="453" customWidth="1"/>
    <col min="21" max="21" width="17" style="453" customWidth="1"/>
    <col min="22" max="16384" width="11.42578125" style="453"/>
  </cols>
  <sheetData>
    <row r="1" spans="1:42" ht="21" x14ac:dyDescent="0.25">
      <c r="A1" s="398"/>
      <c r="B1" s="398"/>
      <c r="C1" s="398"/>
      <c r="D1" s="398"/>
      <c r="E1" s="768" t="s">
        <v>1494</v>
      </c>
      <c r="F1" s="768"/>
      <c r="G1" s="768"/>
      <c r="H1" s="768"/>
      <c r="I1" s="768"/>
      <c r="J1" s="768"/>
      <c r="K1" s="768"/>
      <c r="L1" s="768"/>
      <c r="M1" s="399"/>
      <c r="N1" s="399"/>
      <c r="O1" s="399"/>
      <c r="P1" s="399"/>
      <c r="Q1" s="399"/>
      <c r="R1" s="399"/>
      <c r="S1" s="399"/>
      <c r="T1" s="399"/>
      <c r="U1" s="399"/>
      <c r="V1" s="399"/>
      <c r="W1" s="399"/>
      <c r="X1" s="399"/>
      <c r="Y1" s="399"/>
      <c r="Z1" s="399"/>
      <c r="AA1" s="399"/>
      <c r="AB1" s="398"/>
      <c r="AC1" s="398"/>
      <c r="AD1" s="398"/>
      <c r="AE1" s="398"/>
      <c r="AF1" s="398"/>
      <c r="AG1" s="398"/>
      <c r="AH1" s="398"/>
      <c r="AI1" s="398"/>
      <c r="AJ1" s="398"/>
      <c r="AK1" s="398"/>
      <c r="AL1" s="398"/>
      <c r="AM1" s="398"/>
      <c r="AN1" s="398"/>
      <c r="AO1" s="398"/>
      <c r="AP1" s="398"/>
    </row>
    <row r="2" spans="1:42" ht="18.75" x14ac:dyDescent="0.25">
      <c r="A2" s="397" t="s">
        <v>1355</v>
      </c>
      <c r="B2" s="398"/>
      <c r="C2" s="398"/>
      <c r="D2" s="398"/>
      <c r="E2" s="398"/>
      <c r="F2" s="398"/>
      <c r="G2" s="399"/>
      <c r="H2" s="400"/>
      <c r="I2" s="399"/>
      <c r="J2" s="399"/>
      <c r="K2" s="399"/>
      <c r="L2" s="399"/>
      <c r="M2" s="399"/>
      <c r="N2" s="399"/>
      <c r="O2" s="399"/>
      <c r="P2" s="399"/>
      <c r="Q2" s="399"/>
      <c r="R2" s="399"/>
      <c r="S2" s="399"/>
      <c r="T2" s="399"/>
      <c r="U2" s="399"/>
      <c r="V2" s="399"/>
      <c r="W2" s="399"/>
      <c r="X2" s="399"/>
      <c r="Y2" s="399"/>
      <c r="Z2" s="399"/>
      <c r="AA2" s="399"/>
      <c r="AB2" s="398"/>
      <c r="AC2" s="398"/>
      <c r="AD2" s="398"/>
      <c r="AE2" s="398"/>
      <c r="AF2" s="398"/>
      <c r="AG2" s="398"/>
      <c r="AH2" s="398"/>
      <c r="AI2" s="398"/>
      <c r="AJ2" s="398"/>
      <c r="AK2" s="398"/>
      <c r="AL2" s="398"/>
      <c r="AM2" s="398"/>
      <c r="AN2" s="398"/>
      <c r="AO2" s="398"/>
      <c r="AP2" s="398"/>
    </row>
    <row r="3" spans="1:42" ht="18.75" x14ac:dyDescent="0.25">
      <c r="A3" s="397" t="s">
        <v>1490</v>
      </c>
      <c r="B3" s="398"/>
      <c r="C3" s="398"/>
      <c r="D3" s="398"/>
      <c r="E3" s="398"/>
      <c r="F3" s="398"/>
      <c r="G3" s="399"/>
      <c r="H3" s="400"/>
      <c r="I3" s="399"/>
      <c r="J3" s="399"/>
      <c r="K3" s="399"/>
      <c r="L3" s="399"/>
      <c r="M3" s="399"/>
      <c r="N3" s="399"/>
      <c r="O3" s="399"/>
      <c r="P3" s="399"/>
      <c r="Q3" s="399"/>
      <c r="R3" s="399"/>
      <c r="S3" s="399"/>
      <c r="T3" s="399"/>
      <c r="U3" s="399"/>
      <c r="V3" s="399"/>
      <c r="W3" s="399"/>
      <c r="X3" s="399"/>
      <c r="Y3" s="399"/>
      <c r="Z3" s="399"/>
      <c r="AA3" s="399"/>
      <c r="AB3" s="398"/>
      <c r="AC3" s="398"/>
      <c r="AD3" s="398"/>
      <c r="AE3" s="398"/>
      <c r="AF3" s="398"/>
      <c r="AG3" s="398"/>
      <c r="AH3" s="398"/>
      <c r="AI3" s="398"/>
      <c r="AJ3" s="398"/>
      <c r="AK3" s="398"/>
      <c r="AL3" s="398"/>
      <c r="AM3" s="398"/>
      <c r="AN3" s="398"/>
      <c r="AO3" s="398"/>
      <c r="AP3" s="398"/>
    </row>
    <row r="4" spans="1:42" s="398" customFormat="1" ht="18.75" x14ac:dyDescent="0.25">
      <c r="A4" s="397" t="s">
        <v>1491</v>
      </c>
      <c r="G4" s="399"/>
      <c r="H4" s="400"/>
      <c r="I4" s="399"/>
      <c r="J4" s="399"/>
      <c r="K4" s="399"/>
      <c r="L4" s="399"/>
      <c r="M4" s="399"/>
      <c r="N4" s="399"/>
      <c r="O4" s="399"/>
      <c r="P4" s="399"/>
      <c r="Q4" s="399"/>
      <c r="R4" s="399"/>
      <c r="S4" s="399"/>
      <c r="T4" s="399"/>
      <c r="U4" s="399"/>
      <c r="V4" s="399"/>
      <c r="W4" s="399"/>
      <c r="X4" s="399"/>
      <c r="Y4" s="399"/>
      <c r="Z4" s="399"/>
      <c r="AA4" s="399"/>
    </row>
    <row r="5" spans="1:42" s="398" customFormat="1" ht="18.75" x14ac:dyDescent="0.25">
      <c r="A5" s="397" t="s">
        <v>1492</v>
      </c>
      <c r="G5" s="399"/>
      <c r="H5" s="400"/>
      <c r="I5" s="399"/>
      <c r="J5" s="399"/>
      <c r="K5" s="399"/>
      <c r="L5" s="399"/>
      <c r="M5" s="399"/>
      <c r="N5" s="399"/>
      <c r="O5" s="399"/>
      <c r="P5" s="399"/>
      <c r="Q5" s="399"/>
      <c r="R5" s="399"/>
      <c r="S5" s="399"/>
      <c r="T5" s="399"/>
      <c r="U5" s="399"/>
      <c r="V5" s="399"/>
      <c r="W5" s="399"/>
      <c r="X5" s="399"/>
      <c r="Y5" s="399"/>
      <c r="Z5" s="399"/>
      <c r="AA5" s="399"/>
    </row>
    <row r="6" spans="1:42" s="398" customFormat="1" x14ac:dyDescent="0.25">
      <c r="A6" s="402" t="s">
        <v>1493</v>
      </c>
      <c r="B6" s="402"/>
      <c r="C6" s="402"/>
      <c r="D6" s="402"/>
      <c r="E6" s="402"/>
      <c r="F6" s="402"/>
      <c r="G6" s="402"/>
      <c r="H6" s="402"/>
      <c r="I6" s="402"/>
      <c r="J6" s="402"/>
      <c r="K6" s="402"/>
      <c r="L6" s="402"/>
      <c r="M6" s="402"/>
      <c r="N6" s="402"/>
      <c r="O6" s="402"/>
      <c r="P6" s="402"/>
      <c r="Q6" s="402"/>
      <c r="R6" s="402"/>
      <c r="S6" s="402"/>
      <c r="T6" s="402"/>
      <c r="U6" s="402"/>
    </row>
    <row r="7" spans="1:42" ht="15" customHeight="1" x14ac:dyDescent="0.25">
      <c r="A7" s="578" t="s">
        <v>97</v>
      </c>
      <c r="B7" s="580" t="s">
        <v>111</v>
      </c>
      <c r="C7" s="585" t="s">
        <v>86</v>
      </c>
      <c r="D7" s="585" t="s">
        <v>87</v>
      </c>
      <c r="E7" s="585" t="s">
        <v>392</v>
      </c>
      <c r="F7" s="585" t="s">
        <v>88</v>
      </c>
      <c r="G7" s="591" t="s">
        <v>100</v>
      </c>
      <c r="H7" s="599"/>
      <c r="I7" s="599"/>
      <c r="J7" s="599"/>
      <c r="K7" s="599"/>
      <c r="L7" s="599"/>
      <c r="M7" s="599"/>
      <c r="N7" s="592"/>
      <c r="O7" s="593" t="s">
        <v>101</v>
      </c>
      <c r="P7" s="594"/>
      <c r="Q7" s="580" t="s">
        <v>102</v>
      </c>
      <c r="R7" s="580" t="s">
        <v>103</v>
      </c>
      <c r="S7" s="580" t="s">
        <v>110</v>
      </c>
      <c r="T7" s="580" t="s">
        <v>109</v>
      </c>
      <c r="U7" s="588" t="s">
        <v>89</v>
      </c>
    </row>
    <row r="8" spans="1:42" ht="15" customHeight="1" x14ac:dyDescent="0.25">
      <c r="A8" s="578"/>
      <c r="B8" s="578"/>
      <c r="C8" s="586"/>
      <c r="D8" s="586"/>
      <c r="E8" s="586"/>
      <c r="F8" s="586"/>
      <c r="G8" s="591" t="s">
        <v>104</v>
      </c>
      <c r="H8" s="592"/>
      <c r="I8" s="591" t="s">
        <v>105</v>
      </c>
      <c r="J8" s="592"/>
      <c r="K8" s="591" t="s">
        <v>106</v>
      </c>
      <c r="L8" s="592"/>
      <c r="M8" s="591" t="s">
        <v>107</v>
      </c>
      <c r="N8" s="592"/>
      <c r="O8" s="595"/>
      <c r="P8" s="596"/>
      <c r="Q8" s="578"/>
      <c r="R8" s="578"/>
      <c r="S8" s="578"/>
      <c r="T8" s="578"/>
      <c r="U8" s="589"/>
    </row>
    <row r="9" spans="1:42" ht="25.5" x14ac:dyDescent="0.25">
      <c r="A9" s="579"/>
      <c r="B9" s="579"/>
      <c r="C9" s="587"/>
      <c r="D9" s="587"/>
      <c r="E9" s="587"/>
      <c r="F9" s="587"/>
      <c r="G9" s="429" t="s">
        <v>108</v>
      </c>
      <c r="H9" s="429" t="s">
        <v>12</v>
      </c>
      <c r="I9" s="429" t="s">
        <v>108</v>
      </c>
      <c r="J9" s="429" t="s">
        <v>12</v>
      </c>
      <c r="K9" s="429" t="s">
        <v>108</v>
      </c>
      <c r="L9" s="429" t="s">
        <v>12</v>
      </c>
      <c r="M9" s="429" t="s">
        <v>108</v>
      </c>
      <c r="N9" s="429" t="s">
        <v>12</v>
      </c>
      <c r="O9" s="429" t="s">
        <v>108</v>
      </c>
      <c r="P9" s="429" t="s">
        <v>12</v>
      </c>
      <c r="Q9" s="579"/>
      <c r="R9" s="579"/>
      <c r="S9" s="579"/>
      <c r="T9" s="579"/>
      <c r="U9" s="590"/>
    </row>
    <row r="10" spans="1:42" ht="15.75" x14ac:dyDescent="0.25">
      <c r="A10" s="488"/>
      <c r="B10" s="489"/>
      <c r="C10" s="432"/>
      <c r="D10" s="432"/>
      <c r="E10" s="433"/>
      <c r="F10" s="432"/>
      <c r="G10" s="434"/>
      <c r="H10" s="434"/>
      <c r="I10" s="434"/>
      <c r="J10" s="434"/>
      <c r="K10" s="434"/>
      <c r="L10" s="434"/>
      <c r="M10" s="434"/>
      <c r="N10" s="434"/>
      <c r="O10" s="434"/>
      <c r="P10" s="434"/>
      <c r="Q10" s="435"/>
      <c r="R10" s="435"/>
      <c r="S10" s="435"/>
      <c r="T10" s="435"/>
      <c r="U10" s="436"/>
    </row>
    <row r="11" spans="1:42" s="487" customFormat="1" ht="21.75" customHeight="1" x14ac:dyDescent="0.25">
      <c r="A11" s="584" t="s">
        <v>1490</v>
      </c>
      <c r="B11" s="770" t="s">
        <v>1518</v>
      </c>
      <c r="C11" s="482"/>
      <c r="D11" s="482"/>
      <c r="E11" s="483"/>
      <c r="F11" s="482"/>
      <c r="G11" s="484"/>
      <c r="H11" s="484"/>
      <c r="I11" s="484"/>
      <c r="J11" s="484"/>
      <c r="K11" s="484"/>
      <c r="L11" s="484"/>
      <c r="M11" s="484"/>
      <c r="N11" s="484"/>
      <c r="O11" s="484"/>
      <c r="P11" s="484"/>
      <c r="Q11" s="485"/>
      <c r="R11" s="485"/>
      <c r="S11" s="485"/>
      <c r="T11" s="485"/>
      <c r="U11" s="486"/>
    </row>
    <row r="12" spans="1:42" s="487" customFormat="1" ht="15.75" x14ac:dyDescent="0.25">
      <c r="A12" s="584"/>
      <c r="B12" s="771"/>
      <c r="C12" s="482"/>
      <c r="D12" s="482"/>
      <c r="E12" s="483"/>
      <c r="F12" s="482"/>
      <c r="G12" s="484"/>
      <c r="H12" s="484"/>
      <c r="I12" s="484"/>
      <c r="J12" s="484"/>
      <c r="K12" s="484"/>
      <c r="L12" s="484"/>
      <c r="M12" s="484"/>
      <c r="N12" s="484"/>
      <c r="O12" s="484"/>
      <c r="P12" s="484"/>
      <c r="Q12" s="485"/>
      <c r="R12" s="485"/>
      <c r="S12" s="485"/>
      <c r="T12" s="485"/>
      <c r="U12" s="486"/>
    </row>
    <row r="13" spans="1:42" s="487" customFormat="1" ht="15.75" x14ac:dyDescent="0.25">
      <c r="A13" s="584"/>
      <c r="B13" s="771"/>
      <c r="C13" s="482"/>
      <c r="D13" s="482"/>
      <c r="E13" s="483"/>
      <c r="F13" s="482"/>
      <c r="G13" s="484"/>
      <c r="H13" s="484"/>
      <c r="I13" s="484"/>
      <c r="J13" s="484"/>
      <c r="K13" s="484"/>
      <c r="L13" s="484"/>
      <c r="M13" s="484"/>
      <c r="N13" s="484"/>
      <c r="O13" s="484"/>
      <c r="P13" s="484"/>
      <c r="Q13" s="485"/>
      <c r="R13" s="485"/>
      <c r="S13" s="485"/>
      <c r="T13" s="485"/>
      <c r="U13" s="486"/>
    </row>
    <row r="14" spans="1:42" s="487" customFormat="1" ht="15.75" x14ac:dyDescent="0.25">
      <c r="A14" s="584"/>
      <c r="B14" s="771"/>
      <c r="C14" s="482"/>
      <c r="D14" s="482"/>
      <c r="E14" s="483"/>
      <c r="F14" s="482"/>
      <c r="G14" s="484"/>
      <c r="H14" s="484"/>
      <c r="I14" s="484"/>
      <c r="J14" s="484"/>
      <c r="K14" s="484"/>
      <c r="L14" s="484"/>
      <c r="M14" s="484"/>
      <c r="N14" s="484"/>
      <c r="O14" s="484"/>
      <c r="P14" s="484"/>
      <c r="Q14" s="485"/>
      <c r="R14" s="485"/>
      <c r="S14" s="485"/>
      <c r="T14" s="485"/>
      <c r="U14" s="486"/>
    </row>
    <row r="15" spans="1:42" s="487" customFormat="1" ht="15.75" x14ac:dyDescent="0.25">
      <c r="A15" s="584"/>
      <c r="B15" s="771"/>
      <c r="C15" s="482"/>
      <c r="D15" s="482"/>
      <c r="E15" s="483"/>
      <c r="F15" s="482"/>
      <c r="G15" s="484"/>
      <c r="H15" s="484"/>
      <c r="I15" s="484"/>
      <c r="J15" s="484"/>
      <c r="K15" s="484"/>
      <c r="L15" s="484"/>
      <c r="M15" s="484"/>
      <c r="N15" s="484"/>
      <c r="O15" s="484"/>
      <c r="P15" s="484"/>
      <c r="Q15" s="485"/>
      <c r="R15" s="485"/>
      <c r="S15" s="485"/>
      <c r="T15" s="485"/>
      <c r="U15" s="486"/>
    </row>
    <row r="16" spans="1:42" s="487" customFormat="1" ht="15.75" x14ac:dyDescent="0.25">
      <c r="A16" s="584"/>
      <c r="B16" s="771"/>
      <c r="C16" s="482"/>
      <c r="D16" s="482"/>
      <c r="E16" s="483"/>
      <c r="F16" s="482"/>
      <c r="G16" s="484"/>
      <c r="H16" s="484"/>
      <c r="I16" s="484"/>
      <c r="J16" s="484"/>
      <c r="K16" s="484"/>
      <c r="L16" s="484"/>
      <c r="M16" s="484"/>
      <c r="N16" s="484"/>
      <c r="O16" s="484"/>
      <c r="P16" s="484"/>
      <c r="Q16" s="485"/>
      <c r="R16" s="485"/>
      <c r="S16" s="485"/>
      <c r="T16" s="485"/>
      <c r="U16" s="486"/>
    </row>
    <row r="17" spans="1:21" s="487" customFormat="1" ht="15.75" hidden="1" x14ac:dyDescent="0.25">
      <c r="A17" s="584"/>
      <c r="B17" s="772"/>
      <c r="C17" s="482"/>
      <c r="D17" s="482"/>
      <c r="E17" s="483"/>
      <c r="F17" s="482"/>
      <c r="G17" s="484"/>
      <c r="H17" s="484"/>
      <c r="I17" s="484"/>
      <c r="J17" s="484"/>
      <c r="K17" s="484"/>
      <c r="L17" s="484"/>
      <c r="M17" s="484"/>
      <c r="N17" s="484"/>
      <c r="O17" s="484"/>
      <c r="P17" s="484"/>
      <c r="Q17" s="485"/>
      <c r="R17" s="485"/>
      <c r="S17" s="485"/>
      <c r="T17" s="485"/>
      <c r="U17" s="486"/>
    </row>
    <row r="18" spans="1:21" ht="15.75" customHeight="1" x14ac:dyDescent="0.25">
      <c r="A18" s="584"/>
      <c r="B18" s="748" t="s">
        <v>1504</v>
      </c>
      <c r="C18" s="478"/>
      <c r="D18" s="478"/>
      <c r="E18" s="478"/>
      <c r="F18" s="351"/>
      <c r="G18" s="479"/>
      <c r="H18" s="480"/>
      <c r="I18" s="479"/>
      <c r="J18" s="480"/>
      <c r="K18" s="479"/>
      <c r="L18" s="480"/>
      <c r="M18" s="479"/>
      <c r="N18" s="480"/>
      <c r="O18" s="392">
        <f t="shared" ref="O18:P22" si="0">G18+I18+K18+M18</f>
        <v>0</v>
      </c>
      <c r="P18" s="390">
        <f t="shared" si="0"/>
        <v>0</v>
      </c>
      <c r="Q18" s="351"/>
      <c r="R18" s="351"/>
      <c r="S18" s="351"/>
      <c r="T18" s="351"/>
      <c r="U18" s="351"/>
    </row>
    <row r="19" spans="1:21" ht="15.75" x14ac:dyDescent="0.25">
      <c r="A19" s="584"/>
      <c r="B19" s="749"/>
      <c r="C19" s="478"/>
      <c r="D19" s="478"/>
      <c r="E19" s="478"/>
      <c r="F19" s="351"/>
      <c r="G19" s="479"/>
      <c r="H19" s="480"/>
      <c r="I19" s="479"/>
      <c r="J19" s="480"/>
      <c r="K19" s="479"/>
      <c r="L19" s="480"/>
      <c r="M19" s="479"/>
      <c r="N19" s="480"/>
      <c r="O19" s="392">
        <f t="shared" si="0"/>
        <v>0</v>
      </c>
      <c r="P19" s="390">
        <f t="shared" si="0"/>
        <v>0</v>
      </c>
      <c r="Q19" s="351"/>
      <c r="R19" s="351"/>
      <c r="S19" s="351"/>
      <c r="T19" s="351"/>
      <c r="U19" s="351"/>
    </row>
    <row r="20" spans="1:21" ht="15.75" x14ac:dyDescent="0.25">
      <c r="A20" s="584"/>
      <c r="B20" s="749"/>
      <c r="C20" s="478"/>
      <c r="D20" s="478"/>
      <c r="E20" s="478"/>
      <c r="F20" s="351"/>
      <c r="G20" s="479"/>
      <c r="H20" s="480"/>
      <c r="I20" s="479"/>
      <c r="J20" s="480"/>
      <c r="K20" s="479"/>
      <c r="L20" s="480"/>
      <c r="M20" s="479"/>
      <c r="N20" s="480"/>
      <c r="O20" s="392">
        <f t="shared" si="0"/>
        <v>0</v>
      </c>
      <c r="P20" s="390">
        <f t="shared" si="0"/>
        <v>0</v>
      </c>
      <c r="Q20" s="351"/>
      <c r="R20" s="351"/>
      <c r="S20" s="351"/>
      <c r="T20" s="351"/>
      <c r="U20" s="351"/>
    </row>
    <row r="21" spans="1:21" ht="15.75" x14ac:dyDescent="0.25">
      <c r="A21" s="584"/>
      <c r="B21" s="749"/>
      <c r="C21" s="478"/>
      <c r="D21" s="478"/>
      <c r="E21" s="478"/>
      <c r="F21" s="351"/>
      <c r="G21" s="479"/>
      <c r="H21" s="480"/>
      <c r="I21" s="479"/>
      <c r="J21" s="480"/>
      <c r="K21" s="479"/>
      <c r="L21" s="480"/>
      <c r="M21" s="479"/>
      <c r="N21" s="480"/>
      <c r="O21" s="392">
        <f t="shared" si="0"/>
        <v>0</v>
      </c>
      <c r="P21" s="390">
        <f t="shared" si="0"/>
        <v>0</v>
      </c>
      <c r="Q21" s="351"/>
      <c r="R21" s="351"/>
      <c r="S21" s="351"/>
      <c r="T21" s="351"/>
      <c r="U21" s="351"/>
    </row>
    <row r="22" spans="1:21" ht="15.75" x14ac:dyDescent="0.25">
      <c r="A22" s="584"/>
      <c r="B22" s="748" t="s">
        <v>1505</v>
      </c>
      <c r="C22" s="478"/>
      <c r="D22" s="478"/>
      <c r="E22" s="478"/>
      <c r="F22" s="351"/>
      <c r="G22" s="479"/>
      <c r="H22" s="480"/>
      <c r="I22" s="479"/>
      <c r="J22" s="480"/>
      <c r="K22" s="479"/>
      <c r="L22" s="480"/>
      <c r="M22" s="479"/>
      <c r="N22" s="480"/>
      <c r="O22" s="392">
        <f t="shared" si="0"/>
        <v>0</v>
      </c>
      <c r="P22" s="390">
        <f t="shared" si="0"/>
        <v>0</v>
      </c>
      <c r="Q22" s="351"/>
      <c r="R22" s="351"/>
      <c r="S22" s="351"/>
      <c r="T22" s="351"/>
      <c r="U22" s="351"/>
    </row>
    <row r="23" spans="1:21" ht="15.75" x14ac:dyDescent="0.25">
      <c r="A23" s="584"/>
      <c r="B23" s="749"/>
      <c r="C23" s="478"/>
      <c r="D23" s="478"/>
      <c r="E23" s="478"/>
      <c r="F23" s="351"/>
      <c r="G23" s="479"/>
      <c r="H23" s="480"/>
      <c r="I23" s="479"/>
      <c r="J23" s="480"/>
      <c r="K23" s="479"/>
      <c r="L23" s="480"/>
      <c r="M23" s="479"/>
      <c r="N23" s="480"/>
      <c r="O23" s="392">
        <f t="shared" ref="O23:O72" si="1">G23+I23+K23+M23</f>
        <v>0</v>
      </c>
      <c r="P23" s="390">
        <f t="shared" ref="P23:P72" si="2">H23+J23+L23+N23</f>
        <v>0</v>
      </c>
      <c r="Q23" s="351"/>
      <c r="R23" s="351"/>
      <c r="S23" s="351"/>
      <c r="T23" s="351"/>
      <c r="U23" s="351"/>
    </row>
    <row r="24" spans="1:21" ht="15.75" x14ac:dyDescent="0.25">
      <c r="A24" s="584"/>
      <c r="B24" s="749"/>
      <c r="C24" s="478"/>
      <c r="D24" s="478"/>
      <c r="E24" s="478"/>
      <c r="F24" s="351"/>
      <c r="G24" s="479"/>
      <c r="H24" s="480"/>
      <c r="I24" s="479"/>
      <c r="J24" s="480"/>
      <c r="K24" s="479"/>
      <c r="L24" s="480"/>
      <c r="M24" s="479"/>
      <c r="N24" s="480"/>
      <c r="O24" s="392">
        <f t="shared" si="1"/>
        <v>0</v>
      </c>
      <c r="P24" s="390">
        <f t="shared" si="2"/>
        <v>0</v>
      </c>
      <c r="Q24" s="351"/>
      <c r="R24" s="351"/>
      <c r="S24" s="351"/>
      <c r="T24" s="351"/>
      <c r="U24" s="351"/>
    </row>
    <row r="25" spans="1:21" ht="15.75" x14ac:dyDescent="0.25">
      <c r="A25" s="584"/>
      <c r="B25" s="750"/>
      <c r="C25" s="478"/>
      <c r="D25" s="478"/>
      <c r="E25" s="478"/>
      <c r="F25" s="351"/>
      <c r="G25" s="479"/>
      <c r="H25" s="480"/>
      <c r="I25" s="479"/>
      <c r="J25" s="480"/>
      <c r="K25" s="479"/>
      <c r="L25" s="480"/>
      <c r="M25" s="479"/>
      <c r="N25" s="480"/>
      <c r="O25" s="392">
        <f t="shared" si="1"/>
        <v>0</v>
      </c>
      <c r="P25" s="390">
        <f t="shared" si="2"/>
        <v>0</v>
      </c>
      <c r="Q25" s="351"/>
      <c r="R25" s="351"/>
      <c r="S25" s="351"/>
      <c r="T25" s="351"/>
      <c r="U25" s="351"/>
    </row>
    <row r="26" spans="1:21" ht="15.75" x14ac:dyDescent="0.25">
      <c r="A26" s="584"/>
      <c r="B26" s="748" t="s">
        <v>1506</v>
      </c>
      <c r="C26" s="478"/>
      <c r="D26" s="478"/>
      <c r="E26" s="478"/>
      <c r="F26" s="351"/>
      <c r="G26" s="479"/>
      <c r="H26" s="480"/>
      <c r="I26" s="479"/>
      <c r="J26" s="480"/>
      <c r="K26" s="479"/>
      <c r="L26" s="480"/>
      <c r="M26" s="479"/>
      <c r="N26" s="480"/>
      <c r="O26" s="392">
        <f t="shared" si="1"/>
        <v>0</v>
      </c>
      <c r="P26" s="390">
        <f t="shared" si="2"/>
        <v>0</v>
      </c>
      <c r="Q26" s="351"/>
      <c r="R26" s="351"/>
      <c r="S26" s="351"/>
      <c r="T26" s="351"/>
      <c r="U26" s="351"/>
    </row>
    <row r="27" spans="1:21" ht="15.75" x14ac:dyDescent="0.25">
      <c r="A27" s="584"/>
      <c r="B27" s="749"/>
      <c r="C27" s="478"/>
      <c r="D27" s="478"/>
      <c r="E27" s="478"/>
      <c r="F27" s="351"/>
      <c r="G27" s="479"/>
      <c r="H27" s="480"/>
      <c r="I27" s="479"/>
      <c r="J27" s="480"/>
      <c r="K27" s="479"/>
      <c r="L27" s="480"/>
      <c r="M27" s="479"/>
      <c r="N27" s="480"/>
      <c r="O27" s="392">
        <f t="shared" si="1"/>
        <v>0</v>
      </c>
      <c r="P27" s="390">
        <f t="shared" si="2"/>
        <v>0</v>
      </c>
      <c r="Q27" s="351"/>
      <c r="R27" s="351"/>
      <c r="S27" s="351"/>
      <c r="T27" s="351"/>
      <c r="U27" s="351"/>
    </row>
    <row r="28" spans="1:21" ht="15.75" x14ac:dyDescent="0.25">
      <c r="A28" s="584"/>
      <c r="B28" s="749"/>
      <c r="C28" s="478"/>
      <c r="D28" s="478"/>
      <c r="E28" s="478"/>
      <c r="F28" s="351"/>
      <c r="G28" s="479"/>
      <c r="H28" s="480"/>
      <c r="I28" s="479"/>
      <c r="J28" s="480"/>
      <c r="K28" s="479"/>
      <c r="L28" s="480"/>
      <c r="M28" s="479"/>
      <c r="N28" s="480"/>
      <c r="O28" s="392">
        <f t="shared" si="1"/>
        <v>0</v>
      </c>
      <c r="P28" s="390">
        <f t="shared" si="2"/>
        <v>0</v>
      </c>
      <c r="Q28" s="351"/>
      <c r="R28" s="351"/>
      <c r="S28" s="351"/>
      <c r="T28" s="351"/>
      <c r="U28" s="351"/>
    </row>
    <row r="29" spans="1:21" ht="15.75" x14ac:dyDescent="0.25">
      <c r="A29" s="584"/>
      <c r="B29" s="750"/>
      <c r="C29" s="478"/>
      <c r="D29" s="478"/>
      <c r="E29" s="478"/>
      <c r="F29" s="351"/>
      <c r="G29" s="479"/>
      <c r="H29" s="480"/>
      <c r="I29" s="479"/>
      <c r="J29" s="480"/>
      <c r="K29" s="479"/>
      <c r="L29" s="480"/>
      <c r="M29" s="479"/>
      <c r="N29" s="480"/>
      <c r="O29" s="392">
        <f t="shared" si="1"/>
        <v>0</v>
      </c>
      <c r="P29" s="390">
        <f t="shared" si="2"/>
        <v>0</v>
      </c>
      <c r="Q29" s="351"/>
      <c r="R29" s="351"/>
      <c r="S29" s="351"/>
      <c r="T29" s="351"/>
      <c r="U29" s="351"/>
    </row>
    <row r="30" spans="1:21" ht="15.75" x14ac:dyDescent="0.25">
      <c r="A30" s="584"/>
      <c r="B30" s="765" t="s">
        <v>1507</v>
      </c>
      <c r="C30" s="478"/>
      <c r="D30" s="478"/>
      <c r="E30" s="478"/>
      <c r="F30" s="351"/>
      <c r="G30" s="479"/>
      <c r="H30" s="480"/>
      <c r="I30" s="479"/>
      <c r="J30" s="480"/>
      <c r="K30" s="479"/>
      <c r="L30" s="480"/>
      <c r="M30" s="479"/>
      <c r="N30" s="480"/>
      <c r="O30" s="392">
        <f t="shared" si="1"/>
        <v>0</v>
      </c>
      <c r="P30" s="390">
        <f t="shared" si="2"/>
        <v>0</v>
      </c>
      <c r="Q30" s="351"/>
      <c r="R30" s="351"/>
      <c r="S30" s="351"/>
      <c r="T30" s="351"/>
      <c r="U30" s="351"/>
    </row>
    <row r="31" spans="1:21" ht="15.75" x14ac:dyDescent="0.25">
      <c r="A31" s="584"/>
      <c r="B31" s="765"/>
      <c r="C31" s="478"/>
      <c r="D31" s="478"/>
      <c r="E31" s="478"/>
      <c r="F31" s="351"/>
      <c r="G31" s="479"/>
      <c r="H31" s="480"/>
      <c r="I31" s="479"/>
      <c r="J31" s="480"/>
      <c r="K31" s="479"/>
      <c r="L31" s="480"/>
      <c r="M31" s="479"/>
      <c r="N31" s="480"/>
      <c r="O31" s="392">
        <f t="shared" si="1"/>
        <v>0</v>
      </c>
      <c r="P31" s="390">
        <f t="shared" si="2"/>
        <v>0</v>
      </c>
      <c r="Q31" s="351"/>
      <c r="R31" s="351"/>
      <c r="S31" s="351"/>
      <c r="T31" s="351"/>
      <c r="U31" s="351"/>
    </row>
    <row r="32" spans="1:21" ht="15.75" x14ac:dyDescent="0.25">
      <c r="A32" s="584"/>
      <c r="B32" s="765"/>
      <c r="C32" s="478"/>
      <c r="D32" s="478"/>
      <c r="E32" s="478"/>
      <c r="F32" s="351"/>
      <c r="G32" s="479"/>
      <c r="H32" s="480"/>
      <c r="I32" s="479"/>
      <c r="J32" s="480"/>
      <c r="K32" s="479"/>
      <c r="L32" s="480"/>
      <c r="M32" s="479"/>
      <c r="N32" s="480"/>
      <c r="O32" s="392">
        <f t="shared" si="1"/>
        <v>0</v>
      </c>
      <c r="P32" s="390">
        <f t="shared" si="2"/>
        <v>0</v>
      </c>
      <c r="Q32" s="351"/>
      <c r="R32" s="351"/>
      <c r="S32" s="351"/>
      <c r="T32" s="351"/>
      <c r="U32" s="351"/>
    </row>
    <row r="33" spans="1:21" ht="15.75" x14ac:dyDescent="0.25">
      <c r="A33" s="584"/>
      <c r="B33" s="765"/>
      <c r="C33" s="478"/>
      <c r="D33" s="478"/>
      <c r="E33" s="478"/>
      <c r="F33" s="351"/>
      <c r="G33" s="479"/>
      <c r="H33" s="480"/>
      <c r="I33" s="479"/>
      <c r="J33" s="480"/>
      <c r="K33" s="479"/>
      <c r="L33" s="480"/>
      <c r="M33" s="479"/>
      <c r="N33" s="480"/>
      <c r="O33" s="392">
        <f t="shared" si="1"/>
        <v>0</v>
      </c>
      <c r="P33" s="390">
        <f t="shared" si="2"/>
        <v>0</v>
      </c>
      <c r="Q33" s="351"/>
      <c r="R33" s="351"/>
      <c r="S33" s="351"/>
      <c r="T33" s="351"/>
      <c r="U33" s="351"/>
    </row>
    <row r="34" spans="1:21" ht="15.75" x14ac:dyDescent="0.25">
      <c r="A34" s="584"/>
      <c r="B34" s="765" t="s">
        <v>1508</v>
      </c>
      <c r="C34" s="478"/>
      <c r="D34" s="478"/>
      <c r="E34" s="478"/>
      <c r="F34" s="351"/>
      <c r="G34" s="479"/>
      <c r="H34" s="480"/>
      <c r="I34" s="479"/>
      <c r="J34" s="480"/>
      <c r="K34" s="479"/>
      <c r="L34" s="480"/>
      <c r="M34" s="479"/>
      <c r="N34" s="480"/>
      <c r="O34" s="392">
        <f t="shared" si="1"/>
        <v>0</v>
      </c>
      <c r="P34" s="390">
        <f t="shared" si="2"/>
        <v>0</v>
      </c>
      <c r="Q34" s="351"/>
      <c r="R34" s="351"/>
      <c r="S34" s="351"/>
      <c r="T34" s="351"/>
      <c r="U34" s="351"/>
    </row>
    <row r="35" spans="1:21" ht="15.75" x14ac:dyDescent="0.25">
      <c r="A35" s="584"/>
      <c r="B35" s="765"/>
      <c r="C35" s="478"/>
      <c r="D35" s="478"/>
      <c r="E35" s="478"/>
      <c r="F35" s="351"/>
      <c r="G35" s="479"/>
      <c r="H35" s="480"/>
      <c r="I35" s="479"/>
      <c r="J35" s="480"/>
      <c r="K35" s="479"/>
      <c r="L35" s="480"/>
      <c r="M35" s="479"/>
      <c r="N35" s="480"/>
      <c r="O35" s="392">
        <f t="shared" si="1"/>
        <v>0</v>
      </c>
      <c r="P35" s="390">
        <f t="shared" si="2"/>
        <v>0</v>
      </c>
      <c r="Q35" s="351"/>
      <c r="R35" s="351"/>
      <c r="S35" s="351"/>
      <c r="T35" s="351"/>
      <c r="U35" s="351"/>
    </row>
    <row r="36" spans="1:21" ht="15.75" x14ac:dyDescent="0.25">
      <c r="A36" s="584"/>
      <c r="B36" s="765"/>
      <c r="C36" s="478"/>
      <c r="D36" s="478"/>
      <c r="E36" s="478"/>
      <c r="F36" s="351"/>
      <c r="G36" s="479"/>
      <c r="H36" s="480"/>
      <c r="I36" s="479"/>
      <c r="J36" s="480"/>
      <c r="K36" s="479"/>
      <c r="L36" s="480"/>
      <c r="M36" s="479"/>
      <c r="N36" s="480"/>
      <c r="O36" s="392">
        <f t="shared" si="1"/>
        <v>0</v>
      </c>
      <c r="P36" s="390">
        <f t="shared" si="2"/>
        <v>0</v>
      </c>
      <c r="Q36" s="351"/>
      <c r="R36" s="351"/>
      <c r="S36" s="351"/>
      <c r="T36" s="351"/>
      <c r="U36" s="351"/>
    </row>
    <row r="37" spans="1:21" ht="15.75" x14ac:dyDescent="0.25">
      <c r="A37" s="769"/>
      <c r="B37" s="765"/>
      <c r="C37" s="478"/>
      <c r="D37" s="478"/>
      <c r="E37" s="478"/>
      <c r="F37" s="351"/>
      <c r="G37" s="479"/>
      <c r="H37" s="480"/>
      <c r="I37" s="479"/>
      <c r="J37" s="480"/>
      <c r="K37" s="479"/>
      <c r="L37" s="480"/>
      <c r="M37" s="479"/>
      <c r="N37" s="480"/>
      <c r="O37" s="392">
        <f t="shared" si="1"/>
        <v>0</v>
      </c>
      <c r="P37" s="390">
        <f t="shared" si="2"/>
        <v>0</v>
      </c>
      <c r="Q37" s="351"/>
      <c r="R37" s="351"/>
      <c r="S37" s="351"/>
      <c r="T37" s="351"/>
      <c r="U37" s="351"/>
    </row>
    <row r="38" spans="1:21" ht="15.75" customHeight="1" x14ac:dyDescent="0.25">
      <c r="A38" s="765" t="s">
        <v>1491</v>
      </c>
      <c r="B38" s="748" t="s">
        <v>1509</v>
      </c>
      <c r="C38" s="478"/>
      <c r="D38" s="478"/>
      <c r="E38" s="478"/>
      <c r="F38" s="351"/>
      <c r="G38" s="479"/>
      <c r="H38" s="480"/>
      <c r="I38" s="479"/>
      <c r="J38" s="480"/>
      <c r="K38" s="479"/>
      <c r="L38" s="480"/>
      <c r="M38" s="479"/>
      <c r="N38" s="480"/>
      <c r="O38" s="392">
        <f t="shared" si="1"/>
        <v>0</v>
      </c>
      <c r="P38" s="390">
        <f t="shared" si="2"/>
        <v>0</v>
      </c>
      <c r="Q38" s="351"/>
      <c r="R38" s="351"/>
      <c r="S38" s="351"/>
      <c r="T38" s="351"/>
      <c r="U38" s="351"/>
    </row>
    <row r="39" spans="1:21" ht="15.75" x14ac:dyDescent="0.25">
      <c r="A39" s="765"/>
      <c r="B39" s="749"/>
      <c r="C39" s="478"/>
      <c r="D39" s="478"/>
      <c r="E39" s="478"/>
      <c r="F39" s="351"/>
      <c r="G39" s="479"/>
      <c r="H39" s="480"/>
      <c r="I39" s="479"/>
      <c r="J39" s="480"/>
      <c r="K39" s="479"/>
      <c r="L39" s="480"/>
      <c r="M39" s="479"/>
      <c r="N39" s="480"/>
      <c r="O39" s="392">
        <f t="shared" si="1"/>
        <v>0</v>
      </c>
      <c r="P39" s="390">
        <f t="shared" si="2"/>
        <v>0</v>
      </c>
      <c r="Q39" s="351"/>
      <c r="R39" s="351"/>
      <c r="S39" s="351"/>
      <c r="T39" s="351"/>
      <c r="U39" s="351"/>
    </row>
    <row r="40" spans="1:21" ht="15.75" x14ac:dyDescent="0.25">
      <c r="A40" s="765"/>
      <c r="B40" s="749"/>
      <c r="C40" s="478"/>
      <c r="D40" s="478"/>
      <c r="E40" s="478"/>
      <c r="F40" s="351"/>
      <c r="G40" s="479"/>
      <c r="H40" s="480"/>
      <c r="I40" s="479"/>
      <c r="J40" s="480"/>
      <c r="K40" s="479"/>
      <c r="L40" s="480"/>
      <c r="M40" s="479"/>
      <c r="N40" s="480"/>
      <c r="O40" s="392">
        <f t="shared" si="1"/>
        <v>0</v>
      </c>
      <c r="P40" s="390">
        <f t="shared" si="2"/>
        <v>0</v>
      </c>
      <c r="Q40" s="351"/>
      <c r="R40" s="351"/>
      <c r="S40" s="351"/>
      <c r="T40" s="351"/>
      <c r="U40" s="351"/>
    </row>
    <row r="41" spans="1:21" ht="15.75" x14ac:dyDescent="0.25">
      <c r="A41" s="765"/>
      <c r="B41" s="750"/>
      <c r="C41" s="478"/>
      <c r="D41" s="478"/>
      <c r="E41" s="478"/>
      <c r="F41" s="351"/>
      <c r="G41" s="479"/>
      <c r="H41" s="480"/>
      <c r="I41" s="479"/>
      <c r="J41" s="480"/>
      <c r="K41" s="479"/>
      <c r="L41" s="480"/>
      <c r="M41" s="479"/>
      <c r="N41" s="480"/>
      <c r="O41" s="392">
        <f t="shared" si="1"/>
        <v>0</v>
      </c>
      <c r="P41" s="390">
        <f t="shared" si="2"/>
        <v>0</v>
      </c>
      <c r="Q41" s="351"/>
      <c r="R41" s="351"/>
      <c r="S41" s="351"/>
      <c r="T41" s="351"/>
      <c r="U41" s="351"/>
    </row>
    <row r="42" spans="1:21" ht="15.75" x14ac:dyDescent="0.25">
      <c r="A42" s="765"/>
      <c r="B42" s="748" t="s">
        <v>1510</v>
      </c>
      <c r="C42" s="478"/>
      <c r="D42" s="478"/>
      <c r="E42" s="478"/>
      <c r="F42" s="351"/>
      <c r="G42" s="479"/>
      <c r="H42" s="480"/>
      <c r="I42" s="479"/>
      <c r="J42" s="480"/>
      <c r="K42" s="479"/>
      <c r="L42" s="480"/>
      <c r="M42" s="479"/>
      <c r="N42" s="480"/>
      <c r="O42" s="392">
        <f t="shared" si="1"/>
        <v>0</v>
      </c>
      <c r="P42" s="390">
        <f t="shared" si="2"/>
        <v>0</v>
      </c>
      <c r="Q42" s="351"/>
      <c r="R42" s="351"/>
      <c r="S42" s="351"/>
      <c r="T42" s="351"/>
      <c r="U42" s="351"/>
    </row>
    <row r="43" spans="1:21" ht="15.75" x14ac:dyDescent="0.25">
      <c r="A43" s="765"/>
      <c r="B43" s="749"/>
      <c r="C43" s="478"/>
      <c r="D43" s="478"/>
      <c r="E43" s="478"/>
      <c r="F43" s="351"/>
      <c r="G43" s="479"/>
      <c r="H43" s="480"/>
      <c r="I43" s="479"/>
      <c r="J43" s="480"/>
      <c r="K43" s="479"/>
      <c r="L43" s="480"/>
      <c r="M43" s="479"/>
      <c r="N43" s="480"/>
      <c r="O43" s="392">
        <f t="shared" si="1"/>
        <v>0</v>
      </c>
      <c r="P43" s="390">
        <f t="shared" si="2"/>
        <v>0</v>
      </c>
      <c r="Q43" s="351"/>
      <c r="R43" s="351"/>
      <c r="S43" s="351"/>
      <c r="T43" s="351"/>
      <c r="U43" s="351"/>
    </row>
    <row r="44" spans="1:21" ht="15.75" x14ac:dyDescent="0.25">
      <c r="A44" s="765"/>
      <c r="B44" s="749"/>
      <c r="C44" s="478"/>
      <c r="D44" s="478"/>
      <c r="E44" s="478"/>
      <c r="F44" s="351"/>
      <c r="G44" s="479"/>
      <c r="H44" s="480"/>
      <c r="I44" s="479"/>
      <c r="J44" s="480"/>
      <c r="K44" s="479"/>
      <c r="L44" s="480"/>
      <c r="M44" s="479"/>
      <c r="N44" s="480"/>
      <c r="O44" s="392">
        <f t="shared" si="1"/>
        <v>0</v>
      </c>
      <c r="P44" s="390">
        <f t="shared" si="2"/>
        <v>0</v>
      </c>
      <c r="Q44" s="351"/>
      <c r="R44" s="351"/>
      <c r="S44" s="351"/>
      <c r="T44" s="351"/>
      <c r="U44" s="351"/>
    </row>
    <row r="45" spans="1:21" ht="15.75" x14ac:dyDescent="0.25">
      <c r="A45" s="765"/>
      <c r="B45" s="750"/>
      <c r="C45" s="478"/>
      <c r="D45" s="478"/>
      <c r="E45" s="478"/>
      <c r="F45" s="351"/>
      <c r="G45" s="479"/>
      <c r="H45" s="480"/>
      <c r="I45" s="479"/>
      <c r="J45" s="480"/>
      <c r="K45" s="479"/>
      <c r="L45" s="480"/>
      <c r="M45" s="479"/>
      <c r="N45" s="480"/>
      <c r="O45" s="392">
        <f t="shared" si="1"/>
        <v>0</v>
      </c>
      <c r="P45" s="390">
        <f t="shared" si="2"/>
        <v>0</v>
      </c>
      <c r="Q45" s="351"/>
      <c r="R45" s="351"/>
      <c r="S45" s="351"/>
      <c r="T45" s="351"/>
      <c r="U45" s="351"/>
    </row>
    <row r="46" spans="1:21" ht="15.75" x14ac:dyDescent="0.25">
      <c r="A46" s="748" t="s">
        <v>1492</v>
      </c>
      <c r="B46" s="765" t="s">
        <v>1511</v>
      </c>
      <c r="C46" s="478"/>
      <c r="D46" s="478"/>
      <c r="E46" s="478"/>
      <c r="F46" s="351"/>
      <c r="G46" s="479"/>
      <c r="H46" s="480"/>
      <c r="I46" s="479"/>
      <c r="J46" s="480"/>
      <c r="K46" s="479"/>
      <c r="L46" s="480"/>
      <c r="M46" s="479"/>
      <c r="N46" s="480"/>
      <c r="O46" s="392">
        <f t="shared" si="1"/>
        <v>0</v>
      </c>
      <c r="P46" s="390">
        <f t="shared" si="2"/>
        <v>0</v>
      </c>
      <c r="Q46" s="351"/>
      <c r="R46" s="351"/>
      <c r="S46" s="351"/>
      <c r="T46" s="351"/>
      <c r="U46" s="351"/>
    </row>
    <row r="47" spans="1:21" ht="15.75" x14ac:dyDescent="0.25">
      <c r="A47" s="749"/>
      <c r="B47" s="765"/>
      <c r="C47" s="478"/>
      <c r="D47" s="478"/>
      <c r="E47" s="478"/>
      <c r="F47" s="351"/>
      <c r="G47" s="479"/>
      <c r="H47" s="480"/>
      <c r="I47" s="479"/>
      <c r="J47" s="480"/>
      <c r="K47" s="479"/>
      <c r="L47" s="480"/>
      <c r="M47" s="479"/>
      <c r="N47" s="480"/>
      <c r="O47" s="392">
        <f t="shared" si="1"/>
        <v>0</v>
      </c>
      <c r="P47" s="390">
        <f t="shared" si="2"/>
        <v>0</v>
      </c>
      <c r="Q47" s="351"/>
      <c r="R47" s="351"/>
      <c r="S47" s="351"/>
      <c r="T47" s="351"/>
      <c r="U47" s="351"/>
    </row>
    <row r="48" spans="1:21" ht="15.75" x14ac:dyDescent="0.25">
      <c r="A48" s="749"/>
      <c r="B48" s="765"/>
      <c r="C48" s="478"/>
      <c r="D48" s="478"/>
      <c r="E48" s="478"/>
      <c r="F48" s="351"/>
      <c r="G48" s="479"/>
      <c r="H48" s="480"/>
      <c r="I48" s="479"/>
      <c r="J48" s="480"/>
      <c r="K48" s="479"/>
      <c r="L48" s="480"/>
      <c r="M48" s="479"/>
      <c r="N48" s="480"/>
      <c r="O48" s="392">
        <f t="shared" si="1"/>
        <v>0</v>
      </c>
      <c r="P48" s="390">
        <f t="shared" si="2"/>
        <v>0</v>
      </c>
      <c r="Q48" s="351"/>
      <c r="R48" s="351"/>
      <c r="S48" s="351"/>
      <c r="T48" s="351"/>
      <c r="U48" s="351"/>
    </row>
    <row r="49" spans="1:21" ht="15.75" x14ac:dyDescent="0.25">
      <c r="A49" s="749"/>
      <c r="B49" s="765"/>
      <c r="C49" s="478"/>
      <c r="D49" s="478"/>
      <c r="E49" s="478"/>
      <c r="F49" s="351"/>
      <c r="G49" s="479"/>
      <c r="H49" s="480"/>
      <c r="I49" s="479"/>
      <c r="J49" s="480"/>
      <c r="K49" s="479"/>
      <c r="L49" s="480"/>
      <c r="M49" s="479"/>
      <c r="N49" s="480"/>
      <c r="O49" s="392">
        <f t="shared" si="1"/>
        <v>0</v>
      </c>
      <c r="P49" s="390">
        <f t="shared" si="2"/>
        <v>0</v>
      </c>
      <c r="Q49" s="351"/>
      <c r="R49" s="351"/>
      <c r="S49" s="351"/>
      <c r="T49" s="351"/>
      <c r="U49" s="351"/>
    </row>
    <row r="50" spans="1:21" ht="15.75" x14ac:dyDescent="0.25">
      <c r="A50" s="749"/>
      <c r="B50" s="765" t="s">
        <v>1512</v>
      </c>
      <c r="C50" s="478"/>
      <c r="D50" s="478"/>
      <c r="E50" s="478"/>
      <c r="F50" s="351"/>
      <c r="G50" s="479"/>
      <c r="H50" s="480"/>
      <c r="I50" s="479"/>
      <c r="J50" s="480"/>
      <c r="K50" s="479"/>
      <c r="L50" s="480"/>
      <c r="M50" s="479"/>
      <c r="N50" s="480"/>
      <c r="O50" s="392">
        <f t="shared" si="1"/>
        <v>0</v>
      </c>
      <c r="P50" s="390">
        <f t="shared" si="2"/>
        <v>0</v>
      </c>
      <c r="Q50" s="351"/>
      <c r="R50" s="351"/>
      <c r="S50" s="351"/>
      <c r="T50" s="351"/>
      <c r="U50" s="351"/>
    </row>
    <row r="51" spans="1:21" ht="15.75" x14ac:dyDescent="0.25">
      <c r="A51" s="749"/>
      <c r="B51" s="765"/>
      <c r="C51" s="478"/>
      <c r="D51" s="478"/>
      <c r="E51" s="478"/>
      <c r="F51" s="351"/>
      <c r="G51" s="479"/>
      <c r="H51" s="480"/>
      <c r="I51" s="479"/>
      <c r="J51" s="480"/>
      <c r="K51" s="479"/>
      <c r="L51" s="480"/>
      <c r="M51" s="479"/>
      <c r="N51" s="480"/>
      <c r="O51" s="392">
        <f t="shared" si="1"/>
        <v>0</v>
      </c>
      <c r="P51" s="390">
        <f t="shared" si="2"/>
        <v>0</v>
      </c>
      <c r="Q51" s="351"/>
      <c r="R51" s="351"/>
      <c r="S51" s="351"/>
      <c r="T51" s="351"/>
      <c r="U51" s="351"/>
    </row>
    <row r="52" spans="1:21" ht="15.75" x14ac:dyDescent="0.25">
      <c r="A52" s="749"/>
      <c r="B52" s="765"/>
      <c r="C52" s="478"/>
      <c r="D52" s="478"/>
      <c r="E52" s="478"/>
      <c r="F52" s="351"/>
      <c r="G52" s="479"/>
      <c r="H52" s="480"/>
      <c r="I52" s="479"/>
      <c r="J52" s="480"/>
      <c r="K52" s="479"/>
      <c r="L52" s="480"/>
      <c r="M52" s="479"/>
      <c r="N52" s="480"/>
      <c r="O52" s="392">
        <f t="shared" si="1"/>
        <v>0</v>
      </c>
      <c r="P52" s="390">
        <f t="shared" si="2"/>
        <v>0</v>
      </c>
      <c r="Q52" s="351"/>
      <c r="R52" s="351"/>
      <c r="S52" s="351"/>
      <c r="T52" s="351"/>
      <c r="U52" s="351"/>
    </row>
    <row r="53" spans="1:21" ht="15.75" x14ac:dyDescent="0.25">
      <c r="A53" s="749"/>
      <c r="B53" s="765"/>
      <c r="C53" s="478"/>
      <c r="D53" s="478"/>
      <c r="E53" s="478"/>
      <c r="F53" s="351"/>
      <c r="G53" s="479"/>
      <c r="H53" s="480"/>
      <c r="I53" s="479"/>
      <c r="J53" s="480"/>
      <c r="K53" s="479"/>
      <c r="L53" s="480"/>
      <c r="M53" s="479"/>
      <c r="N53" s="480"/>
      <c r="O53" s="392">
        <f t="shared" si="1"/>
        <v>0</v>
      </c>
      <c r="P53" s="390">
        <f t="shared" si="2"/>
        <v>0</v>
      </c>
      <c r="Q53" s="351"/>
      <c r="R53" s="351"/>
      <c r="S53" s="351"/>
      <c r="T53" s="351"/>
      <c r="U53" s="351"/>
    </row>
    <row r="54" spans="1:21" ht="15.75" x14ac:dyDescent="0.25">
      <c r="A54" s="749"/>
      <c r="B54" s="748" t="s">
        <v>1513</v>
      </c>
      <c r="C54" s="478"/>
      <c r="D54" s="478"/>
      <c r="E54" s="478"/>
      <c r="F54" s="351"/>
      <c r="G54" s="479"/>
      <c r="H54" s="480"/>
      <c r="I54" s="479"/>
      <c r="J54" s="480"/>
      <c r="K54" s="479"/>
      <c r="L54" s="480"/>
      <c r="M54" s="479"/>
      <c r="N54" s="480"/>
      <c r="O54" s="392">
        <f t="shared" si="1"/>
        <v>0</v>
      </c>
      <c r="P54" s="390">
        <f t="shared" si="2"/>
        <v>0</v>
      </c>
      <c r="Q54" s="351"/>
      <c r="R54" s="351"/>
      <c r="S54" s="351"/>
      <c r="T54" s="351"/>
      <c r="U54" s="351"/>
    </row>
    <row r="55" spans="1:21" ht="15.75" x14ac:dyDescent="0.25">
      <c r="A55" s="749"/>
      <c r="B55" s="749"/>
      <c r="C55" s="478"/>
      <c r="D55" s="478"/>
      <c r="E55" s="478"/>
      <c r="F55" s="351"/>
      <c r="G55" s="479"/>
      <c r="H55" s="480"/>
      <c r="I55" s="479"/>
      <c r="J55" s="480"/>
      <c r="K55" s="479"/>
      <c r="L55" s="480"/>
      <c r="M55" s="479"/>
      <c r="N55" s="480"/>
      <c r="O55" s="392">
        <f t="shared" si="1"/>
        <v>0</v>
      </c>
      <c r="P55" s="390">
        <f t="shared" si="2"/>
        <v>0</v>
      </c>
      <c r="Q55" s="351"/>
      <c r="R55" s="351"/>
      <c r="S55" s="351"/>
      <c r="T55" s="351"/>
      <c r="U55" s="351"/>
    </row>
    <row r="56" spans="1:21" ht="15.75" x14ac:dyDescent="0.25">
      <c r="A56" s="749"/>
      <c r="B56" s="749"/>
      <c r="C56" s="478"/>
      <c r="D56" s="478"/>
      <c r="E56" s="478"/>
      <c r="F56" s="351"/>
      <c r="G56" s="479"/>
      <c r="H56" s="480"/>
      <c r="I56" s="479"/>
      <c r="J56" s="480"/>
      <c r="K56" s="479"/>
      <c r="L56" s="480"/>
      <c r="M56" s="479"/>
      <c r="N56" s="480"/>
      <c r="O56" s="392">
        <f t="shared" si="1"/>
        <v>0</v>
      </c>
      <c r="P56" s="390">
        <f t="shared" si="2"/>
        <v>0</v>
      </c>
      <c r="Q56" s="351"/>
      <c r="R56" s="351"/>
      <c r="S56" s="351"/>
      <c r="T56" s="351"/>
      <c r="U56" s="351"/>
    </row>
    <row r="57" spans="1:21" ht="15.75" x14ac:dyDescent="0.25">
      <c r="A57" s="750"/>
      <c r="B57" s="750"/>
      <c r="C57" s="478"/>
      <c r="D57" s="478"/>
      <c r="E57" s="478"/>
      <c r="F57" s="351"/>
      <c r="G57" s="479"/>
      <c r="H57" s="480"/>
      <c r="I57" s="479"/>
      <c r="J57" s="480"/>
      <c r="K57" s="479"/>
      <c r="L57" s="480"/>
      <c r="M57" s="479"/>
      <c r="N57" s="480"/>
      <c r="O57" s="392">
        <f t="shared" si="1"/>
        <v>0</v>
      </c>
      <c r="P57" s="390">
        <f t="shared" si="2"/>
        <v>0</v>
      </c>
      <c r="Q57" s="351"/>
      <c r="R57" s="351"/>
      <c r="S57" s="351"/>
      <c r="T57" s="351"/>
      <c r="U57" s="351"/>
    </row>
    <row r="58" spans="1:21" ht="15.75" x14ac:dyDescent="0.25">
      <c r="A58" s="748" t="s">
        <v>1493</v>
      </c>
      <c r="B58" s="748" t="s">
        <v>1514</v>
      </c>
      <c r="C58" s="478"/>
      <c r="D58" s="478"/>
      <c r="E58" s="478"/>
      <c r="F58" s="351"/>
      <c r="G58" s="479"/>
      <c r="H58" s="480"/>
      <c r="I58" s="479"/>
      <c r="J58" s="480"/>
      <c r="K58" s="479"/>
      <c r="L58" s="480"/>
      <c r="M58" s="479"/>
      <c r="N58" s="480"/>
      <c r="O58" s="392">
        <f t="shared" si="1"/>
        <v>0</v>
      </c>
      <c r="P58" s="390">
        <f t="shared" si="2"/>
        <v>0</v>
      </c>
      <c r="Q58" s="351"/>
      <c r="R58" s="351"/>
      <c r="S58" s="351"/>
      <c r="T58" s="351"/>
      <c r="U58" s="351"/>
    </row>
    <row r="59" spans="1:21" ht="15.75" x14ac:dyDescent="0.25">
      <c r="A59" s="749"/>
      <c r="B59" s="749"/>
      <c r="C59" s="478"/>
      <c r="D59" s="478"/>
      <c r="E59" s="478"/>
      <c r="F59" s="351"/>
      <c r="G59" s="479"/>
      <c r="H59" s="480"/>
      <c r="I59" s="479"/>
      <c r="J59" s="480"/>
      <c r="K59" s="479"/>
      <c r="L59" s="480"/>
      <c r="M59" s="479"/>
      <c r="N59" s="480"/>
      <c r="O59" s="392">
        <f t="shared" si="1"/>
        <v>0</v>
      </c>
      <c r="P59" s="390">
        <f t="shared" si="2"/>
        <v>0</v>
      </c>
      <c r="Q59" s="351"/>
      <c r="R59" s="351"/>
      <c r="S59" s="351"/>
      <c r="T59" s="351"/>
      <c r="U59" s="351"/>
    </row>
    <row r="60" spans="1:21" ht="15.75" x14ac:dyDescent="0.25">
      <c r="A60" s="749"/>
      <c r="B60" s="749"/>
      <c r="C60" s="478"/>
      <c r="D60" s="478"/>
      <c r="E60" s="478"/>
      <c r="F60" s="351"/>
      <c r="G60" s="479"/>
      <c r="H60" s="480"/>
      <c r="I60" s="479"/>
      <c r="J60" s="480"/>
      <c r="K60" s="479"/>
      <c r="L60" s="480"/>
      <c r="M60" s="479"/>
      <c r="N60" s="480"/>
      <c r="O60" s="392">
        <f t="shared" si="1"/>
        <v>0</v>
      </c>
      <c r="P60" s="390">
        <f t="shared" si="2"/>
        <v>0</v>
      </c>
      <c r="Q60" s="351"/>
      <c r="R60" s="351"/>
      <c r="S60" s="351"/>
      <c r="T60" s="351"/>
      <c r="U60" s="351"/>
    </row>
    <row r="61" spans="1:21" ht="15.75" x14ac:dyDescent="0.25">
      <c r="A61" s="749"/>
      <c r="B61" s="750"/>
      <c r="C61" s="478"/>
      <c r="D61" s="478"/>
      <c r="E61" s="478"/>
      <c r="F61" s="351"/>
      <c r="G61" s="479"/>
      <c r="H61" s="480"/>
      <c r="I61" s="479"/>
      <c r="J61" s="480"/>
      <c r="K61" s="479"/>
      <c r="L61" s="480"/>
      <c r="M61" s="479"/>
      <c r="N61" s="480"/>
      <c r="O61" s="392">
        <f t="shared" si="1"/>
        <v>0</v>
      </c>
      <c r="P61" s="390">
        <f t="shared" si="2"/>
        <v>0</v>
      </c>
      <c r="Q61" s="351"/>
      <c r="R61" s="351"/>
      <c r="S61" s="351"/>
      <c r="T61" s="351"/>
      <c r="U61" s="351"/>
    </row>
    <row r="62" spans="1:21" ht="15.75" x14ac:dyDescent="0.25">
      <c r="A62" s="749"/>
      <c r="B62" s="748" t="s">
        <v>1515</v>
      </c>
      <c r="C62" s="478"/>
      <c r="D62" s="478"/>
      <c r="E62" s="478"/>
      <c r="F62" s="351"/>
      <c r="G62" s="479"/>
      <c r="H62" s="480"/>
      <c r="I62" s="479"/>
      <c r="J62" s="480"/>
      <c r="K62" s="479"/>
      <c r="L62" s="480"/>
      <c r="M62" s="479"/>
      <c r="N62" s="480"/>
      <c r="O62" s="392">
        <f t="shared" si="1"/>
        <v>0</v>
      </c>
      <c r="P62" s="390">
        <f t="shared" si="2"/>
        <v>0</v>
      </c>
      <c r="Q62" s="351"/>
      <c r="R62" s="351"/>
      <c r="S62" s="351"/>
      <c r="T62" s="351"/>
      <c r="U62" s="351"/>
    </row>
    <row r="63" spans="1:21" ht="15.75" x14ac:dyDescent="0.25">
      <c r="A63" s="749"/>
      <c r="B63" s="749"/>
      <c r="C63" s="478"/>
      <c r="D63" s="478"/>
      <c r="E63" s="478"/>
      <c r="F63" s="351"/>
      <c r="G63" s="479"/>
      <c r="H63" s="480"/>
      <c r="I63" s="479"/>
      <c r="J63" s="480"/>
      <c r="K63" s="479"/>
      <c r="L63" s="480"/>
      <c r="M63" s="479"/>
      <c r="N63" s="480"/>
      <c r="O63" s="392">
        <f t="shared" si="1"/>
        <v>0</v>
      </c>
      <c r="P63" s="390">
        <f t="shared" si="2"/>
        <v>0</v>
      </c>
      <c r="Q63" s="351"/>
      <c r="R63" s="351"/>
      <c r="S63" s="351"/>
      <c r="T63" s="351"/>
      <c r="U63" s="351"/>
    </row>
    <row r="64" spans="1:21" ht="15.75" x14ac:dyDescent="0.25">
      <c r="A64" s="749"/>
      <c r="B64" s="749"/>
      <c r="C64" s="478"/>
      <c r="D64" s="478"/>
      <c r="E64" s="478"/>
      <c r="F64" s="351"/>
      <c r="G64" s="479"/>
      <c r="H64" s="480"/>
      <c r="I64" s="479"/>
      <c r="J64" s="480"/>
      <c r="K64" s="479"/>
      <c r="L64" s="480"/>
      <c r="M64" s="479"/>
      <c r="N64" s="480"/>
      <c r="O64" s="392">
        <f t="shared" si="1"/>
        <v>0</v>
      </c>
      <c r="P64" s="390">
        <f t="shared" si="2"/>
        <v>0</v>
      </c>
      <c r="Q64" s="351"/>
      <c r="R64" s="351"/>
      <c r="S64" s="351"/>
      <c r="T64" s="351"/>
      <c r="U64" s="351"/>
    </row>
    <row r="65" spans="1:21" ht="15.75" x14ac:dyDescent="0.25">
      <c r="A65" s="749"/>
      <c r="B65" s="750"/>
      <c r="C65" s="478"/>
      <c r="D65" s="478"/>
      <c r="E65" s="478"/>
      <c r="F65" s="351"/>
      <c r="G65" s="479"/>
      <c r="H65" s="480"/>
      <c r="I65" s="479"/>
      <c r="J65" s="480"/>
      <c r="K65" s="479"/>
      <c r="L65" s="480"/>
      <c r="M65" s="479"/>
      <c r="N65" s="480"/>
      <c r="O65" s="392">
        <f t="shared" si="1"/>
        <v>0</v>
      </c>
      <c r="P65" s="390">
        <f t="shared" si="2"/>
        <v>0</v>
      </c>
      <c r="Q65" s="351"/>
      <c r="R65" s="351"/>
      <c r="S65" s="351"/>
      <c r="T65" s="351"/>
      <c r="U65" s="351"/>
    </row>
    <row r="66" spans="1:21" ht="15.75" x14ac:dyDescent="0.25">
      <c r="A66" s="749"/>
      <c r="B66" s="748" t="s">
        <v>1516</v>
      </c>
      <c r="C66" s="478"/>
      <c r="D66" s="478"/>
      <c r="E66" s="478"/>
      <c r="F66" s="351"/>
      <c r="G66" s="479"/>
      <c r="H66" s="480"/>
      <c r="I66" s="479"/>
      <c r="J66" s="480"/>
      <c r="K66" s="479"/>
      <c r="L66" s="480"/>
      <c r="M66" s="479"/>
      <c r="N66" s="480"/>
      <c r="O66" s="392">
        <f t="shared" si="1"/>
        <v>0</v>
      </c>
      <c r="P66" s="390">
        <f t="shared" si="2"/>
        <v>0</v>
      </c>
      <c r="Q66" s="351"/>
      <c r="R66" s="351"/>
      <c r="S66" s="351"/>
      <c r="T66" s="351"/>
      <c r="U66" s="351"/>
    </row>
    <row r="67" spans="1:21" ht="15.75" x14ac:dyDescent="0.25">
      <c r="A67" s="749"/>
      <c r="B67" s="749"/>
      <c r="C67" s="478"/>
      <c r="D67" s="478"/>
      <c r="E67" s="478"/>
      <c r="F67" s="351"/>
      <c r="G67" s="479"/>
      <c r="H67" s="480"/>
      <c r="I67" s="479"/>
      <c r="J67" s="480"/>
      <c r="K67" s="479"/>
      <c r="L67" s="480"/>
      <c r="M67" s="479"/>
      <c r="N67" s="480"/>
      <c r="O67" s="392">
        <f t="shared" si="1"/>
        <v>0</v>
      </c>
      <c r="P67" s="390">
        <f t="shared" si="2"/>
        <v>0</v>
      </c>
      <c r="Q67" s="351"/>
      <c r="R67" s="351"/>
      <c r="S67" s="351"/>
      <c r="T67" s="351"/>
      <c r="U67" s="351"/>
    </row>
    <row r="68" spans="1:21" ht="15.75" x14ac:dyDescent="0.25">
      <c r="A68" s="749"/>
      <c r="B68" s="749"/>
      <c r="C68" s="478"/>
      <c r="D68" s="478"/>
      <c r="E68" s="478"/>
      <c r="F68" s="351"/>
      <c r="G68" s="479"/>
      <c r="H68" s="480"/>
      <c r="I68" s="479"/>
      <c r="J68" s="480"/>
      <c r="K68" s="479"/>
      <c r="L68" s="480"/>
      <c r="M68" s="479"/>
      <c r="N68" s="480"/>
      <c r="O68" s="392">
        <f t="shared" si="1"/>
        <v>0</v>
      </c>
      <c r="P68" s="390">
        <f t="shared" si="2"/>
        <v>0</v>
      </c>
      <c r="Q68" s="351"/>
      <c r="R68" s="351"/>
      <c r="S68" s="351"/>
      <c r="T68" s="351"/>
      <c r="U68" s="351"/>
    </row>
    <row r="69" spans="1:21" ht="15.75" x14ac:dyDescent="0.25">
      <c r="A69" s="749"/>
      <c r="B69" s="750"/>
      <c r="C69" s="478"/>
      <c r="D69" s="478"/>
      <c r="E69" s="478"/>
      <c r="F69" s="351"/>
      <c r="G69" s="479"/>
      <c r="H69" s="480"/>
      <c r="I69" s="479"/>
      <c r="J69" s="480"/>
      <c r="K69" s="479"/>
      <c r="L69" s="480"/>
      <c r="M69" s="479"/>
      <c r="N69" s="480"/>
      <c r="O69" s="392">
        <f t="shared" si="1"/>
        <v>0</v>
      </c>
      <c r="P69" s="390">
        <f t="shared" si="2"/>
        <v>0</v>
      </c>
      <c r="Q69" s="351"/>
      <c r="R69" s="351"/>
      <c r="S69" s="351"/>
      <c r="T69" s="351"/>
      <c r="U69" s="351"/>
    </row>
    <row r="70" spans="1:21" ht="15.75" x14ac:dyDescent="0.25">
      <c r="A70" s="749"/>
      <c r="B70" s="748" t="s">
        <v>1517</v>
      </c>
      <c r="C70" s="478"/>
      <c r="D70" s="478"/>
      <c r="E70" s="478"/>
      <c r="F70" s="351"/>
      <c r="G70" s="479"/>
      <c r="H70" s="480"/>
      <c r="I70" s="479"/>
      <c r="J70" s="480"/>
      <c r="K70" s="479"/>
      <c r="L70" s="480"/>
      <c r="M70" s="479"/>
      <c r="N70" s="480"/>
      <c r="O70" s="392">
        <f t="shared" si="1"/>
        <v>0</v>
      </c>
      <c r="P70" s="390">
        <f t="shared" si="2"/>
        <v>0</v>
      </c>
      <c r="Q70" s="351"/>
      <c r="R70" s="351"/>
      <c r="S70" s="351"/>
      <c r="T70" s="351"/>
      <c r="U70" s="351"/>
    </row>
    <row r="71" spans="1:21" ht="15.75" x14ac:dyDescent="0.25">
      <c r="A71" s="749"/>
      <c r="B71" s="749"/>
      <c r="C71" s="478"/>
      <c r="D71" s="478"/>
      <c r="E71" s="478"/>
      <c r="F71" s="351"/>
      <c r="G71" s="479"/>
      <c r="H71" s="480"/>
      <c r="I71" s="479"/>
      <c r="J71" s="480"/>
      <c r="K71" s="479"/>
      <c r="L71" s="480"/>
      <c r="M71" s="479"/>
      <c r="N71" s="480"/>
      <c r="O71" s="392">
        <f t="shared" si="1"/>
        <v>0</v>
      </c>
      <c r="P71" s="390">
        <f t="shared" si="2"/>
        <v>0</v>
      </c>
      <c r="Q71" s="351"/>
      <c r="R71" s="351"/>
      <c r="S71" s="351"/>
      <c r="T71" s="351"/>
      <c r="U71" s="351"/>
    </row>
    <row r="72" spans="1:21" ht="15.75" x14ac:dyDescent="0.25">
      <c r="A72" s="749"/>
      <c r="B72" s="749"/>
      <c r="C72" s="478"/>
      <c r="D72" s="478"/>
      <c r="E72" s="478"/>
      <c r="F72" s="351"/>
      <c r="G72" s="479"/>
      <c r="H72" s="480"/>
      <c r="I72" s="479"/>
      <c r="J72" s="480"/>
      <c r="K72" s="479"/>
      <c r="L72" s="480"/>
      <c r="M72" s="479"/>
      <c r="N72" s="480"/>
      <c r="O72" s="392">
        <f t="shared" si="1"/>
        <v>0</v>
      </c>
      <c r="P72" s="390">
        <f t="shared" si="2"/>
        <v>0</v>
      </c>
      <c r="Q72" s="351"/>
      <c r="R72" s="351"/>
      <c r="S72" s="351"/>
      <c r="T72" s="351"/>
      <c r="U72" s="351"/>
    </row>
    <row r="73" spans="1:21" ht="15.75" x14ac:dyDescent="0.25">
      <c r="A73" s="750"/>
      <c r="B73" s="750"/>
      <c r="C73" s="478"/>
      <c r="D73" s="478"/>
      <c r="E73" s="478"/>
      <c r="F73" s="351"/>
      <c r="G73" s="351"/>
      <c r="H73" s="480"/>
      <c r="I73" s="351"/>
      <c r="J73" s="480"/>
      <c r="K73" s="351"/>
      <c r="L73" s="480"/>
      <c r="M73" s="351"/>
      <c r="N73" s="480"/>
      <c r="O73" s="392">
        <f t="shared" ref="O73:P73" si="3">G73+I73+K73+M73</f>
        <v>0</v>
      </c>
      <c r="P73" s="390">
        <f t="shared" si="3"/>
        <v>0</v>
      </c>
      <c r="Q73" s="351"/>
      <c r="R73" s="481"/>
      <c r="S73" s="351"/>
      <c r="T73" s="351"/>
      <c r="U73" s="351"/>
    </row>
    <row r="74" spans="1:21" ht="15.75" x14ac:dyDescent="0.25">
      <c r="A74" s="290"/>
      <c r="B74" s="291"/>
      <c r="C74" s="291"/>
      <c r="D74" s="290" t="s">
        <v>1495</v>
      </c>
      <c r="E74" s="291"/>
      <c r="F74" s="292"/>
      <c r="G74" s="75">
        <f t="shared" ref="G74:P74" si="4">SUM(G18:G73)</f>
        <v>0</v>
      </c>
      <c r="H74" s="234">
        <f t="shared" si="4"/>
        <v>0</v>
      </c>
      <c r="I74" s="75">
        <f t="shared" si="4"/>
        <v>0</v>
      </c>
      <c r="J74" s="234">
        <f t="shared" si="4"/>
        <v>0</v>
      </c>
      <c r="K74" s="75">
        <f t="shared" si="4"/>
        <v>0</v>
      </c>
      <c r="L74" s="234">
        <f t="shared" si="4"/>
        <v>0</v>
      </c>
      <c r="M74" s="75">
        <f t="shared" si="4"/>
        <v>0</v>
      </c>
      <c r="N74" s="234">
        <f t="shared" si="4"/>
        <v>0</v>
      </c>
      <c r="O74" s="234">
        <f t="shared" si="4"/>
        <v>0</v>
      </c>
      <c r="P74" s="234">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AB1" zoomScale="57" zoomScaleNormal="57" workbookViewId="0">
      <pane ySplit="11" topLeftCell="A552" activePane="bottomLeft" state="frozen"/>
      <selection activeCell="A11" sqref="A11"/>
      <selection pane="bottomLeft" activeCell="AB366" sqref="AB366"/>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58"/>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55"/>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1487</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75" t="s">
        <v>393</v>
      </c>
      <c r="L10" s="575"/>
      <c r="M10" s="575"/>
      <c r="N10" s="575"/>
      <c r="O10" s="575"/>
      <c r="P10" s="575"/>
      <c r="Q10" s="575"/>
      <c r="R10" s="575"/>
      <c r="S10" s="575"/>
      <c r="T10" s="575"/>
      <c r="U10" s="575"/>
      <c r="V10" s="575"/>
      <c r="W10" s="575"/>
      <c r="X10" s="575"/>
      <c r="Y10" s="575"/>
      <c r="Z10" s="575"/>
      <c r="AA10" s="575"/>
    </row>
    <row r="11" spans="1:571" ht="79.5" thickBot="1" x14ac:dyDescent="0.3">
      <c r="A11" s="364"/>
      <c r="B11" s="318" t="s">
        <v>133</v>
      </c>
      <c r="C11" s="193" t="s">
        <v>132</v>
      </c>
      <c r="D11" s="194" t="s">
        <v>129</v>
      </c>
      <c r="E11" s="210" t="s">
        <v>1762</v>
      </c>
      <c r="F11" s="194" t="s">
        <v>248</v>
      </c>
      <c r="G11" s="194" t="s">
        <v>460</v>
      </c>
      <c r="H11" s="194" t="s">
        <v>462</v>
      </c>
      <c r="I11" s="210" t="s">
        <v>463</v>
      </c>
      <c r="J11" s="194" t="s">
        <v>461</v>
      </c>
      <c r="K11" s="336" t="s">
        <v>1357</v>
      </c>
      <c r="L11" s="336" t="s">
        <v>1359</v>
      </c>
      <c r="M11" s="336" t="s">
        <v>471</v>
      </c>
      <c r="N11" s="336" t="s">
        <v>1358</v>
      </c>
      <c r="O11" s="336" t="s">
        <v>1360</v>
      </c>
      <c r="P11" s="336" t="s">
        <v>472</v>
      </c>
      <c r="Q11" s="336" t="s">
        <v>1361</v>
      </c>
      <c r="R11" s="336" t="s">
        <v>1362</v>
      </c>
      <c r="S11" s="336" t="s">
        <v>1363</v>
      </c>
      <c r="T11" s="336" t="s">
        <v>1452</v>
      </c>
      <c r="U11" s="336" t="s">
        <v>1364</v>
      </c>
      <c r="V11" s="336" t="s">
        <v>1365</v>
      </c>
      <c r="W11" s="336" t="s">
        <v>1366</v>
      </c>
      <c r="X11" s="336" t="s">
        <v>1367</v>
      </c>
      <c r="Y11" s="336" t="s">
        <v>1368</v>
      </c>
      <c r="Z11" s="336" t="s">
        <v>1460</v>
      </c>
      <c r="AA11" s="336" t="s">
        <v>1496</v>
      </c>
      <c r="AB11" s="335" t="s">
        <v>394</v>
      </c>
      <c r="AC11" s="210" t="s">
        <v>412</v>
      </c>
      <c r="AD11" s="210" t="s">
        <v>395</v>
      </c>
      <c r="AE11" s="210" t="s">
        <v>409</v>
      </c>
      <c r="AF11" s="210" t="s">
        <v>396</v>
      </c>
      <c r="AG11" s="210" t="s">
        <v>397</v>
      </c>
      <c r="AH11" s="210" t="s">
        <v>398</v>
      </c>
      <c r="AI11" s="210" t="s">
        <v>408</v>
      </c>
      <c r="AJ11" s="210" t="s">
        <v>399</v>
      </c>
      <c r="AK11" s="210" t="s">
        <v>400</v>
      </c>
      <c r="AL11" s="210" t="s">
        <v>401</v>
      </c>
      <c r="AM11" s="210" t="s">
        <v>407</v>
      </c>
      <c r="AN11" s="210" t="s">
        <v>402</v>
      </c>
      <c r="AO11" s="210" t="s">
        <v>403</v>
      </c>
      <c r="AP11" s="210" t="s">
        <v>404</v>
      </c>
      <c r="AQ11" s="210" t="s">
        <v>406</v>
      </c>
      <c r="AR11" s="210" t="s">
        <v>405</v>
      </c>
    </row>
    <row r="12" spans="1:571" x14ac:dyDescent="0.25">
      <c r="A12" s="363"/>
      <c r="B12" s="187" t="s">
        <v>251</v>
      </c>
      <c r="C12" s="188" t="s">
        <v>134</v>
      </c>
      <c r="D12" s="189">
        <f>D13+D47+D83+D89+D96</f>
        <v>8308559.4749999987</v>
      </c>
      <c r="E12" s="189">
        <f>E13+E47+E83+E89+E96</f>
        <v>80000</v>
      </c>
      <c r="F12" s="189">
        <f t="shared" ref="F12:F106" si="0">D12+E12</f>
        <v>8388559.4749999987</v>
      </c>
      <c r="G12" s="189">
        <f>G13+G47+G83+G89+G96</f>
        <v>0</v>
      </c>
      <c r="H12" s="189">
        <f>F12-G12</f>
        <v>8388559.4749999987</v>
      </c>
      <c r="I12" s="189">
        <f>I13+I47+I83+I89+I96</f>
        <v>0</v>
      </c>
      <c r="J12" s="189">
        <f>F12-I12</f>
        <v>8388559.4749999987</v>
      </c>
      <c r="K12" s="189">
        <f t="shared" ref="K12:AD12" si="1">K13+K47+K83+K89+K96</f>
        <v>0</v>
      </c>
      <c r="L12" s="189">
        <f t="shared" si="1"/>
        <v>0</v>
      </c>
      <c r="M12" s="189">
        <f t="shared" si="1"/>
        <v>0</v>
      </c>
      <c r="N12" s="189">
        <f t="shared" si="1"/>
        <v>0</v>
      </c>
      <c r="O12" s="189">
        <f t="shared" si="1"/>
        <v>80000</v>
      </c>
      <c r="P12" s="189">
        <f t="shared" si="1"/>
        <v>0</v>
      </c>
      <c r="Q12" s="189">
        <f t="shared" si="1"/>
        <v>0</v>
      </c>
      <c r="R12" s="189">
        <f t="shared" si="1"/>
        <v>0</v>
      </c>
      <c r="S12" s="189">
        <f t="shared" si="1"/>
        <v>0</v>
      </c>
      <c r="T12" s="189">
        <f t="shared" ref="T12" si="2">T13+T47+T83+T89+T96</f>
        <v>0</v>
      </c>
      <c r="U12" s="189">
        <f>U13+U47+U83+U89+U96</f>
        <v>0</v>
      </c>
      <c r="V12" s="189">
        <f t="shared" si="1"/>
        <v>0</v>
      </c>
      <c r="W12" s="189">
        <f t="shared" si="1"/>
        <v>0</v>
      </c>
      <c r="X12" s="189">
        <f t="shared" si="1"/>
        <v>0</v>
      </c>
      <c r="Y12" s="189">
        <f t="shared" ref="Y12:Z12" si="3">Y13+Y47+Y83+Y89+Y96</f>
        <v>0</v>
      </c>
      <c r="Z12" s="189">
        <f t="shared" si="3"/>
        <v>0</v>
      </c>
      <c r="AA12" s="189">
        <f t="shared" si="1"/>
        <v>8308559.4749999987</v>
      </c>
      <c r="AB12" s="189">
        <f t="shared" si="1"/>
        <v>2175000</v>
      </c>
      <c r="AC12" s="189">
        <f t="shared" si="1"/>
        <v>80000</v>
      </c>
      <c r="AD12" s="189">
        <f t="shared" si="1"/>
        <v>6058559.4749999996</v>
      </c>
      <c r="AE12" s="189">
        <f>AB12+AC12+AD12</f>
        <v>8313559.4749999996</v>
      </c>
      <c r="AF12" s="189">
        <f>AF13+AF47+AF83+AF89+AF96</f>
        <v>0</v>
      </c>
      <c r="AG12" s="189">
        <f>AG13+AG47+AG83+AG89+AG96</f>
        <v>0</v>
      </c>
      <c r="AH12" s="189">
        <f>AH13+AH47+AH83+AH89+AH96</f>
        <v>0</v>
      </c>
      <c r="AI12" s="189">
        <f>AF12+AG12+AH12</f>
        <v>0</v>
      </c>
      <c r="AJ12" s="189">
        <f>AJ13+AJ47+AJ83+AJ89+AJ96</f>
        <v>75000</v>
      </c>
      <c r="AK12" s="189">
        <f>AK13+AK47+AK83+AK89+AK96</f>
        <v>0</v>
      </c>
      <c r="AL12" s="189">
        <f>AL13+AL47+AL83+AL89+AL96</f>
        <v>0</v>
      </c>
      <c r="AM12" s="189">
        <f>AJ12+AK12+AL12</f>
        <v>75000</v>
      </c>
      <c r="AN12" s="189">
        <f>AN13+AN47+AN83+AN89+AN96</f>
        <v>0</v>
      </c>
      <c r="AO12" s="189">
        <f>AO13+AO47+AO83+AO89+AO96</f>
        <v>0</v>
      </c>
      <c r="AP12" s="189">
        <f>AP13+AP47+AP83+AP89+AP96</f>
        <v>0</v>
      </c>
      <c r="AQ12" s="189">
        <f>AN12+AO12+AP12</f>
        <v>0</v>
      </c>
      <c r="AR12" s="189">
        <f>AE12+AI12+AM12+AQ12</f>
        <v>8388559.4749999996</v>
      </c>
    </row>
    <row r="13" spans="1:571" x14ac:dyDescent="0.25">
      <c r="B13" s="190" t="s">
        <v>252</v>
      </c>
      <c r="C13" s="191" t="s">
        <v>135</v>
      </c>
      <c r="D13" s="192">
        <f>SUM(D14:D46)</f>
        <v>6283559.4749999987</v>
      </c>
      <c r="E13" s="192">
        <f>SUM(E14:E46)</f>
        <v>0</v>
      </c>
      <c r="F13" s="192">
        <f t="shared" si="0"/>
        <v>6283559.4749999987</v>
      </c>
      <c r="G13" s="192">
        <f>SUM(G14:G46)</f>
        <v>0</v>
      </c>
      <c r="H13" s="192">
        <f t="shared" ref="H13:H220" si="4">F13-G13</f>
        <v>6283559.4749999987</v>
      </c>
      <c r="I13" s="192">
        <f>SUM(I14:I46)</f>
        <v>0</v>
      </c>
      <c r="J13" s="192">
        <f t="shared" ref="J13:J220" si="5">F13-I13</f>
        <v>6283559.4749999987</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6283559.4749999987</v>
      </c>
      <c r="AB13" s="192">
        <f t="shared" si="6"/>
        <v>2025000</v>
      </c>
      <c r="AC13" s="192">
        <f t="shared" si="6"/>
        <v>0</v>
      </c>
      <c r="AD13" s="192">
        <f t="shared" si="6"/>
        <v>4258559.4749999996</v>
      </c>
      <c r="AE13" s="192">
        <f t="shared" ref="AE13:AE220" si="9">AB13+AC13+AD13</f>
        <v>6283559.4749999996</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6283559.4749999996</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5585386.1999999993</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5585386.1999999993</v>
      </c>
      <c r="G15" s="183"/>
      <c r="H15" s="183">
        <f t="shared" si="4"/>
        <v>5585386.1999999993</v>
      </c>
      <c r="I15" s="183"/>
      <c r="J15" s="183">
        <f t="shared" si="5"/>
        <v>5585386.1999999993</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5585386.1999999993</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3785386.1999999997</v>
      </c>
      <c r="AE15" s="183">
        <f t="shared" si="9"/>
        <v>5585386.1999999993</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5585386.1999999993</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465448.85</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465448.85</v>
      </c>
      <c r="G28" s="183"/>
      <c r="H28" s="183">
        <f t="shared" si="15"/>
        <v>465448.85</v>
      </c>
      <c r="I28" s="183"/>
      <c r="J28" s="183">
        <f t="shared" si="16"/>
        <v>465448.85</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465448.85</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315448.84999999998</v>
      </c>
      <c r="AE28" s="183">
        <f t="shared" si="17"/>
        <v>465448.85</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465448.85</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232724.42499999999</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232724.42499999999</v>
      </c>
      <c r="G29" s="183"/>
      <c r="H29" s="183">
        <f t="shared" ref="H29:H30" si="39">F29-G29</f>
        <v>232724.42499999999</v>
      </c>
      <c r="I29" s="183"/>
      <c r="J29" s="183">
        <f t="shared" ref="J29:J30" si="40">F29-I29</f>
        <v>232724.42499999999</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232724.42499999999</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157724.42499999999</v>
      </c>
      <c r="AE29" s="183">
        <f t="shared" ref="AE29:AE30" si="41">AB29+AC29+AD29</f>
        <v>232724.42499999999</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232724.42499999999</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2025000</v>
      </c>
      <c r="E47" s="192">
        <f>SUM(E48:E82)</f>
        <v>80000</v>
      </c>
      <c r="F47" s="192">
        <f t="shared" si="0"/>
        <v>2105000</v>
      </c>
      <c r="G47" s="192">
        <f>SUM(G48:G82)</f>
        <v>0</v>
      </c>
      <c r="H47" s="192">
        <f t="shared" si="4"/>
        <v>2105000</v>
      </c>
      <c r="I47" s="192">
        <f t="shared" ref="I47:AD47" si="102">SUM(I48:I82)</f>
        <v>0</v>
      </c>
      <c r="J47" s="192">
        <f t="shared" si="102"/>
        <v>2105000</v>
      </c>
      <c r="K47" s="192">
        <f t="shared" si="102"/>
        <v>0</v>
      </c>
      <c r="L47" s="192">
        <f t="shared" si="102"/>
        <v>0</v>
      </c>
      <c r="M47" s="192">
        <f t="shared" si="102"/>
        <v>0</v>
      </c>
      <c r="N47" s="192">
        <f t="shared" si="102"/>
        <v>0</v>
      </c>
      <c r="O47" s="192">
        <f t="shared" si="102"/>
        <v>80000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2025000</v>
      </c>
      <c r="AB47" s="192">
        <f t="shared" si="102"/>
        <v>150000</v>
      </c>
      <c r="AC47" s="192">
        <f t="shared" si="102"/>
        <v>80000</v>
      </c>
      <c r="AD47" s="192">
        <f t="shared" si="102"/>
        <v>1800000</v>
      </c>
      <c r="AE47" s="192">
        <f t="shared" si="17"/>
        <v>2030000</v>
      </c>
      <c r="AF47" s="192">
        <f>SUM(AF48:AF82)</f>
        <v>0</v>
      </c>
      <c r="AG47" s="192">
        <f>SUM(AG48:AG82)</f>
        <v>0</v>
      </c>
      <c r="AH47" s="192">
        <f>SUM(AH48:AH82)</f>
        <v>0</v>
      </c>
      <c r="AI47" s="192">
        <f t="shared" si="10"/>
        <v>0</v>
      </c>
      <c r="AJ47" s="192">
        <f>SUM(AJ48:AJ82)</f>
        <v>75000</v>
      </c>
      <c r="AK47" s="192">
        <f>SUM(AK48:AK82)</f>
        <v>0</v>
      </c>
      <c r="AL47" s="192">
        <f>SUM(AL48:AL82)</f>
        <v>0</v>
      </c>
      <c r="AM47" s="192">
        <f t="shared" si="11"/>
        <v>75000</v>
      </c>
      <c r="AN47" s="192">
        <f>SUM(AN48:AN82)</f>
        <v>0</v>
      </c>
      <c r="AO47" s="192">
        <f>SUM(AO48:AO82)</f>
        <v>0</v>
      </c>
      <c r="AP47" s="192">
        <f>SUM(AP48:AP82)</f>
        <v>0</v>
      </c>
      <c r="AQ47" s="192">
        <f t="shared" si="12"/>
        <v>0</v>
      </c>
      <c r="AR47" s="192">
        <f t="shared" si="13"/>
        <v>2105000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2025000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F64" s="183">
        <f t="shared" ref="F64" si="161">D64+E64</f>
        <v>2105000</v>
      </c>
      <c r="G64" s="183"/>
      <c r="H64" s="183">
        <f t="shared" ref="H64" si="162">F64-G64</f>
        <v>2105000</v>
      </c>
      <c r="I64" s="183"/>
      <c r="J64" s="183">
        <f t="shared" ref="J64" si="163">F64-I64</f>
        <v>2105000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2025000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1800000</v>
      </c>
      <c r="AE64" s="183">
        <f t="shared" ref="AE64" si="164">AB64+AC64+AD64</f>
        <v>2030000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75000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2105000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1158532.6125</v>
      </c>
      <c r="E106" s="180">
        <f>E107+E118+E133+E149+E164+E190+E207+E214</f>
        <v>743050</v>
      </c>
      <c r="F106" s="180">
        <f t="shared" si="0"/>
        <v>1901582.6125</v>
      </c>
      <c r="G106" s="180">
        <f>G107+G118+G133+G149+G164+G190+G207+G214</f>
        <v>0</v>
      </c>
      <c r="H106" s="180">
        <f t="shared" si="4"/>
        <v>1901582.6125</v>
      </c>
      <c r="I106" s="180">
        <f>I107+I118+I133+I149+I164+I190+I207+I214</f>
        <v>0</v>
      </c>
      <c r="J106" s="180">
        <f t="shared" si="5"/>
        <v>1901582.6125</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90000</v>
      </c>
      <c r="V106" s="180">
        <f t="shared" si="297"/>
        <v>0</v>
      </c>
      <c r="W106" s="180">
        <f t="shared" si="297"/>
        <v>150050</v>
      </c>
      <c r="X106" s="180">
        <f t="shared" si="297"/>
        <v>255532.61249999999</v>
      </c>
      <c r="Y106" s="180">
        <f t="shared" ref="Y106:Z106" si="299">Y107+Y118+Y133+Y149+Y164+Y190+Y207+Y214</f>
        <v>0</v>
      </c>
      <c r="Z106" s="180">
        <f t="shared" si="299"/>
        <v>54000</v>
      </c>
      <c r="AA106" s="180">
        <f t="shared" si="297"/>
        <v>1442000</v>
      </c>
      <c r="AB106" s="180">
        <f t="shared" si="297"/>
        <v>1199000</v>
      </c>
      <c r="AC106" s="180">
        <f t="shared" si="297"/>
        <v>27000</v>
      </c>
      <c r="AD106" s="180">
        <f t="shared" si="297"/>
        <v>0</v>
      </c>
      <c r="AE106" s="180">
        <f t="shared" si="9"/>
        <v>1226000</v>
      </c>
      <c r="AF106" s="180">
        <f>AF107+AF118+AF133+AF149+AF164+AF190+AF207+AF214</f>
        <v>31050</v>
      </c>
      <c r="AG106" s="180">
        <f>AG107+AG118+AG133+AG149+AG164+AG190+AG207+AG214</f>
        <v>525532.61250000005</v>
      </c>
      <c r="AH106" s="180">
        <f>AH107+AH118+AH133+AH149+AH164+AH190+AH207+AH214</f>
        <v>119000</v>
      </c>
      <c r="AI106" s="180">
        <f t="shared" si="10"/>
        <v>675582.61250000005</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1901582.6125</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9000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v>9000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x14ac:dyDescent="0.25">
      <c r="B133" s="190" t="s">
        <v>284</v>
      </c>
      <c r="C133" s="191" t="s">
        <v>168</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730000</v>
      </c>
      <c r="E149" s="192">
        <f>SUM(E150:E163)</f>
        <v>685000</v>
      </c>
      <c r="F149" s="192">
        <f t="shared" si="300"/>
        <v>1415000</v>
      </c>
      <c r="G149" s="192">
        <f>SUM(G150:G163)</f>
        <v>0</v>
      </c>
      <c r="H149" s="192">
        <f t="shared" si="4"/>
        <v>1415000</v>
      </c>
      <c r="I149" s="192">
        <f>SUM(I150:I163)</f>
        <v>0</v>
      </c>
      <c r="J149" s="192">
        <f t="shared" si="5"/>
        <v>1415000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1415000</v>
      </c>
      <c r="AB149" s="192">
        <f t="shared" si="419"/>
        <v>1145000</v>
      </c>
      <c r="AC149" s="192">
        <f t="shared" si="419"/>
        <v>0</v>
      </c>
      <c r="AD149" s="192">
        <f t="shared" si="419"/>
        <v>0</v>
      </c>
      <c r="AE149" s="192">
        <f t="shared" si="9"/>
        <v>1145000</v>
      </c>
      <c r="AF149" s="192">
        <f>SUM(AF150:AF163)</f>
        <v>0</v>
      </c>
      <c r="AG149" s="192">
        <f>SUM(AG150:AG163)</f>
        <v>270000</v>
      </c>
      <c r="AH149" s="192">
        <f>SUM(AH150:AH163)</f>
        <v>0</v>
      </c>
      <c r="AI149" s="192">
        <f t="shared" si="10"/>
        <v>270000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1415000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685000</v>
      </c>
      <c r="F158" s="183">
        <f t="shared" si="431"/>
        <v>695000</v>
      </c>
      <c r="G158" s="183"/>
      <c r="H158" s="183">
        <f t="shared" si="432"/>
        <v>695000</v>
      </c>
      <c r="I158" s="183"/>
      <c r="J158" s="183">
        <f t="shared" si="433"/>
        <v>695000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695000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425000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425000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270000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695000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720000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720000</v>
      </c>
      <c r="G162" s="183"/>
      <c r="H162" s="183">
        <f t="shared" si="424"/>
        <v>720000</v>
      </c>
      <c r="I162" s="183"/>
      <c r="J162" s="183">
        <f t="shared" si="425"/>
        <v>720000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720000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720000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720000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81000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v>81000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428532.61250000005</v>
      </c>
      <c r="E190" s="192">
        <f>E191+E199</f>
        <v>58050</v>
      </c>
      <c r="F190" s="192">
        <f t="shared" si="300"/>
        <v>486582.61250000005</v>
      </c>
      <c r="G190" s="192">
        <f>G191+G199</f>
        <v>0</v>
      </c>
      <c r="H190" s="192">
        <f t="shared" si="4"/>
        <v>486582.61250000005</v>
      </c>
      <c r="I190" s="192">
        <f>I191+I199</f>
        <v>0</v>
      </c>
      <c r="J190" s="192">
        <f t="shared" si="5"/>
        <v>486582.61250000005</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150050</v>
      </c>
      <c r="X190" s="192">
        <f t="shared" si="491"/>
        <v>255532.61249999999</v>
      </c>
      <c r="Y190" s="192">
        <f t="shared" ref="Y190:Z190" si="492">Y191+Y199</f>
        <v>0</v>
      </c>
      <c r="Z190" s="192">
        <f t="shared" si="492"/>
        <v>54000</v>
      </c>
      <c r="AA190" s="192">
        <f t="shared" si="491"/>
        <v>27000</v>
      </c>
      <c r="AB190" s="192">
        <f t="shared" ref="AB190" si="493">AB191+AB199</f>
        <v>54000</v>
      </c>
      <c r="AC190" s="192">
        <f t="shared" ref="AC190" si="494">AC191+AC199</f>
        <v>27000</v>
      </c>
      <c r="AD190" s="192">
        <f t="shared" ref="AD190" si="495">AD191+AD199</f>
        <v>0</v>
      </c>
      <c r="AE190" s="192">
        <f t="shared" si="9"/>
        <v>81000</v>
      </c>
      <c r="AF190" s="192">
        <f t="shared" ref="AF190" si="496">AF191+AF199</f>
        <v>31050</v>
      </c>
      <c r="AG190" s="192">
        <f t="shared" ref="AG190" si="497">AG191+AG199</f>
        <v>255532.61249999999</v>
      </c>
      <c r="AH190" s="192">
        <f t="shared" ref="AH190" si="498">AH191+AH199</f>
        <v>119000</v>
      </c>
      <c r="AI190" s="192">
        <f t="shared" si="10"/>
        <v>405582.61249999999</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486582.61249999999</v>
      </c>
    </row>
    <row r="191" spans="2:44" x14ac:dyDescent="0.25">
      <c r="B191" s="190" t="s">
        <v>300</v>
      </c>
      <c r="C191" s="191" t="s">
        <v>180</v>
      </c>
      <c r="D191" s="192">
        <f>SUM(D192:D198)</f>
        <v>251373.77499999999</v>
      </c>
      <c r="E191" s="192">
        <f>SUM(E192:E198)</f>
        <v>27000</v>
      </c>
      <c r="F191" s="192">
        <f>D191+E191</f>
        <v>278373.77500000002</v>
      </c>
      <c r="G191" s="192">
        <f>SUM(G192:G198)</f>
        <v>0</v>
      </c>
      <c r="H191" s="192">
        <f>F191-G191</f>
        <v>278373.77500000002</v>
      </c>
      <c r="I191" s="192">
        <f>SUM(I192:I198)</f>
        <v>0</v>
      </c>
      <c r="J191" s="192">
        <f>F191-I191</f>
        <v>278373.77500000002</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49000</v>
      </c>
      <c r="X191" s="192">
        <f t="shared" si="505"/>
        <v>148373.77499999999</v>
      </c>
      <c r="Y191" s="192">
        <f t="shared" ref="Y191:Z191" si="509">SUM(Y192:Y198)</f>
        <v>0</v>
      </c>
      <c r="Z191" s="192">
        <f t="shared" si="509"/>
        <v>54000</v>
      </c>
      <c r="AA191" s="192">
        <f t="shared" si="505"/>
        <v>27000</v>
      </c>
      <c r="AB191" s="192">
        <f t="shared" si="505"/>
        <v>54000</v>
      </c>
      <c r="AC191" s="192">
        <f t="shared" si="505"/>
        <v>27000</v>
      </c>
      <c r="AD191" s="192">
        <f t="shared" si="505"/>
        <v>0</v>
      </c>
      <c r="AE191" s="192">
        <f>AB191+AC191+AD191</f>
        <v>81000</v>
      </c>
      <c r="AF191" s="192">
        <f>SUM(AF192:AF198)</f>
        <v>0</v>
      </c>
      <c r="AG191" s="192">
        <f>SUM(AG192:AG198)</f>
        <v>148373.77499999999</v>
      </c>
      <c r="AH191" s="192">
        <f>SUM(AH192:AH198)</f>
        <v>49000</v>
      </c>
      <c r="AI191" s="192">
        <f>AF191+AG191+AH191</f>
        <v>197373.77499999999</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278373.77500000002</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v>
      </c>
      <c r="F193" s="183">
        <f t="shared" ref="F193" si="511">D193+E193</f>
        <v>130000</v>
      </c>
      <c r="G193" s="183"/>
      <c r="H193" s="183">
        <f t="shared" ref="H193" si="512">F193-G193</f>
        <v>130000</v>
      </c>
      <c r="I193" s="183"/>
      <c r="J193" s="183">
        <f t="shared" ref="J193" si="513">F193-I193</f>
        <v>130000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49000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81000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49000</v>
      </c>
      <c r="AI193" s="183">
        <f t="shared" ref="AI193" si="515">AF193+AG193+AH193</f>
        <v>49000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130000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148373.77499999999</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148373.77499999999</v>
      </c>
      <c r="G196" s="183"/>
      <c r="H196" s="183">
        <f t="shared" si="519"/>
        <v>148373.77499999999</v>
      </c>
      <c r="I196" s="183"/>
      <c r="J196" s="183">
        <f t="shared" si="520"/>
        <v>148373.77499999999</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148373.77499999999</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148373.77499999999</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148373.77499999999</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148373.77499999999</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177158.83750000002</v>
      </c>
      <c r="E199" s="192">
        <f>SUM(E200:E206)</f>
        <v>31050</v>
      </c>
      <c r="F199" s="192">
        <f>D199+E199</f>
        <v>208208.83750000002</v>
      </c>
      <c r="G199" s="192">
        <f t="shared" ref="G199:I199" si="535">SUM(G200:G206)</f>
        <v>0</v>
      </c>
      <c r="H199" s="192">
        <f>F199-G199</f>
        <v>208208.83750000002</v>
      </c>
      <c r="I199" s="192">
        <f t="shared" si="535"/>
        <v>0</v>
      </c>
      <c r="J199" s="192">
        <f>F199-I199</f>
        <v>208208.83750000002</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101050</v>
      </c>
      <c r="X199" s="192">
        <f t="shared" si="536"/>
        <v>107158.83750000001</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31050</v>
      </c>
      <c r="AG199" s="192">
        <f t="shared" si="536"/>
        <v>107158.83750000001</v>
      </c>
      <c r="AH199" s="192">
        <f t="shared" si="536"/>
        <v>70000</v>
      </c>
      <c r="AI199" s="192">
        <f>AF199+AG199+AH199</f>
        <v>208208.83750000002</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208208.83750000002</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177158.83750000002</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31050</v>
      </c>
      <c r="F200" s="183">
        <f>D200+E200</f>
        <v>208208.83750000002</v>
      </c>
      <c r="G200" s="183"/>
      <c r="H200" s="183">
        <f t="shared" ref="H200:H206" si="541">F200-G200</f>
        <v>208208.83750000002</v>
      </c>
      <c r="I200" s="183"/>
      <c r="J200" s="183">
        <f t="shared" ref="J200:J206" si="542">F200-I200</f>
        <v>208208.83750000002</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101050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107158.83750000001</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31050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107158.83750000001</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I200" s="183">
        <f t="shared" ref="AI200:AI206" si="544">AF200+AG200+AH200</f>
        <v>208208.83750000002</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208208.83750000002</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c r="E222" s="180">
        <f>E223+E235+E243+E260+E267+E312</f>
        <v>0</v>
      </c>
      <c r="F222" s="180">
        <f t="shared" ref="F222:F382" si="622">D222+E222</f>
        <v>0</v>
      </c>
      <c r="G222" s="180">
        <f>G223+G235+G243+G260+G267+G312</f>
        <v>0</v>
      </c>
      <c r="H222" s="180">
        <f t="shared" ref="H222:H498" si="623">F222-G222</f>
        <v>0</v>
      </c>
      <c r="I222" s="180">
        <f>I223+I235+I243+I260+I267+I312</f>
        <v>0</v>
      </c>
      <c r="J222" s="180">
        <f t="shared" ref="J222:J498" si="624">F222-I222</f>
        <v>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2539220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0</v>
      </c>
      <c r="AE222" s="180">
        <f t="shared" ref="AE222:AE498" si="628">AB222+AC222+AD222</f>
        <v>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0</v>
      </c>
    </row>
    <row r="223" spans="2:44" x14ac:dyDescent="0.25">
      <c r="B223" s="190" t="s">
        <v>310</v>
      </c>
      <c r="C223" s="191" t="s">
        <v>189</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357772</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164000+164000</f>
        <v>328000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13100+6550+287.5+862.5+4000+4000+177+177+165+165+44+44+100+100</f>
        <v>29772</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1034</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517+517</f>
        <v>1034</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c r="AD268" s="183"/>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0</v>
      </c>
      <c r="E312" s="192">
        <f>SUM(E313:E326)</f>
        <v>0</v>
      </c>
      <c r="F312" s="192">
        <f t="shared" si="622"/>
        <v>0</v>
      </c>
      <c r="G312" s="192">
        <f>SUM(G313:G326)</f>
        <v>0</v>
      </c>
      <c r="H312" s="192">
        <f t="shared" si="623"/>
        <v>0</v>
      </c>
      <c r="I312" s="192">
        <f>SUM(I313:I326)</f>
        <v>0</v>
      </c>
      <c r="J312" s="192">
        <f t="shared" si="624"/>
        <v>0</v>
      </c>
      <c r="K312" s="192">
        <f t="shared" ref="K312:AD312" si="744">SUM(K313:K326)</f>
        <v>0</v>
      </c>
      <c r="L312" s="192">
        <f t="shared" si="744"/>
        <v>0</v>
      </c>
      <c r="M312" s="192">
        <f>SUM(M313:M326)</f>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2180414</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13093+13092.75+852500+852500+21948.25</f>
        <v>1753134</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AB314+AC314+AD314+77500+116250+155000+387500+116250+175+16875+550+2590+1000+283.5+474.75</f>
        <v>874448.25</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AJ314+AK314+AL314</f>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874448.25</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0</v>
      </c>
      <c r="G322" s="183"/>
      <c r="H322" s="183">
        <f t="shared" si="758"/>
        <v>0</v>
      </c>
      <c r="I322" s="183"/>
      <c r="J322" s="183">
        <f t="shared" si="759"/>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148410+148410+65230+65230</f>
        <v>427280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234000</v>
      </c>
      <c r="E327" s="180">
        <f>E328+E345+E383+E389</f>
        <v>375600</v>
      </c>
      <c r="F327" s="180">
        <f t="shared" si="622"/>
        <v>609600</v>
      </c>
      <c r="G327" s="180">
        <f>G328+G345+G383+G389</f>
        <v>0</v>
      </c>
      <c r="H327" s="180">
        <f t="shared" si="623"/>
        <v>609600</v>
      </c>
      <c r="I327" s="180">
        <f>I328+I345+I383+I389</f>
        <v>0</v>
      </c>
      <c r="J327" s="180">
        <f t="shared" si="624"/>
        <v>609600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222000</v>
      </c>
      <c r="U327" s="180">
        <f t="shared" si="781"/>
        <v>0</v>
      </c>
      <c r="V327" s="180">
        <f t="shared" si="781"/>
        <v>0</v>
      </c>
      <c r="W327" s="180">
        <f t="shared" si="781"/>
        <v>387600</v>
      </c>
      <c r="X327" s="180">
        <f t="shared" si="781"/>
        <v>0</v>
      </c>
      <c r="Y327" s="180">
        <f t="shared" ref="Y327:Z327" si="783">Y328+Y345+Y383+Y389</f>
        <v>0</v>
      </c>
      <c r="Z327" s="180">
        <f t="shared" si="783"/>
        <v>0</v>
      </c>
      <c r="AA327" s="180">
        <f t="shared" si="781"/>
        <v>0</v>
      </c>
      <c r="AB327" s="180">
        <f t="shared" si="781"/>
        <v>30000</v>
      </c>
      <c r="AC327" s="180">
        <f t="shared" si="781"/>
        <v>72000</v>
      </c>
      <c r="AD327" s="180">
        <f t="shared" si="781"/>
        <v>454000</v>
      </c>
      <c r="AE327" s="180">
        <f t="shared" si="628"/>
        <v>556000</v>
      </c>
      <c r="AF327" s="180">
        <f>AF328+AF345+AF383+AF389</f>
        <v>0</v>
      </c>
      <c r="AG327" s="180">
        <f>AG328+AG345+AG383+AG389</f>
        <v>0</v>
      </c>
      <c r="AH327" s="180">
        <f>AH328+AH345+AH383+AH389</f>
        <v>0</v>
      </c>
      <c r="AI327" s="180">
        <f t="shared" si="629"/>
        <v>0</v>
      </c>
      <c r="AJ327" s="180">
        <f>AJ328+AJ345+AJ383+AJ389</f>
        <v>20000</v>
      </c>
      <c r="AK327" s="180">
        <f>AK328+AK345+AK383+AK389</f>
        <v>0</v>
      </c>
      <c r="AL327" s="180">
        <f>AL328+AL345+AL383+AL389</f>
        <v>0</v>
      </c>
      <c r="AM327" s="180">
        <f t="shared" si="630"/>
        <v>20000</v>
      </c>
      <c r="AN327" s="180">
        <f>AN328+AN345+AN383+AN389</f>
        <v>0</v>
      </c>
      <c r="AO327" s="180">
        <f>AO328+AO345+AO383+AO389</f>
        <v>0</v>
      </c>
      <c r="AP327" s="180">
        <f>AP328+AP345+AP383+AP389</f>
        <v>33600</v>
      </c>
      <c r="AQ327" s="180">
        <f t="shared" si="631"/>
        <v>33600</v>
      </c>
      <c r="AR327" s="180">
        <f t="shared" si="632"/>
        <v>609600</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234000</v>
      </c>
      <c r="E345" s="192">
        <f>SUM(E346:E382)</f>
        <v>375600</v>
      </c>
      <c r="F345" s="192">
        <f t="shared" si="622"/>
        <v>609600</v>
      </c>
      <c r="G345" s="192">
        <f>SUM(G346:G382)</f>
        <v>0</v>
      </c>
      <c r="H345" s="192">
        <f t="shared" si="623"/>
        <v>609600</v>
      </c>
      <c r="I345" s="192">
        <f>SUM(I346:I382)</f>
        <v>0</v>
      </c>
      <c r="J345" s="192">
        <f t="shared" si="624"/>
        <v>609600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222000</v>
      </c>
      <c r="U345" s="192">
        <f t="shared" si="819"/>
        <v>0</v>
      </c>
      <c r="V345" s="192">
        <f t="shared" si="819"/>
        <v>0</v>
      </c>
      <c r="W345" s="192">
        <f t="shared" si="819"/>
        <v>387600</v>
      </c>
      <c r="X345" s="192">
        <f t="shared" si="819"/>
        <v>0</v>
      </c>
      <c r="Y345" s="192">
        <f t="shared" ref="Y345:Z345" si="821">SUM(Y346:Y382)</f>
        <v>0</v>
      </c>
      <c r="Z345" s="192">
        <f t="shared" si="821"/>
        <v>0</v>
      </c>
      <c r="AA345" s="192">
        <f t="shared" si="819"/>
        <v>0</v>
      </c>
      <c r="AB345" s="192">
        <f t="shared" si="819"/>
        <v>30000</v>
      </c>
      <c r="AC345" s="192">
        <f t="shared" si="819"/>
        <v>72000</v>
      </c>
      <c r="AD345" s="192">
        <f t="shared" si="819"/>
        <v>454000</v>
      </c>
      <c r="AE345" s="192">
        <f t="shared" si="628"/>
        <v>556000</v>
      </c>
      <c r="AF345" s="192">
        <f>SUM(AF346:AF382)</f>
        <v>0</v>
      </c>
      <c r="AG345" s="192">
        <f>SUM(AG346:AG382)</f>
        <v>0</v>
      </c>
      <c r="AH345" s="192">
        <f>SUM(AH346:AH382)</f>
        <v>0</v>
      </c>
      <c r="AI345" s="192">
        <f t="shared" si="629"/>
        <v>0</v>
      </c>
      <c r="AJ345" s="192">
        <f>SUM(AJ346:AJ382)</f>
        <v>20000</v>
      </c>
      <c r="AK345" s="192">
        <f>SUM(AK346:AK382)</f>
        <v>0</v>
      </c>
      <c r="AL345" s="192">
        <f>SUM(AL346:AL382)</f>
        <v>0</v>
      </c>
      <c r="AM345" s="192">
        <f t="shared" si="630"/>
        <v>20000</v>
      </c>
      <c r="AN345" s="192">
        <f>SUM(AN346:AN382)</f>
        <v>0</v>
      </c>
      <c r="AO345" s="192">
        <f>SUM(AO346:AO382)</f>
        <v>0</v>
      </c>
      <c r="AP345" s="192">
        <f>SUM(AP346:AP382)</f>
        <v>33600</v>
      </c>
      <c r="AQ345" s="192">
        <f t="shared" si="631"/>
        <v>33600</v>
      </c>
      <c r="AR345" s="192">
        <f t="shared" si="632"/>
        <v>609600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155600</v>
      </c>
      <c r="F348" s="183">
        <f t="shared" si="622"/>
        <v>167600</v>
      </c>
      <c r="G348" s="183"/>
      <c r="H348" s="183">
        <f t="shared" si="623"/>
        <v>167600</v>
      </c>
      <c r="I348" s="183"/>
      <c r="J348" s="183">
        <f t="shared" si="624"/>
        <v>167600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167600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62000</v>
      </c>
      <c r="AE348" s="183">
        <f t="shared" si="628"/>
        <v>134000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33600</v>
      </c>
      <c r="AQ348" s="183">
        <f t="shared" si="631"/>
        <v>33600</v>
      </c>
      <c r="AR348" s="183">
        <f t="shared" si="632"/>
        <v>167600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220000</v>
      </c>
      <c r="F350" s="183">
        <f t="shared" si="622"/>
        <v>252000</v>
      </c>
      <c r="G350" s="183"/>
      <c r="H350" s="183">
        <f t="shared" si="623"/>
        <v>252000</v>
      </c>
      <c r="I350" s="183"/>
      <c r="J350" s="183">
        <f t="shared" si="624"/>
        <v>252000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32000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232000</v>
      </c>
      <c r="AE350" s="183">
        <f t="shared" si="628"/>
        <v>232000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20000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252000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130000</v>
      </c>
      <c r="G357" s="183"/>
      <c r="H357" s="183">
        <f t="shared" si="623"/>
        <v>130000</v>
      </c>
      <c r="I357" s="183"/>
      <c r="J357" s="183">
        <f t="shared" si="624"/>
        <v>130000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v>
      </c>
      <c r="AE357" s="183">
        <f t="shared" si="628"/>
        <v>130000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130000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60000</v>
      </c>
      <c r="G366" s="183"/>
      <c r="H366" s="183">
        <f t="shared" si="823"/>
        <v>60000</v>
      </c>
      <c r="I366" s="183"/>
      <c r="J366" s="183">
        <f t="shared" si="824"/>
        <v>60000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E366" s="183">
        <f t="shared" si="825"/>
        <v>60000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60000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c r="E389" s="192">
        <f>SUM(E390:E396)</f>
        <v>0</v>
      </c>
      <c r="F389" s="192">
        <f>D389+E389</f>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c r="F390" s="183">
        <f>D390+E390</f>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41"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x14ac:dyDescent="0.25">
      <c r="B566" s="184"/>
      <c r="C566" s="185" t="s">
        <v>246</v>
      </c>
      <c r="D566" s="186">
        <f>D12+D106+D222+D327+D397+D499+D526+D560</f>
        <v>9701092.0874999985</v>
      </c>
      <c r="E566" s="186">
        <f>E12+E106+E222+E327+E397+E499+E526+E560</f>
        <v>1198650</v>
      </c>
      <c r="F566" s="186">
        <f t="shared" si="1050"/>
        <v>10899742.087499999</v>
      </c>
      <c r="G566" s="186">
        <f>G12+G106+G222+G327+G397+G499+G526+G560</f>
        <v>0</v>
      </c>
      <c r="H566" s="186">
        <f t="shared" si="1052"/>
        <v>10899742.087499999</v>
      </c>
      <c r="I566" s="186">
        <f>I12+I106+I222+I327+I397+I499+I526+I560</f>
        <v>0</v>
      </c>
      <c r="J566" s="186">
        <f t="shared" si="1053"/>
        <v>10899742.087499999</v>
      </c>
      <c r="K566" s="186">
        <f t="shared" ref="K566:AD566" si="1209">K12+K106+K222+K327+K397+K499+K526+K560</f>
        <v>0</v>
      </c>
      <c r="L566" s="186">
        <f t="shared" si="1209"/>
        <v>0</v>
      </c>
      <c r="M566" s="186">
        <f t="shared" si="1209"/>
        <v>0</v>
      </c>
      <c r="N566" s="186">
        <f t="shared" si="1209"/>
        <v>0</v>
      </c>
      <c r="O566" s="186">
        <f t="shared" si="1209"/>
        <v>80000</v>
      </c>
      <c r="P566" s="186">
        <f t="shared" ref="P566:Q566" si="1210">P12+P106+P222+P327+P397+P499+P526+P560</f>
        <v>0</v>
      </c>
      <c r="Q566" s="186">
        <f t="shared" si="1210"/>
        <v>0</v>
      </c>
      <c r="R566" s="186">
        <f t="shared" si="1209"/>
        <v>0</v>
      </c>
      <c r="S566" s="186">
        <f t="shared" si="1209"/>
        <v>0</v>
      </c>
      <c r="T566" s="186">
        <f t="shared" ref="T566" si="1211">T12+T106+T222+T327+T397+T499+T526+T560</f>
        <v>222000</v>
      </c>
      <c r="U566" s="186">
        <f t="shared" si="1209"/>
        <v>2629220</v>
      </c>
      <c r="V566" s="186">
        <f t="shared" si="1209"/>
        <v>0</v>
      </c>
      <c r="W566" s="186">
        <f t="shared" ref="W566" si="1212">W12+W106+W222+W327+W397+W499+W526+W560</f>
        <v>537650</v>
      </c>
      <c r="X566" s="186">
        <f t="shared" si="1209"/>
        <v>255532.61249999999</v>
      </c>
      <c r="Y566" s="186">
        <f t="shared" ref="Y566:Z566" si="1213">Y12+Y106+Y222+Y327+Y397+Y499+Y526+Y560</f>
        <v>0</v>
      </c>
      <c r="Z566" s="186">
        <f t="shared" si="1213"/>
        <v>54000</v>
      </c>
      <c r="AA566" s="186">
        <f t="shared" si="1209"/>
        <v>9750559.4749999978</v>
      </c>
      <c r="AB566" s="186">
        <f t="shared" si="1209"/>
        <v>3404000</v>
      </c>
      <c r="AC566" s="186">
        <f t="shared" si="1209"/>
        <v>179000</v>
      </c>
      <c r="AD566" s="186">
        <f t="shared" si="1209"/>
        <v>6512559.4749999996</v>
      </c>
      <c r="AE566" s="186">
        <f t="shared" si="1059"/>
        <v>10095559.475</v>
      </c>
      <c r="AF566" s="186">
        <f t="shared" ref="AF566:AH566" si="1214">AF12+AF106+AF222+AF327+AF397+AF499+AF526+AF560</f>
        <v>31050</v>
      </c>
      <c r="AG566" s="186">
        <f t="shared" si="1214"/>
        <v>525532.61250000005</v>
      </c>
      <c r="AH566" s="186">
        <f t="shared" si="1214"/>
        <v>119000</v>
      </c>
      <c r="AI566" s="186">
        <f t="shared" si="1060"/>
        <v>675582.61250000005</v>
      </c>
      <c r="AJ566" s="186">
        <f t="shared" ref="AJ566:AL566" si="1215">AJ12+AJ106+AJ222+AJ327+AJ397+AJ499+AJ526+AJ560</f>
        <v>95000</v>
      </c>
      <c r="AK566" s="186">
        <f t="shared" si="1215"/>
        <v>0</v>
      </c>
      <c r="AL566" s="186">
        <f t="shared" si="1215"/>
        <v>0</v>
      </c>
      <c r="AM566" s="186">
        <f t="shared" si="1061"/>
        <v>95000</v>
      </c>
      <c r="AN566" s="186">
        <f t="shared" ref="AN566:AP566" si="1216">AN12+AN106+AN222+AN327+AN397+AN499+AN526+AN560</f>
        <v>0</v>
      </c>
      <c r="AO566" s="186">
        <f t="shared" si="1216"/>
        <v>0</v>
      </c>
      <c r="AP566" s="186">
        <f t="shared" si="1216"/>
        <v>33600</v>
      </c>
      <c r="AQ566" s="186">
        <f t="shared" si="1062"/>
        <v>33600</v>
      </c>
      <c r="AR566" s="186">
        <f>AE566+AI566+AM566+AQ566</f>
        <v>10899742.0875</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445"/>
  <sheetViews>
    <sheetView showGridLines="0" topLeftCell="A40" zoomScale="79" zoomScaleNormal="79" workbookViewId="0">
      <selection activeCell="J51" sqref="J51"/>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28.85546875" style="77" customWidth="1"/>
    <col min="9" max="9" width="14.85546875" style="86" customWidth="1"/>
    <col min="10" max="10" width="64"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1452</v>
      </c>
      <c r="K2" s="125" t="s">
        <v>1364</v>
      </c>
      <c r="L2" s="125" t="s">
        <v>1365</v>
      </c>
      <c r="M2" s="125" t="s">
        <v>1366</v>
      </c>
      <c r="N2" s="125" t="s">
        <v>1367</v>
      </c>
      <c r="O2" s="125" t="s">
        <v>1368</v>
      </c>
      <c r="P2" s="122" t="s">
        <v>1460</v>
      </c>
      <c r="Q2" s="122" t="s">
        <v>1496</v>
      </c>
      <c r="S2" s="450" t="str">
        <f>+Presupuesto!D11</f>
        <v>Recurrente</v>
      </c>
      <c r="T2" s="45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2" t="s">
        <v>420</v>
      </c>
      <c r="AI2" s="212" t="s">
        <v>421</v>
      </c>
      <c r="AJ2" s="212" t="s">
        <v>422</v>
      </c>
      <c r="AK2" s="212" t="s">
        <v>423</v>
      </c>
      <c r="AL2" s="212" t="s">
        <v>424</v>
      </c>
      <c r="AM2" s="212" t="s">
        <v>427</v>
      </c>
      <c r="AN2" s="212" t="s">
        <v>425</v>
      </c>
      <c r="AO2" s="212" t="s">
        <v>426</v>
      </c>
      <c r="AP2" s="212" t="s">
        <v>428</v>
      </c>
      <c r="AQ2" s="212" t="s">
        <v>429</v>
      </c>
      <c r="AR2" s="212" t="s">
        <v>430</v>
      </c>
      <c r="AS2" s="212" t="s">
        <v>431</v>
      </c>
      <c r="AT2" s="212" t="s">
        <v>432</v>
      </c>
      <c r="AU2" s="212" t="s">
        <v>433</v>
      </c>
      <c r="AV2" s="212" t="s">
        <v>434</v>
      </c>
      <c r="AW2" s="212" t="s">
        <v>435</v>
      </c>
      <c r="AX2" s="212" t="s">
        <v>436</v>
      </c>
      <c r="AY2" s="212" t="s">
        <v>437</v>
      </c>
      <c r="AZ2" s="212" t="s">
        <v>438</v>
      </c>
      <c r="BA2" s="212" t="s">
        <v>439</v>
      </c>
      <c r="BB2" s="212" t="s">
        <v>440</v>
      </c>
      <c r="BC2" s="212" t="s">
        <v>441</v>
      </c>
      <c r="BD2" s="212" t="s">
        <v>442</v>
      </c>
      <c r="BE2" s="212" t="s">
        <v>443</v>
      </c>
      <c r="BF2" s="212" t="s">
        <v>444</v>
      </c>
      <c r="BG2" s="212" t="s">
        <v>445</v>
      </c>
      <c r="BH2" s="212" t="s">
        <v>446</v>
      </c>
      <c r="BI2" s="212" t="s">
        <v>447</v>
      </c>
      <c r="BJ2" s="212" t="s">
        <v>448</v>
      </c>
      <c r="BK2" s="212" t="s">
        <v>449</v>
      </c>
      <c r="BL2" s="212" t="s">
        <v>450</v>
      </c>
      <c r="BM2" s="212" t="s">
        <v>451</v>
      </c>
      <c r="BN2" s="212" t="s">
        <v>452</v>
      </c>
      <c r="BO2" s="212" t="s">
        <v>453</v>
      </c>
      <c r="BP2" s="212" t="s">
        <v>454</v>
      </c>
      <c r="BQ2" s="212" t="s">
        <v>455</v>
      </c>
      <c r="BR2" s="212" t="s">
        <v>456</v>
      </c>
      <c r="BS2" s="212" t="s">
        <v>457</v>
      </c>
      <c r="BT2" s="212" t="s">
        <v>458</v>
      </c>
      <c r="BU2" s="212" t="s">
        <v>459</v>
      </c>
    </row>
    <row r="3" spans="1:555" s="122" customFormat="1" hidden="1" x14ac:dyDescent="0.25">
      <c r="A3" s="153"/>
      <c r="B3" s="153"/>
      <c r="C3" s="153"/>
      <c r="D3" s="153"/>
      <c r="E3" s="153"/>
      <c r="F3" s="153"/>
      <c r="G3" s="155"/>
      <c r="H3" s="155"/>
      <c r="I3" s="155"/>
      <c r="J3" s="155"/>
      <c r="K3" s="15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5605.2314999999999</v>
      </c>
      <c r="BC3" s="213">
        <f>+'Cuadro Resumen'!D213</f>
        <v>5165.6055000000006</v>
      </c>
      <c r="BD3" s="213">
        <f>+'Cuadro Resumen'!E213</f>
        <v>6594.39</v>
      </c>
      <c r="BE3" s="213">
        <f>+'Cuadro Resumen'!F213</f>
        <v>6154.7640000000001</v>
      </c>
      <c r="BF3" s="213">
        <f>+'Cuadro Resumen'!C214</f>
        <v>4945.7925000000005</v>
      </c>
      <c r="BG3" s="213">
        <f>+'Cuadro Resumen'!D214</f>
        <v>4506.1665000000003</v>
      </c>
      <c r="BH3" s="213">
        <f>+'Cuadro Resumen'!E214</f>
        <v>5934.951</v>
      </c>
      <c r="BI3" s="213">
        <f>+'Cuadro Resumen'!F214</f>
        <v>5495.3249999999998</v>
      </c>
      <c r="BJ3" s="214">
        <f>+'Cuadro Resumen'!C215</f>
        <v>4286.3535000000002</v>
      </c>
      <c r="BK3" s="214">
        <f>+'Cuadro Resumen'!D215</f>
        <v>3956.634</v>
      </c>
      <c r="BL3" s="214">
        <f>+'Cuadro Resumen'!E215</f>
        <v>5275.5120000000006</v>
      </c>
      <c r="BM3" s="214">
        <f>+'Cuadro Resumen'!F215</f>
        <v>4835.8860000000004</v>
      </c>
      <c r="BN3" s="214">
        <f>+'Cuadro Resumen'!C216</f>
        <v>3626.9145000000003</v>
      </c>
      <c r="BO3" s="214">
        <f>+'Cuadro Resumen'!D216</f>
        <v>3297.1950000000002</v>
      </c>
      <c r="BP3" s="214">
        <f>+'Cuadro Resumen'!E216</f>
        <v>4616.0730000000003</v>
      </c>
      <c r="BQ3" s="214">
        <f>+'Cuadro Resumen'!F216</f>
        <v>4286.3535000000002</v>
      </c>
      <c r="BR3" s="214">
        <f>+'Cuadro Resumen'!C217</f>
        <v>3187.2885000000001</v>
      </c>
      <c r="BS3" s="214">
        <f>+'Cuadro Resumen'!D217</f>
        <v>2967.4755</v>
      </c>
      <c r="BT3" s="214">
        <f>+'Cuadro Resumen'!E217</f>
        <v>4066.5405000000001</v>
      </c>
      <c r="BU3" s="214">
        <f>+'Cuadro Resumen'!F217</f>
        <v>3736.8210000000004</v>
      </c>
    </row>
    <row r="5" spans="1:555" ht="60" customHeight="1" x14ac:dyDescent="0.25">
      <c r="C5" s="195" t="s">
        <v>249</v>
      </c>
      <c r="D5" s="451">
        <f>SUMIF(C:C,$C$10,D:D)</f>
        <v>722000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SUM(G17:G25)</f>
        <v>40000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26.25" x14ac:dyDescent="0.25">
      <c r="B13" s="93"/>
      <c r="C13" s="202" t="s">
        <v>392</v>
      </c>
      <c r="D13" s="358" t="str">
        <f>+'5. Estudiantes y Graduados'!E21</f>
        <v>5.1.a</v>
      </c>
      <c r="E13" s="93"/>
      <c r="F13" s="528" t="s">
        <v>1841</v>
      </c>
      <c r="G13" s="528"/>
      <c r="H13" s="527"/>
      <c r="I13" s="76"/>
      <c r="J13" s="76"/>
      <c r="K13" s="112"/>
      <c r="N13" s="153"/>
    </row>
    <row r="14" spans="1:555" ht="18.75" x14ac:dyDescent="0.25">
      <c r="B14" s="93"/>
      <c r="C14" s="20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Actividad programada y desarrollada por el Comité.</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22" t="s">
        <v>47</v>
      </c>
      <c r="D17" s="576">
        <v>2000</v>
      </c>
      <c r="E17" s="323">
        <v>400</v>
      </c>
      <c r="F17" s="115">
        <v>100</v>
      </c>
      <c r="G17" s="324">
        <f t="shared" ref="G17:G26" si="0">E17*F17</f>
        <v>40000</v>
      </c>
      <c r="H17" s="325" t="s">
        <v>1762</v>
      </c>
      <c r="I17" s="116" t="s">
        <v>699</v>
      </c>
      <c r="J17" s="116" t="str">
        <f>VLOOKUP(I17,Presupuesto!$B$11:$C$566,2,0)</f>
        <v>SERVICIOS DE CAPACITACION.</v>
      </c>
      <c r="K17" s="326" t="s">
        <v>1496</v>
      </c>
      <c r="L17" s="116" t="s">
        <v>394</v>
      </c>
      <c r="N17" s="153"/>
    </row>
    <row r="18" spans="2:14" x14ac:dyDescent="0.25">
      <c r="B18" s="93"/>
      <c r="C18" s="99" t="s">
        <v>48</v>
      </c>
      <c r="D18" s="577"/>
      <c r="E18" s="200"/>
      <c r="F18" s="100">
        <v>50</v>
      </c>
      <c r="G18" s="97">
        <f t="shared" si="0"/>
        <v>0</v>
      </c>
      <c r="H18" s="161"/>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577"/>
      <c r="E19" s="200"/>
      <c r="F19" s="100"/>
      <c r="G19" s="97">
        <f t="shared" si="0"/>
        <v>0</v>
      </c>
      <c r="H19" s="161"/>
      <c r="I19" s="98" t="s">
        <v>792</v>
      </c>
      <c r="J19" s="98" t="str">
        <f>VLOOKUP(I19,Presupuesto!$B$11:$C$566,2,0)</f>
        <v>ALIMENTOS B EBIDAS PARA PERSONAS</v>
      </c>
      <c r="K19" s="98" t="str">
        <f t="shared" si="1"/>
        <v>Gestión Tecnologías de Información y Comunicación</v>
      </c>
      <c r="L19" s="98" t="s">
        <v>396</v>
      </c>
      <c r="N19" s="153"/>
    </row>
    <row r="20" spans="2:14" x14ac:dyDescent="0.25">
      <c r="B20" s="93"/>
      <c r="C20" s="99" t="s">
        <v>50</v>
      </c>
      <c r="D20" s="577"/>
      <c r="E20" s="151"/>
      <c r="F20" s="118"/>
      <c r="G20" s="97">
        <f t="shared" si="0"/>
        <v>0</v>
      </c>
      <c r="H20" s="161"/>
      <c r="I20" s="317" t="s">
        <v>300</v>
      </c>
      <c r="J20" s="98" t="str">
        <f>VLOOKUP(I20,Presupuesto!$B$11:$C$566,2,0)</f>
        <v>PASAJES (26100-00)</v>
      </c>
      <c r="K20" s="98" t="str">
        <f t="shared" si="1"/>
        <v>Gestión Tecnologías de Información y Comunicación</v>
      </c>
      <c r="L20" s="98" t="s">
        <v>412</v>
      </c>
      <c r="N20" s="153"/>
    </row>
    <row r="21" spans="2:14" x14ac:dyDescent="0.25">
      <c r="B21" s="93"/>
      <c r="C21" s="99" t="s">
        <v>417</v>
      </c>
      <c r="D21" s="577"/>
      <c r="E21" s="151"/>
      <c r="F21" s="118"/>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x14ac:dyDescent="0.25">
      <c r="B22" s="93"/>
      <c r="C22" s="99" t="s">
        <v>51</v>
      </c>
      <c r="D22" s="577"/>
      <c r="E22" s="200"/>
      <c r="F22" s="100"/>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x14ac:dyDescent="0.25">
      <c r="B23" s="93"/>
      <c r="C23" s="99" t="s">
        <v>123</v>
      </c>
      <c r="D23" s="577"/>
      <c r="E23" s="200"/>
      <c r="F23" s="100"/>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x14ac:dyDescent="0.25">
      <c r="B24" s="93"/>
      <c r="C24" s="99" t="s">
        <v>34</v>
      </c>
      <c r="D24" s="577"/>
      <c r="E24" s="200"/>
      <c r="F24" s="100"/>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x14ac:dyDescent="0.25">
      <c r="B25" s="93"/>
      <c r="C25" s="109" t="s">
        <v>52</v>
      </c>
      <c r="D25" s="577"/>
      <c r="E25" s="211"/>
      <c r="F25" s="119"/>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5" t="s">
        <v>432</v>
      </c>
      <c r="D26" s="216">
        <v>0</v>
      </c>
      <c r="E26" s="327">
        <v>0</v>
      </c>
      <c r="F26" s="104">
        <f>HLOOKUP(C26,$AH$2:$BU$3,2,0)</f>
        <v>1750</v>
      </c>
      <c r="G26" s="97">
        <f t="shared" si="0"/>
        <v>0</v>
      </c>
      <c r="H26" s="328"/>
      <c r="I26" s="329" t="s">
        <v>301</v>
      </c>
      <c r="J26" s="106" t="str">
        <f>VLOOKUP(I26,Presupuesto!$B$11:$C$566,2,0)</f>
        <v>VIATICOS (26200-00)</v>
      </c>
      <c r="K26" s="330" t="str">
        <f t="shared" si="1"/>
        <v>Gestión Tecnologías de Información y Comunicación</v>
      </c>
      <c r="L26" s="330" t="s">
        <v>412</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SUM(G36:G44)</f>
        <v>5000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58" t="str">
        <f>+'1. Desarrollo e Innov. Curricu.'!E9</f>
        <v>1.a.1.B</v>
      </c>
      <c r="E32" s="93"/>
      <c r="F32" s="93"/>
      <c r="G32" s="93"/>
      <c r="H32" s="76"/>
      <c r="I32" s="76"/>
      <c r="J32" s="76"/>
      <c r="K32" s="112"/>
    </row>
    <row r="33" spans="3:12" ht="18.75" x14ac:dyDescent="0.25">
      <c r="C33" s="209"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Reuniones con la dirección de docencia para presentar el anteproyecto de los planes de estudio de las asignaturas</v>
      </c>
      <c r="D33" s="31"/>
      <c r="E33" s="93"/>
      <c r="F33" s="93"/>
      <c r="G33" s="93"/>
      <c r="H33" s="76"/>
      <c r="I33" s="76"/>
      <c r="J33" s="76"/>
      <c r="K33" s="112"/>
    </row>
    <row r="34" spans="3:12" ht="15.75" thickBot="1" x14ac:dyDescent="0.3">
      <c r="C34" s="70"/>
      <c r="D34" s="31"/>
      <c r="E34" s="93"/>
      <c r="F34" s="93"/>
      <c r="G34" s="93"/>
      <c r="H34" s="76"/>
      <c r="I34" s="76"/>
      <c r="J34" s="76"/>
      <c r="K34" s="112"/>
    </row>
    <row r="35" spans="3:12" ht="15.75" thickBot="1" x14ac:dyDescent="0.3">
      <c r="C35" s="126" t="s">
        <v>44</v>
      </c>
      <c r="D35" s="129" t="s">
        <v>45</v>
      </c>
      <c r="E35" s="128" t="s">
        <v>55</v>
      </c>
      <c r="F35" s="128" t="s">
        <v>57</v>
      </c>
      <c r="G35" s="127" t="s">
        <v>27</v>
      </c>
      <c r="H35" s="133" t="s">
        <v>131</v>
      </c>
      <c r="I35" s="128" t="s">
        <v>46</v>
      </c>
      <c r="J35" s="128" t="s">
        <v>132</v>
      </c>
      <c r="K35" s="128" t="s">
        <v>410</v>
      </c>
      <c r="L35" s="128" t="s">
        <v>411</v>
      </c>
    </row>
    <row r="36" spans="3:12" x14ac:dyDescent="0.25">
      <c r="C36" s="322" t="s">
        <v>47</v>
      </c>
      <c r="D36" s="576">
        <v>500</v>
      </c>
      <c r="E36" s="323">
        <v>10</v>
      </c>
      <c r="F36" s="115">
        <v>500</v>
      </c>
      <c r="G36" s="324">
        <f t="shared" ref="G36:G44" si="2">E36*F36</f>
        <v>5000</v>
      </c>
      <c r="H36" s="325" t="s">
        <v>1762</v>
      </c>
      <c r="I36" s="116" t="s">
        <v>699</v>
      </c>
      <c r="J36" s="116" t="str">
        <f>VLOOKUP(I36,Presupuesto!$B$11:$C$566,2,0)</f>
        <v>SERVICIOS DE CAPACITACION.</v>
      </c>
      <c r="K36" s="326" t="s">
        <v>1496</v>
      </c>
      <c r="L36" s="116" t="s">
        <v>394</v>
      </c>
    </row>
    <row r="37" spans="3:12" x14ac:dyDescent="0.25">
      <c r="C37" s="99" t="s">
        <v>48</v>
      </c>
      <c r="D37" s="577"/>
      <c r="E37" s="200">
        <f>D36</f>
        <v>500</v>
      </c>
      <c r="F37" s="100"/>
      <c r="G37" s="97">
        <f t="shared" si="2"/>
        <v>0</v>
      </c>
      <c r="H37" s="161"/>
      <c r="I37" s="98" t="s">
        <v>717</v>
      </c>
      <c r="J37" s="98" t="str">
        <f>VLOOKUP(I37,Presupuesto!$B$11:$C$566,2,0)</f>
        <v>SERVICIOS DE IMPRENTA PUBLIC.Y REPRODUCCION</v>
      </c>
      <c r="K37" s="98" t="str">
        <f t="shared" ref="K37:K45" si="3">$K$36</f>
        <v>Gestión Tecnologías de Información y Comunicación</v>
      </c>
      <c r="L37" s="98" t="s">
        <v>412</v>
      </c>
    </row>
    <row r="38" spans="3:12" x14ac:dyDescent="0.25">
      <c r="C38" s="99" t="s">
        <v>49</v>
      </c>
      <c r="D38" s="577"/>
      <c r="E38" s="200">
        <f>D36</f>
        <v>500</v>
      </c>
      <c r="F38" s="100"/>
      <c r="G38" s="97">
        <f t="shared" si="2"/>
        <v>0</v>
      </c>
      <c r="H38" s="161"/>
      <c r="I38" s="98" t="s">
        <v>792</v>
      </c>
      <c r="J38" s="98" t="str">
        <f>VLOOKUP(I38,Presupuesto!$B$11:$C$566,2,0)</f>
        <v>ALIMENTOS B EBIDAS PARA PERSONAS</v>
      </c>
      <c r="K38" s="98" t="str">
        <f t="shared" si="3"/>
        <v>Gestión Tecnologías de Información y Comunicación</v>
      </c>
      <c r="L38" s="98" t="s">
        <v>396</v>
      </c>
    </row>
    <row r="39" spans="3:12" x14ac:dyDescent="0.25">
      <c r="C39" s="99" t="s">
        <v>50</v>
      </c>
      <c r="D39" s="577"/>
      <c r="E39" s="151">
        <v>0</v>
      </c>
      <c r="F39" s="118"/>
      <c r="G39" s="97">
        <f t="shared" si="2"/>
        <v>0</v>
      </c>
      <c r="H39" s="161"/>
      <c r="I39" s="317" t="s">
        <v>300</v>
      </c>
      <c r="J39" s="98" t="str">
        <f>VLOOKUP(I39,Presupuesto!$B$11:$C$566,2,0)</f>
        <v>PASAJES (26100-00)</v>
      </c>
      <c r="K39" s="98" t="str">
        <f t="shared" si="3"/>
        <v>Gestión Tecnologías de Información y Comunicación</v>
      </c>
      <c r="L39" s="98" t="s">
        <v>412</v>
      </c>
    </row>
    <row r="40" spans="3:12" x14ac:dyDescent="0.25">
      <c r="C40" s="99" t="s">
        <v>417</v>
      </c>
      <c r="D40" s="577"/>
      <c r="E40" s="151">
        <v>0</v>
      </c>
      <c r="F40" s="118"/>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577"/>
      <c r="E41" s="200">
        <f>(D36*25)/500</f>
        <v>25</v>
      </c>
      <c r="F41" s="100"/>
      <c r="G41" s="97">
        <f t="shared" si="2"/>
        <v>0</v>
      </c>
      <c r="H41" s="161"/>
      <c r="I41" s="98" t="s">
        <v>821</v>
      </c>
      <c r="J41" s="98" t="str">
        <f>VLOOKUP(I41,Presupuesto!$B$11:$C$566,2,0)</f>
        <v>PRODUCTOS PAPEL Y CARTON</v>
      </c>
      <c r="K41" s="98" t="str">
        <f t="shared" si="3"/>
        <v>Gestión Tecnologías de Información y Comunicación</v>
      </c>
      <c r="L41" s="98" t="s">
        <v>412</v>
      </c>
    </row>
    <row r="42" spans="3:12" x14ac:dyDescent="0.25">
      <c r="C42" s="99" t="s">
        <v>123</v>
      </c>
      <c r="D42" s="577"/>
      <c r="E42" s="200">
        <f>D36/12</f>
        <v>41.666666666666664</v>
      </c>
      <c r="F42" s="100"/>
      <c r="G42" s="97">
        <f t="shared" si="2"/>
        <v>0</v>
      </c>
      <c r="H42" s="161"/>
      <c r="I42" s="98" t="s">
        <v>942</v>
      </c>
      <c r="J42" s="98" t="str">
        <f>VLOOKUP(I42,Presupuesto!$B$11:$C$566,2,0)</f>
        <v>UTILES DE ESCRITORIO, OFICINA Y ENSE¥ANZA</v>
      </c>
      <c r="K42" s="98" t="str">
        <f t="shared" si="3"/>
        <v>Gestión Tecnologías de Información y Comunicación</v>
      </c>
      <c r="L42" s="98" t="s">
        <v>412</v>
      </c>
    </row>
    <row r="43" spans="3:12" x14ac:dyDescent="0.25">
      <c r="C43" s="99" t="s">
        <v>34</v>
      </c>
      <c r="D43" s="577"/>
      <c r="E43" s="200">
        <f>D36/12</f>
        <v>41.666666666666664</v>
      </c>
      <c r="F43" s="100"/>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x14ac:dyDescent="0.25">
      <c r="C44" s="109" t="s">
        <v>52</v>
      </c>
      <c r="D44" s="577"/>
      <c r="E44" s="211">
        <v>0</v>
      </c>
      <c r="F44" s="119"/>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5" t="s">
        <v>430</v>
      </c>
      <c r="D45" s="216">
        <v>0</v>
      </c>
      <c r="E45" s="327">
        <v>0</v>
      </c>
      <c r="F45" s="104"/>
      <c r="G45" s="105">
        <f>D45*E45*F45</f>
        <v>0</v>
      </c>
      <c r="H45" s="328"/>
      <c r="I45" s="329" t="s">
        <v>301</v>
      </c>
      <c r="J45" s="106" t="str">
        <f>VLOOKUP(I45,Presupuesto!$B$11:$C$566,2,0)</f>
        <v>VIATICOS (26200-00)</v>
      </c>
      <c r="K45" s="330" t="str">
        <f t="shared" si="3"/>
        <v>Gestión Tecnologías de Información y Comunicación</v>
      </c>
      <c r="L45" s="330" t="s">
        <v>412</v>
      </c>
    </row>
    <row r="47" spans="3:12" ht="15.75" thickBot="1" x14ac:dyDescent="0.3"/>
    <row r="48" spans="3:12" ht="15.75" thickBot="1" x14ac:dyDescent="0.3">
      <c r="C48" s="29" t="s">
        <v>43</v>
      </c>
      <c r="D48" s="30">
        <f>SUM(G55:G64)</f>
        <v>5000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541" t="s">
        <v>1701</v>
      </c>
      <c r="E51" s="525" t="s">
        <v>1701</v>
      </c>
      <c r="F51" s="525" t="s">
        <v>1742</v>
      </c>
      <c r="G51" s="525"/>
      <c r="H51" s="526"/>
      <c r="I51" s="526"/>
      <c r="J51" s="76"/>
      <c r="K51" s="112"/>
    </row>
    <row r="52" spans="3:12" ht="18.75" x14ac:dyDescent="0.25">
      <c r="C52" s="555"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La comision de vinculacion de la  carrera informara y registrara en la Direccion de Vinculacion las actividades realizadas. Se  informara a la  la comunidad universitaria las actividades de vinculacion desarrolladas buscando los medios de difusion internos que cuenta la UNAH.                                                           </v>
      </c>
      <c r="D52" s="31"/>
      <c r="E52" s="93"/>
      <c r="F52" s="93"/>
      <c r="G52" s="93"/>
      <c r="H52" s="76"/>
      <c r="I52" s="76"/>
      <c r="J52" s="76"/>
      <c r="K52" s="112"/>
    </row>
    <row r="53" spans="3:12" ht="15.75" thickBot="1" x14ac:dyDescent="0.3">
      <c r="C53" s="70"/>
      <c r="D53" s="31"/>
      <c r="E53" s="93"/>
      <c r="F53" s="93"/>
      <c r="G53" s="93"/>
      <c r="H53" s="76"/>
      <c r="I53" s="76"/>
      <c r="J53" s="76"/>
      <c r="K53" s="112"/>
    </row>
    <row r="54" spans="3:12" ht="15.75" thickBot="1" x14ac:dyDescent="0.3">
      <c r="C54" s="126" t="s">
        <v>44</v>
      </c>
      <c r="D54" s="129" t="s">
        <v>45</v>
      </c>
      <c r="E54" s="128" t="s">
        <v>55</v>
      </c>
      <c r="F54" s="128" t="s">
        <v>57</v>
      </c>
      <c r="G54" s="127" t="s">
        <v>27</v>
      </c>
      <c r="H54" s="133" t="s">
        <v>131</v>
      </c>
      <c r="I54" s="128" t="s">
        <v>46</v>
      </c>
      <c r="J54" s="128" t="s">
        <v>132</v>
      </c>
      <c r="K54" s="128" t="s">
        <v>410</v>
      </c>
      <c r="L54" s="128" t="s">
        <v>411</v>
      </c>
    </row>
    <row r="55" spans="3:12" x14ac:dyDescent="0.25">
      <c r="C55" s="322" t="s">
        <v>47</v>
      </c>
      <c r="D55" s="576">
        <v>200</v>
      </c>
      <c r="E55" s="323">
        <v>200</v>
      </c>
      <c r="F55" s="115">
        <v>25</v>
      </c>
      <c r="G55" s="324">
        <f>E55*F55</f>
        <v>5000</v>
      </c>
      <c r="H55" s="325" t="s">
        <v>1762</v>
      </c>
      <c r="I55" s="116" t="s">
        <v>699</v>
      </c>
      <c r="J55" s="116" t="str">
        <f>VLOOKUP(I55,Presupuesto!$B$11:$C$566,2,0)</f>
        <v>SERVICIOS DE CAPACITACION.</v>
      </c>
      <c r="K55" s="326" t="s">
        <v>1496</v>
      </c>
      <c r="L55" s="116" t="s">
        <v>394</v>
      </c>
    </row>
    <row r="56" spans="3:12" x14ac:dyDescent="0.25">
      <c r="C56" s="99" t="s">
        <v>48</v>
      </c>
      <c r="D56" s="577"/>
      <c r="E56" s="200"/>
      <c r="F56" s="100"/>
      <c r="G56" s="97">
        <f>E56*F56</f>
        <v>0</v>
      </c>
      <c r="H56" s="161"/>
      <c r="I56" s="98" t="s">
        <v>717</v>
      </c>
      <c r="J56" s="98" t="str">
        <f>VLOOKUP(I56,Presupuesto!$B$11:$C$566,2,0)</f>
        <v>SERVICIOS DE IMPRENTA PUBLIC.Y REPRODUCCION</v>
      </c>
      <c r="K56" s="98" t="str">
        <f t="shared" ref="K56:K64" si="4">$K$55</f>
        <v>Gestión Tecnologías de Información y Comunicación</v>
      </c>
      <c r="L56" s="98" t="s">
        <v>412</v>
      </c>
    </row>
    <row r="57" spans="3:12" x14ac:dyDescent="0.25">
      <c r="C57" s="99" t="s">
        <v>49</v>
      </c>
      <c r="D57" s="577"/>
      <c r="E57" s="200"/>
      <c r="F57" s="100"/>
      <c r="G57" s="97">
        <f>E57*F57</f>
        <v>0</v>
      </c>
      <c r="H57" s="161"/>
      <c r="I57" s="98" t="s">
        <v>792</v>
      </c>
      <c r="J57" s="98" t="str">
        <f>VLOOKUP(I57,Presupuesto!$B$11:$C$566,2,0)</f>
        <v>ALIMENTOS B EBIDAS PARA PERSONAS</v>
      </c>
      <c r="K57" s="98" t="str">
        <f t="shared" si="4"/>
        <v>Gestión Tecnologías de Información y Comunicación</v>
      </c>
      <c r="L57" s="98" t="s">
        <v>396</v>
      </c>
    </row>
    <row r="58" spans="3:12" x14ac:dyDescent="0.25">
      <c r="C58" s="99" t="s">
        <v>50</v>
      </c>
      <c r="D58" s="577"/>
      <c r="E58" s="151"/>
      <c r="F58" s="118"/>
      <c r="G58" s="97">
        <f>E58*F58</f>
        <v>0</v>
      </c>
      <c r="H58" s="161"/>
      <c r="I58" s="317" t="s">
        <v>300</v>
      </c>
      <c r="J58" s="98" t="str">
        <f>VLOOKUP(I58,Presupuesto!$B$11:$C$566,2,0)</f>
        <v>PASAJES (26100-00)</v>
      </c>
      <c r="K58" s="98" t="str">
        <f t="shared" si="4"/>
        <v>Gestión Tecnologías de Información y Comunicación</v>
      </c>
      <c r="L58" s="98" t="s">
        <v>412</v>
      </c>
    </row>
    <row r="59" spans="3:12" x14ac:dyDescent="0.25">
      <c r="C59" s="99" t="s">
        <v>1644</v>
      </c>
      <c r="D59" s="577"/>
      <c r="E59" s="151"/>
      <c r="F59" s="118"/>
      <c r="G59" s="97">
        <f>E59*F59</f>
        <v>0</v>
      </c>
      <c r="H59" s="161"/>
      <c r="I59" s="98" t="s">
        <v>821</v>
      </c>
      <c r="J59" s="98" t="str">
        <f>VLOOKUP(I59,Presupuesto!$B$11:$C$566,2,0)</f>
        <v>PRODUCTOS PAPEL Y CARTON</v>
      </c>
      <c r="K59" s="98" t="str">
        <f t="shared" si="4"/>
        <v>Gestión Tecnologías de Información y Comunicación</v>
      </c>
      <c r="L59" s="98" t="s">
        <v>412</v>
      </c>
    </row>
    <row r="60" spans="3:12" x14ac:dyDescent="0.25">
      <c r="C60" s="99" t="s">
        <v>51</v>
      </c>
      <c r="D60" s="577"/>
      <c r="E60" s="200"/>
      <c r="F60" s="100"/>
      <c r="G60" s="97"/>
      <c r="H60" s="161"/>
      <c r="I60" s="98" t="s">
        <v>821</v>
      </c>
      <c r="J60" s="98" t="str">
        <f>VLOOKUP(I60,Presupuesto!$B$11:$C$566,2,0)</f>
        <v>PRODUCTOS PAPEL Y CARTON</v>
      </c>
      <c r="K60" s="98" t="str">
        <f t="shared" si="4"/>
        <v>Gestión Tecnologías de Información y Comunicación</v>
      </c>
      <c r="L60" s="98" t="s">
        <v>412</v>
      </c>
    </row>
    <row r="61" spans="3:12" x14ac:dyDescent="0.25">
      <c r="C61" s="99" t="s">
        <v>123</v>
      </c>
      <c r="D61" s="577"/>
      <c r="E61" s="200"/>
      <c r="F61" s="100"/>
      <c r="G61" s="97"/>
      <c r="H61" s="161"/>
      <c r="I61" s="98" t="s">
        <v>942</v>
      </c>
      <c r="J61" s="98" t="str">
        <f>VLOOKUP(I61,Presupuesto!$B$11:$C$566,2,0)</f>
        <v>UTILES DE ESCRITORIO, OFICINA Y ENSE¥ANZA</v>
      </c>
      <c r="K61" s="98" t="str">
        <f t="shared" si="4"/>
        <v>Gestión Tecnologías de Información y Comunicación</v>
      </c>
      <c r="L61" s="98" t="s">
        <v>412</v>
      </c>
    </row>
    <row r="62" spans="3:12" x14ac:dyDescent="0.25">
      <c r="C62" s="99" t="s">
        <v>34</v>
      </c>
      <c r="D62" s="577"/>
      <c r="E62" s="200"/>
      <c r="F62" s="100"/>
      <c r="G62" s="97"/>
      <c r="H62" s="161"/>
      <c r="I62" s="98" t="s">
        <v>942</v>
      </c>
      <c r="J62" s="98" t="str">
        <f>VLOOKUP(I62,Presupuesto!$B$11:$C$566,2,0)</f>
        <v>UTILES DE ESCRITORIO, OFICINA Y ENSE¥ANZA</v>
      </c>
      <c r="K62" s="98" t="str">
        <f t="shared" si="4"/>
        <v>Gestión Tecnologías de Información y Comunicación</v>
      </c>
      <c r="L62" s="98" t="s">
        <v>412</v>
      </c>
    </row>
    <row r="63" spans="3:12" x14ac:dyDescent="0.25">
      <c r="C63" s="109" t="s">
        <v>52</v>
      </c>
      <c r="D63" s="577"/>
      <c r="E63" s="211"/>
      <c r="F63" s="119"/>
      <c r="G63" s="97"/>
      <c r="H63" s="161"/>
      <c r="I63" s="98" t="s">
        <v>942</v>
      </c>
      <c r="J63" s="98" t="str">
        <f>VLOOKUP(I63,Presupuesto!$B$11:$C$566,2,0)</f>
        <v>UTILES DE ESCRITORIO, OFICINA Y ENSE¥ANZA</v>
      </c>
      <c r="K63" s="98" t="str">
        <f t="shared" si="4"/>
        <v>Gestión Tecnologías de Información y Comunicación</v>
      </c>
      <c r="L63" s="98" t="s">
        <v>412</v>
      </c>
    </row>
    <row r="64" spans="3:12" ht="15.75" thickBot="1" x14ac:dyDescent="0.3">
      <c r="C64" s="215" t="s">
        <v>430</v>
      </c>
      <c r="D64" s="216">
        <v>0</v>
      </c>
      <c r="E64" s="327">
        <v>0</v>
      </c>
      <c r="F64" s="104"/>
      <c r="G64" s="105">
        <f>D64*E64*F64</f>
        <v>0</v>
      </c>
      <c r="H64" s="328"/>
      <c r="I64" s="329" t="s">
        <v>301</v>
      </c>
      <c r="J64" s="106" t="str">
        <f>VLOOKUP(I64,Presupuesto!$B$11:$C$566,2,0)</f>
        <v>VIATICOS (26200-00)</v>
      </c>
      <c r="K64" s="330" t="str">
        <f t="shared" si="4"/>
        <v>Gestión Tecnologías de Información y Comunicación</v>
      </c>
      <c r="L64" s="330"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60000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58" t="str">
        <f>+'4. Docencia y Profesorado Univ.'!E12</f>
        <v>4.a.2</v>
      </c>
      <c r="E70" s="93"/>
      <c r="F70" s="93"/>
      <c r="G70" s="93"/>
      <c r="H70" s="76"/>
      <c r="I70" s="76"/>
      <c r="J70" s="76"/>
      <c r="K70" s="112"/>
    </row>
    <row r="71" spans="3:12" ht="18.75" x14ac:dyDescent="0.25">
      <c r="C71" s="209"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Jornada de capacitacion docente, en las áreas de docencia e investigación.</v>
      </c>
      <c r="D71" s="31"/>
      <c r="E71" s="93"/>
      <c r="F71" s="93"/>
      <c r="G71" s="93"/>
      <c r="H71" s="76"/>
      <c r="I71" s="76"/>
      <c r="J71" s="76"/>
      <c r="K71" s="112"/>
    </row>
    <row r="72" spans="3:12" ht="15.75" thickBot="1" x14ac:dyDescent="0.3">
      <c r="C72" s="70"/>
      <c r="D72" s="31"/>
      <c r="E72" s="93"/>
      <c r="F72" s="93"/>
      <c r="G72" s="93"/>
      <c r="H72" s="76"/>
      <c r="I72" s="76"/>
      <c r="J72" s="76"/>
      <c r="K72" s="112"/>
    </row>
    <row r="73" spans="3:12" ht="15.75" thickBot="1" x14ac:dyDescent="0.3">
      <c r="C73" s="126" t="s">
        <v>44</v>
      </c>
      <c r="D73" s="129" t="s">
        <v>45</v>
      </c>
      <c r="E73" s="128" t="s">
        <v>55</v>
      </c>
      <c r="F73" s="128" t="s">
        <v>57</v>
      </c>
      <c r="G73" s="127" t="s">
        <v>27</v>
      </c>
      <c r="H73" s="133" t="s">
        <v>131</v>
      </c>
      <c r="I73" s="128" t="s">
        <v>46</v>
      </c>
      <c r="J73" s="128" t="s">
        <v>132</v>
      </c>
      <c r="K73" s="128" t="s">
        <v>410</v>
      </c>
      <c r="L73" s="128" t="s">
        <v>411</v>
      </c>
    </row>
    <row r="74" spans="3:12" x14ac:dyDescent="0.25">
      <c r="C74" s="322" t="s">
        <v>47</v>
      </c>
      <c r="D74" s="576">
        <v>600</v>
      </c>
      <c r="E74" s="323">
        <v>660</v>
      </c>
      <c r="F74" s="115">
        <v>50</v>
      </c>
      <c r="G74" s="324">
        <f t="shared" ref="G74:G82" si="5">E74*F74</f>
        <v>33000</v>
      </c>
      <c r="H74" s="325" t="s">
        <v>1762</v>
      </c>
      <c r="I74" s="116" t="s">
        <v>699</v>
      </c>
      <c r="J74" s="116" t="str">
        <f>VLOOKUP(I74,Presupuesto!$B$11:$C$566,2,0)</f>
        <v>SERVICIOS DE CAPACITACION.</v>
      </c>
      <c r="K74" s="326" t="s">
        <v>1496</v>
      </c>
      <c r="L74" s="116" t="s">
        <v>394</v>
      </c>
    </row>
    <row r="75" spans="3:12" x14ac:dyDescent="0.25">
      <c r="C75" s="99" t="s">
        <v>48</v>
      </c>
      <c r="D75" s="577"/>
      <c r="E75" s="200"/>
      <c r="F75" s="100"/>
      <c r="G75" s="97">
        <f t="shared" si="5"/>
        <v>0</v>
      </c>
      <c r="H75" s="161"/>
      <c r="I75" s="98" t="s">
        <v>717</v>
      </c>
      <c r="J75" s="98" t="str">
        <f>VLOOKUP(I75,Presupuesto!$B$11:$C$566,2,0)</f>
        <v>SERVICIOS DE IMPRENTA PUBLIC.Y REPRODUCCION</v>
      </c>
      <c r="K75" s="98" t="str">
        <f t="shared" ref="K75:K83" si="6">$K$74</f>
        <v>Gestión Tecnologías de Información y Comunicación</v>
      </c>
      <c r="L75" s="98" t="s">
        <v>412</v>
      </c>
    </row>
    <row r="76" spans="3:12" x14ac:dyDescent="0.25">
      <c r="C76" s="99" t="s">
        <v>49</v>
      </c>
      <c r="D76" s="577"/>
      <c r="E76" s="200"/>
      <c r="F76" s="100"/>
      <c r="G76" s="97">
        <f t="shared" si="5"/>
        <v>0</v>
      </c>
      <c r="H76" s="161"/>
      <c r="I76" s="98" t="s">
        <v>792</v>
      </c>
      <c r="J76" s="98" t="str">
        <f>VLOOKUP(I76,Presupuesto!$B$11:$C$566,2,0)</f>
        <v>ALIMENTOS B EBIDAS PARA PERSONAS</v>
      </c>
      <c r="K76" s="98" t="str">
        <f t="shared" si="6"/>
        <v>Gestión Tecnologías de Información y Comunicación</v>
      </c>
      <c r="L76" s="98" t="s">
        <v>396</v>
      </c>
    </row>
    <row r="77" spans="3:12" x14ac:dyDescent="0.25">
      <c r="C77" s="99" t="s">
        <v>50</v>
      </c>
      <c r="D77" s="577"/>
      <c r="E77" s="151">
        <v>450</v>
      </c>
      <c r="F77" s="118">
        <v>60</v>
      </c>
      <c r="G77" s="97">
        <f t="shared" si="5"/>
        <v>27000</v>
      </c>
      <c r="H77" s="161" t="s">
        <v>1762</v>
      </c>
      <c r="I77" s="317" t="s">
        <v>749</v>
      </c>
      <c r="J77" s="98" t="str">
        <f>VLOOKUP(I77,Presupuesto!$B$11:$C$566,2,0)</f>
        <v>PASAJES NACIONALES</v>
      </c>
      <c r="K77" s="98" t="str">
        <f t="shared" si="6"/>
        <v>Gestión Tecnologías de Información y Comunicación</v>
      </c>
      <c r="L77" s="98" t="s">
        <v>412</v>
      </c>
    </row>
    <row r="78" spans="3:12" x14ac:dyDescent="0.25">
      <c r="C78" s="99" t="s">
        <v>417</v>
      </c>
      <c r="D78" s="577"/>
      <c r="E78" s="151">
        <v>0</v>
      </c>
      <c r="F78" s="118"/>
      <c r="G78" s="97">
        <f t="shared" si="5"/>
        <v>0</v>
      </c>
      <c r="H78" s="161"/>
      <c r="I78" s="98" t="s">
        <v>821</v>
      </c>
      <c r="J78" s="98" t="str">
        <f>VLOOKUP(I78,Presupuesto!$B$11:$C$566,2,0)</f>
        <v>PRODUCTOS PAPEL Y CARTON</v>
      </c>
      <c r="K78" s="98" t="str">
        <f t="shared" si="6"/>
        <v>Gestión Tecnologías de Información y Comunicación</v>
      </c>
      <c r="L78" s="98" t="s">
        <v>412</v>
      </c>
    </row>
    <row r="79" spans="3:12" x14ac:dyDescent="0.25">
      <c r="C79" s="99" t="s">
        <v>51</v>
      </c>
      <c r="D79" s="577"/>
      <c r="E79" s="200"/>
      <c r="F79" s="100"/>
      <c r="G79" s="97">
        <f t="shared" si="5"/>
        <v>0</v>
      </c>
      <c r="H79" s="161"/>
      <c r="I79" s="98" t="s">
        <v>821</v>
      </c>
      <c r="J79" s="98" t="str">
        <f>VLOOKUP(I79,Presupuesto!$B$11:$C$566,2,0)</f>
        <v>PRODUCTOS PAPEL Y CARTON</v>
      </c>
      <c r="K79" s="98" t="str">
        <f t="shared" si="6"/>
        <v>Gestión Tecnologías de Información y Comunicación</v>
      </c>
      <c r="L79" s="98" t="s">
        <v>412</v>
      </c>
    </row>
    <row r="80" spans="3:12" x14ac:dyDescent="0.25">
      <c r="C80" s="99" t="s">
        <v>123</v>
      </c>
      <c r="D80" s="577"/>
      <c r="E80" s="200"/>
      <c r="F80" s="100"/>
      <c r="G80" s="97">
        <f t="shared" si="5"/>
        <v>0</v>
      </c>
      <c r="H80" s="161"/>
      <c r="I80" s="98" t="s">
        <v>942</v>
      </c>
      <c r="J80" s="98" t="str">
        <f>VLOOKUP(I80,Presupuesto!$B$11:$C$566,2,0)</f>
        <v>UTILES DE ESCRITORIO, OFICINA Y ENSE¥ANZA</v>
      </c>
      <c r="K80" s="98" t="str">
        <f t="shared" si="6"/>
        <v>Gestión Tecnologías de Información y Comunicación</v>
      </c>
      <c r="L80" s="98" t="s">
        <v>412</v>
      </c>
    </row>
    <row r="81" spans="3:12" x14ac:dyDescent="0.25">
      <c r="C81" s="99" t="s">
        <v>34</v>
      </c>
      <c r="D81" s="577"/>
      <c r="E81" s="200"/>
      <c r="F81" s="100"/>
      <c r="G81" s="97">
        <f t="shared" si="5"/>
        <v>0</v>
      </c>
      <c r="H81" s="161"/>
      <c r="I81" s="98" t="s">
        <v>942</v>
      </c>
      <c r="J81" s="98" t="str">
        <f>VLOOKUP(I81,Presupuesto!$B$11:$C$566,2,0)</f>
        <v>UTILES DE ESCRITORIO, OFICINA Y ENSE¥ANZA</v>
      </c>
      <c r="K81" s="98" t="str">
        <f t="shared" si="6"/>
        <v>Gestión Tecnologías de Información y Comunicación</v>
      </c>
      <c r="L81" s="98" t="s">
        <v>412</v>
      </c>
    </row>
    <row r="82" spans="3:12" x14ac:dyDescent="0.25">
      <c r="C82" s="109" t="s">
        <v>52</v>
      </c>
      <c r="D82" s="577"/>
      <c r="E82" s="211"/>
      <c r="F82" s="119"/>
      <c r="G82" s="97">
        <f t="shared" si="5"/>
        <v>0</v>
      </c>
      <c r="H82" s="161"/>
      <c r="I82" s="98" t="s">
        <v>942</v>
      </c>
      <c r="J82" s="98" t="str">
        <f>VLOOKUP(I82,Presupuesto!$B$11:$C$566,2,0)</f>
        <v>UTILES DE ESCRITORIO, OFICINA Y ENSE¥ANZA</v>
      </c>
      <c r="K82" s="98" t="str">
        <f t="shared" si="6"/>
        <v>Gestión Tecnologías de Información y Comunicación</v>
      </c>
      <c r="L82" s="98" t="s">
        <v>412</v>
      </c>
    </row>
    <row r="83" spans="3:12" ht="15.75" thickBot="1" x14ac:dyDescent="0.3">
      <c r="C83" s="215" t="s">
        <v>430</v>
      </c>
      <c r="D83" s="216">
        <v>0</v>
      </c>
      <c r="E83" s="327"/>
      <c r="F83" s="104"/>
      <c r="G83" s="105">
        <f>D83*E83*F83</f>
        <v>0</v>
      </c>
      <c r="H83" s="328"/>
      <c r="I83" s="329" t="s">
        <v>301</v>
      </c>
      <c r="J83" s="106" t="str">
        <f>VLOOKUP(I83,Presupuesto!$B$11:$C$566,2,0)</f>
        <v>VIATICOS (26200-00)</v>
      </c>
      <c r="K83" s="330" t="str">
        <f t="shared" si="6"/>
        <v>Gestión Tecnologías de Información y Comunicación</v>
      </c>
      <c r="L83" s="330" t="s">
        <v>412</v>
      </c>
    </row>
    <row r="85" spans="3:12" ht="15.75" thickBot="1" x14ac:dyDescent="0.3"/>
    <row r="86" spans="3:12" ht="15.75" thickBot="1" x14ac:dyDescent="0.3">
      <c r="C86" s="29" t="s">
        <v>43</v>
      </c>
      <c r="D86" s="30">
        <f>SUM(G93:G102)</f>
        <v>5000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58" t="str">
        <f>+'2. Investigación Científica'!E9</f>
        <v>2.a.1</v>
      </c>
      <c r="E89" s="93"/>
      <c r="F89" s="93"/>
      <c r="G89" s="93"/>
      <c r="H89" s="76"/>
      <c r="I89" s="76"/>
      <c r="J89" s="76"/>
      <c r="K89" s="112"/>
    </row>
    <row r="90" spans="3:12" ht="18.75" x14ac:dyDescent="0.25">
      <c r="C90" s="209"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Participación de los estudiantes próximos a graduarse,  en el desarrollo de temas de investigacion asignados en Seminario de Investigacion de acuerdo a los ejes  de investigacion establecidos en la UNAH.</v>
      </c>
      <c r="D90" s="31"/>
      <c r="E90" s="93"/>
      <c r="F90" s="93"/>
      <c r="G90" s="93"/>
      <c r="H90" s="76"/>
      <c r="I90" s="76"/>
      <c r="J90" s="76"/>
      <c r="K90" s="112"/>
    </row>
    <row r="91" spans="3:12" ht="15.75" thickBot="1" x14ac:dyDescent="0.3">
      <c r="C91" s="70"/>
      <c r="D91" s="31"/>
      <c r="E91" s="93"/>
      <c r="F91" s="93"/>
      <c r="G91" s="93"/>
      <c r="H91" s="76"/>
      <c r="I91" s="76"/>
      <c r="J91" s="76"/>
      <c r="K91" s="112"/>
    </row>
    <row r="92" spans="3:12" ht="15.75" thickBot="1" x14ac:dyDescent="0.3">
      <c r="C92" s="126" t="s">
        <v>44</v>
      </c>
      <c r="D92" s="129" t="s">
        <v>45</v>
      </c>
      <c r="E92" s="128" t="s">
        <v>55</v>
      </c>
      <c r="F92" s="128" t="s">
        <v>57</v>
      </c>
      <c r="G92" s="127" t="s">
        <v>27</v>
      </c>
      <c r="H92" s="133" t="s">
        <v>131</v>
      </c>
      <c r="I92" s="128" t="s">
        <v>46</v>
      </c>
      <c r="J92" s="128" t="s">
        <v>132</v>
      </c>
      <c r="K92" s="128" t="s">
        <v>410</v>
      </c>
      <c r="L92" s="128" t="s">
        <v>411</v>
      </c>
    </row>
    <row r="93" spans="3:12" x14ac:dyDescent="0.25">
      <c r="C93" s="322" t="s">
        <v>47</v>
      </c>
      <c r="D93" s="576">
        <v>200</v>
      </c>
      <c r="E93" s="323">
        <v>500</v>
      </c>
      <c r="F93" s="115">
        <v>10</v>
      </c>
      <c r="G93" s="324">
        <f>+F93*E93</f>
        <v>5000</v>
      </c>
      <c r="H93" s="325" t="s">
        <v>1762</v>
      </c>
      <c r="I93" s="116" t="s">
        <v>699</v>
      </c>
      <c r="J93" s="116" t="str">
        <f>VLOOKUP(I93,Presupuesto!$B$11:$C$566,2,0)</f>
        <v>SERVICIOS DE CAPACITACION.</v>
      </c>
      <c r="K93" s="326" t="s">
        <v>1496</v>
      </c>
      <c r="L93" s="116" t="s">
        <v>394</v>
      </c>
    </row>
    <row r="94" spans="3:12" x14ac:dyDescent="0.25">
      <c r="C94" s="99" t="s">
        <v>48</v>
      </c>
      <c r="D94" s="577"/>
      <c r="E94" s="200"/>
      <c r="F94" s="100"/>
      <c r="G94" s="97"/>
      <c r="H94" s="161"/>
      <c r="I94" s="98" t="s">
        <v>717</v>
      </c>
      <c r="J94" s="98" t="str">
        <f>VLOOKUP(I94,Presupuesto!$B$11:$C$566,2,0)</f>
        <v>SERVICIOS DE IMPRENTA PUBLIC.Y REPRODUCCION</v>
      </c>
      <c r="K94" s="98" t="str">
        <f t="shared" ref="K94:K102" si="7">$K$93</f>
        <v>Gestión Tecnologías de Información y Comunicación</v>
      </c>
      <c r="L94" s="98" t="s">
        <v>412</v>
      </c>
    </row>
    <row r="95" spans="3:12" x14ac:dyDescent="0.25">
      <c r="C95" s="99" t="s">
        <v>49</v>
      </c>
      <c r="D95" s="577"/>
      <c r="E95" s="200"/>
      <c r="F95" s="100"/>
      <c r="G95" s="97"/>
      <c r="H95" s="161"/>
      <c r="I95" s="98" t="s">
        <v>792</v>
      </c>
      <c r="J95" s="98" t="str">
        <f>VLOOKUP(I95,Presupuesto!$B$11:$C$566,2,0)</f>
        <v>ALIMENTOS B EBIDAS PARA PERSONAS</v>
      </c>
      <c r="K95" s="98" t="str">
        <f t="shared" si="7"/>
        <v>Gestión Tecnologías de Información y Comunicación</v>
      </c>
      <c r="L95" s="98" t="s">
        <v>396</v>
      </c>
    </row>
    <row r="96" spans="3:12" x14ac:dyDescent="0.25">
      <c r="C96" s="99" t="s">
        <v>50</v>
      </c>
      <c r="D96" s="577"/>
      <c r="E96" s="151"/>
      <c r="F96" s="118"/>
      <c r="G96" s="97"/>
      <c r="H96" s="161"/>
      <c r="I96" s="317" t="s">
        <v>300</v>
      </c>
      <c r="J96" s="98" t="str">
        <f>VLOOKUP(I96,Presupuesto!$B$11:$C$566,2,0)</f>
        <v>PASAJES (26100-00)</v>
      </c>
      <c r="K96" s="98" t="str">
        <f t="shared" si="7"/>
        <v>Gestión Tecnologías de Información y Comunicación</v>
      </c>
      <c r="L96" s="98" t="s">
        <v>412</v>
      </c>
    </row>
    <row r="97" spans="3:12" x14ac:dyDescent="0.25">
      <c r="C97" s="99" t="s">
        <v>417</v>
      </c>
      <c r="D97" s="577"/>
      <c r="E97" s="151"/>
      <c r="F97" s="118"/>
      <c r="G97" s="97"/>
      <c r="H97" s="161"/>
      <c r="I97" s="98" t="s">
        <v>821</v>
      </c>
      <c r="J97" s="98" t="str">
        <f>VLOOKUP(I97,Presupuesto!$B$11:$C$566,2,0)</f>
        <v>PRODUCTOS PAPEL Y CARTON</v>
      </c>
      <c r="K97" s="98" t="str">
        <f t="shared" si="7"/>
        <v>Gestión Tecnologías de Información y Comunicación</v>
      </c>
      <c r="L97" s="98" t="s">
        <v>412</v>
      </c>
    </row>
    <row r="98" spans="3:12" x14ac:dyDescent="0.25">
      <c r="C98" s="99" t="s">
        <v>51</v>
      </c>
      <c r="D98" s="577"/>
      <c r="E98" s="200"/>
      <c r="F98" s="100"/>
      <c r="G98" s="97"/>
      <c r="H98" s="161"/>
      <c r="I98" s="98" t="s">
        <v>821</v>
      </c>
      <c r="J98" s="98" t="str">
        <f>VLOOKUP(I98,Presupuesto!$B$11:$C$566,2,0)</f>
        <v>PRODUCTOS PAPEL Y CARTON</v>
      </c>
      <c r="K98" s="98" t="str">
        <f t="shared" si="7"/>
        <v>Gestión Tecnologías de Información y Comunicación</v>
      </c>
      <c r="L98" s="98" t="s">
        <v>412</v>
      </c>
    </row>
    <row r="99" spans="3:12" x14ac:dyDescent="0.25">
      <c r="C99" s="99" t="s">
        <v>123</v>
      </c>
      <c r="D99" s="577"/>
      <c r="E99" s="200"/>
      <c r="F99" s="100"/>
      <c r="G99" s="97"/>
      <c r="H99" s="161"/>
      <c r="I99" s="98" t="s">
        <v>942</v>
      </c>
      <c r="J99" s="98" t="str">
        <f>VLOOKUP(I99,Presupuesto!$B$11:$C$566,2,0)</f>
        <v>UTILES DE ESCRITORIO, OFICINA Y ENSE¥ANZA</v>
      </c>
      <c r="K99" s="98" t="str">
        <f t="shared" si="7"/>
        <v>Gestión Tecnologías de Información y Comunicación</v>
      </c>
      <c r="L99" s="98" t="s">
        <v>412</v>
      </c>
    </row>
    <row r="100" spans="3:12" x14ac:dyDescent="0.25">
      <c r="C100" s="99" t="s">
        <v>34</v>
      </c>
      <c r="D100" s="577"/>
      <c r="E100" s="200"/>
      <c r="F100" s="100"/>
      <c r="G100" s="97"/>
      <c r="H100" s="161"/>
      <c r="I100" s="98" t="s">
        <v>942</v>
      </c>
      <c r="J100" s="98" t="str">
        <f>VLOOKUP(I100,Presupuesto!$B$11:$C$566,2,0)</f>
        <v>UTILES DE ESCRITORIO, OFICINA Y ENSE¥ANZA</v>
      </c>
      <c r="K100" s="98" t="str">
        <f t="shared" si="7"/>
        <v>Gestión Tecnologías de Información y Comunicación</v>
      </c>
      <c r="L100" s="98" t="s">
        <v>412</v>
      </c>
    </row>
    <row r="101" spans="3:12" x14ac:dyDescent="0.25">
      <c r="C101" s="109" t="s">
        <v>52</v>
      </c>
      <c r="D101" s="577"/>
      <c r="E101" s="211"/>
      <c r="F101" s="119"/>
      <c r="G101" s="97"/>
      <c r="H101" s="161"/>
      <c r="I101" s="98" t="s">
        <v>942</v>
      </c>
      <c r="J101" s="98" t="str">
        <f>VLOOKUP(I101,Presupuesto!$B$11:$C$566,2,0)</f>
        <v>UTILES DE ESCRITORIO, OFICINA Y ENSE¥ANZA</v>
      </c>
      <c r="K101" s="98" t="str">
        <f t="shared" si="7"/>
        <v>Gestión Tecnologías de Información y Comunicación</v>
      </c>
      <c r="L101" s="98" t="s">
        <v>412</v>
      </c>
    </row>
    <row r="102" spans="3:12" ht="15.75" thickBot="1" x14ac:dyDescent="0.3">
      <c r="C102" s="215" t="s">
        <v>430</v>
      </c>
      <c r="D102" s="216">
        <v>0</v>
      </c>
      <c r="E102" s="327"/>
      <c r="F102" s="104"/>
      <c r="G102" s="105"/>
      <c r="H102" s="328"/>
      <c r="I102" s="329" t="s">
        <v>301</v>
      </c>
      <c r="J102" s="106" t="str">
        <f>VLOOKUP(I102,Presupuesto!$B$11:$C$566,2,0)</f>
        <v>VIATICOS (26200-00)</v>
      </c>
      <c r="K102" s="330" t="str">
        <f t="shared" si="7"/>
        <v>Gestión Tecnologías de Información y Comunicación</v>
      </c>
      <c r="L102" s="330"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270000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28.5" x14ac:dyDescent="0.25">
      <c r="C108" s="202" t="s">
        <v>392</v>
      </c>
      <c r="D108" s="358" t="str">
        <f>+'2. Investigación Científica'!E8</f>
        <v>2.d.1</v>
      </c>
      <c r="E108" s="93"/>
      <c r="F108" s="529" t="s">
        <v>1650</v>
      </c>
      <c r="G108" s="93"/>
      <c r="H108" s="76"/>
      <c r="I108" s="76"/>
      <c r="J108" s="76"/>
      <c r="K108" s="112"/>
    </row>
    <row r="109" spans="3:12" ht="18.75" x14ac:dyDescent="0.25">
      <c r="C109" s="209"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 xml:space="preserve"> Apoyo al Congreso Economia Administración y Tecnologia .</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15.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ht="15.75" thickBot="1" x14ac:dyDescent="0.3">
      <c r="C112" s="322" t="s">
        <v>47</v>
      </c>
      <c r="D112" s="576">
        <v>120</v>
      </c>
      <c r="E112" s="323">
        <v>100</v>
      </c>
      <c r="F112" s="115">
        <v>2700</v>
      </c>
      <c r="G112" s="324">
        <f t="shared" ref="G112:G120" si="8">E112*F112</f>
        <v>270000</v>
      </c>
      <c r="H112" s="325" t="s">
        <v>1762</v>
      </c>
      <c r="I112" s="116" t="s">
        <v>699</v>
      </c>
      <c r="J112" s="116" t="str">
        <f>VLOOKUP(I112,Presupuesto!$B$11:$C$566,2,0)</f>
        <v>SERVICIOS DE CAPACITACION.</v>
      </c>
      <c r="K112" s="326" t="s">
        <v>1496</v>
      </c>
      <c r="L112" s="116" t="s">
        <v>397</v>
      </c>
    </row>
    <row r="113" spans="3:12" ht="15.75" thickBot="1" x14ac:dyDescent="0.3">
      <c r="C113" s="99" t="s">
        <v>48</v>
      </c>
      <c r="D113" s="577"/>
      <c r="E113" s="200">
        <v>0</v>
      </c>
      <c r="F113" s="100">
        <v>0</v>
      </c>
      <c r="G113" s="97">
        <f t="shared" si="8"/>
        <v>0</v>
      </c>
      <c r="H113" s="325"/>
      <c r="I113" s="98" t="s">
        <v>717</v>
      </c>
      <c r="J113" s="98" t="str">
        <f>VLOOKUP(I113,Presupuesto!$B$11:$C$566,2,0)</f>
        <v>SERVICIOS DE IMPRENTA PUBLIC.Y REPRODUCCION</v>
      </c>
      <c r="K113" s="98" t="str">
        <f t="shared" ref="K113:K121" si="9">$K$112</f>
        <v>Gestión Tecnologías de Información y Comunicación</v>
      </c>
      <c r="L113" s="98" t="s">
        <v>412</v>
      </c>
    </row>
    <row r="114" spans="3:12" ht="15.75" thickBot="1" x14ac:dyDescent="0.3">
      <c r="C114" s="99" t="s">
        <v>49</v>
      </c>
      <c r="D114" s="577"/>
      <c r="E114" s="200">
        <v>0</v>
      </c>
      <c r="F114" s="100">
        <v>0</v>
      </c>
      <c r="G114" s="97">
        <f t="shared" si="8"/>
        <v>0</v>
      </c>
      <c r="H114" s="325"/>
      <c r="I114" s="98" t="s">
        <v>792</v>
      </c>
      <c r="J114" s="98" t="str">
        <f>VLOOKUP(I114,Presupuesto!$B$11:$C$566,2,0)</f>
        <v>ALIMENTOS B EBIDAS PARA PERSONAS</v>
      </c>
      <c r="K114" s="98" t="str">
        <f t="shared" si="9"/>
        <v>Gestión Tecnologías de Información y Comunicación</v>
      </c>
      <c r="L114" s="98" t="s">
        <v>396</v>
      </c>
    </row>
    <row r="115" spans="3:12" ht="15.75" thickBot="1" x14ac:dyDescent="0.3">
      <c r="C115" s="99" t="s">
        <v>50</v>
      </c>
      <c r="D115" s="577"/>
      <c r="E115" s="151">
        <v>0</v>
      </c>
      <c r="F115" s="118">
        <v>0</v>
      </c>
      <c r="G115" s="97">
        <f t="shared" si="8"/>
        <v>0</v>
      </c>
      <c r="H115" s="325"/>
      <c r="I115" s="317" t="s">
        <v>300</v>
      </c>
      <c r="J115" s="98" t="str">
        <f>VLOOKUP(I115,Presupuesto!$B$11:$C$566,2,0)</f>
        <v>PASAJES (26100-00)</v>
      </c>
      <c r="K115" s="98" t="str">
        <f t="shared" si="9"/>
        <v>Gestión Tecnologías de Información y Comunicación</v>
      </c>
      <c r="L115" s="98" t="s">
        <v>412</v>
      </c>
    </row>
    <row r="116" spans="3:12" ht="15.75" thickBot="1" x14ac:dyDescent="0.3">
      <c r="C116" s="99" t="s">
        <v>417</v>
      </c>
      <c r="D116" s="577"/>
      <c r="E116" s="151">
        <v>0</v>
      </c>
      <c r="F116" s="118">
        <v>0</v>
      </c>
      <c r="G116" s="97">
        <f t="shared" si="8"/>
        <v>0</v>
      </c>
      <c r="H116" s="325"/>
      <c r="I116" s="98" t="s">
        <v>821</v>
      </c>
      <c r="J116" s="98" t="str">
        <f>VLOOKUP(I116,Presupuesto!$B$11:$C$566,2,0)</f>
        <v>PRODUCTOS PAPEL Y CARTON</v>
      </c>
      <c r="K116" s="98" t="str">
        <f t="shared" si="9"/>
        <v>Gestión Tecnologías de Información y Comunicación</v>
      </c>
      <c r="L116" s="98" t="s">
        <v>412</v>
      </c>
    </row>
    <row r="117" spans="3:12" ht="15.75" thickBot="1" x14ac:dyDescent="0.3">
      <c r="C117" s="99" t="s">
        <v>51</v>
      </c>
      <c r="D117" s="577"/>
      <c r="E117" s="200">
        <v>0</v>
      </c>
      <c r="F117" s="100">
        <v>85</v>
      </c>
      <c r="G117" s="97">
        <f t="shared" si="8"/>
        <v>0</v>
      </c>
      <c r="H117" s="325"/>
      <c r="I117" s="98" t="s">
        <v>821</v>
      </c>
      <c r="J117" s="98" t="str">
        <f>VLOOKUP(I117,Presupuesto!$B$11:$C$566,2,0)</f>
        <v>PRODUCTOS PAPEL Y CARTON</v>
      </c>
      <c r="K117" s="98" t="str">
        <f t="shared" si="9"/>
        <v>Gestión Tecnologías de Información y Comunicación</v>
      </c>
      <c r="L117" s="98" t="s">
        <v>412</v>
      </c>
    </row>
    <row r="118" spans="3:12" ht="15.75" thickBot="1" x14ac:dyDescent="0.3">
      <c r="C118" s="99" t="s">
        <v>123</v>
      </c>
      <c r="D118" s="577"/>
      <c r="E118" s="200">
        <v>0</v>
      </c>
      <c r="F118" s="100">
        <v>36</v>
      </c>
      <c r="G118" s="97">
        <f t="shared" si="8"/>
        <v>0</v>
      </c>
      <c r="H118" s="325"/>
      <c r="I118" s="98" t="s">
        <v>942</v>
      </c>
      <c r="J118" s="98" t="str">
        <f>VLOOKUP(I118,Presupuesto!$B$11:$C$566,2,0)</f>
        <v>UTILES DE ESCRITORIO, OFICINA Y ENSE¥ANZA</v>
      </c>
      <c r="K118" s="98" t="str">
        <f t="shared" si="9"/>
        <v>Gestión Tecnologías de Información y Comunicación</v>
      </c>
      <c r="L118" s="98" t="s">
        <v>412</v>
      </c>
    </row>
    <row r="119" spans="3:12" ht="15.75" thickBot="1" x14ac:dyDescent="0.3">
      <c r="C119" s="99" t="s">
        <v>34</v>
      </c>
      <c r="D119" s="577"/>
      <c r="E119" s="200">
        <v>0</v>
      </c>
      <c r="F119" s="100">
        <v>80</v>
      </c>
      <c r="G119" s="97">
        <f t="shared" si="8"/>
        <v>0</v>
      </c>
      <c r="H119" s="325"/>
      <c r="I119" s="98" t="s">
        <v>942</v>
      </c>
      <c r="J119" s="98" t="str">
        <f>VLOOKUP(I119,Presupuesto!$B$11:$C$566,2,0)</f>
        <v>UTILES DE ESCRITORIO, OFICINA Y ENSE¥ANZA</v>
      </c>
      <c r="K119" s="98" t="str">
        <f t="shared" si="9"/>
        <v>Gestión Tecnologías de Información y Comunicación</v>
      </c>
      <c r="L119" s="98" t="s">
        <v>412</v>
      </c>
    </row>
    <row r="120" spans="3:12" ht="15.75" thickBot="1" x14ac:dyDescent="0.3">
      <c r="C120" s="109" t="s">
        <v>52</v>
      </c>
      <c r="D120" s="577"/>
      <c r="E120" s="211">
        <v>0</v>
      </c>
      <c r="F120" s="119">
        <v>25</v>
      </c>
      <c r="G120" s="97">
        <f t="shared" si="8"/>
        <v>0</v>
      </c>
      <c r="H120" s="325"/>
      <c r="I120" s="98" t="s">
        <v>942</v>
      </c>
      <c r="J120" s="98" t="str">
        <f>VLOOKUP(I120,Presupuesto!$B$11:$C$566,2,0)</f>
        <v>UTILES DE ESCRITORIO, OFICINA Y ENSE¥ANZA</v>
      </c>
      <c r="K120" s="98" t="str">
        <f t="shared" si="9"/>
        <v>Gestión Tecnologías de Información y Comunicación</v>
      </c>
      <c r="L120" s="98" t="s">
        <v>412</v>
      </c>
    </row>
    <row r="121" spans="3:12" ht="15.75" thickBot="1" x14ac:dyDescent="0.3">
      <c r="C121" s="215" t="s">
        <v>430</v>
      </c>
      <c r="D121" s="216">
        <v>0</v>
      </c>
      <c r="E121" s="327">
        <v>0</v>
      </c>
      <c r="F121" s="104">
        <f>HLOOKUP(C121,$AH$2:$BU$3,2,0)</f>
        <v>1150</v>
      </c>
      <c r="G121" s="105">
        <f>D121*E121*F121</f>
        <v>0</v>
      </c>
      <c r="H121" s="325"/>
      <c r="I121" s="329" t="s">
        <v>301</v>
      </c>
      <c r="J121" s="106" t="str">
        <f>VLOOKUP(I121,Presupuesto!$B$11:$C$566,2,0)</f>
        <v>VIATICOS (26200-00)</v>
      </c>
      <c r="K121" s="330" t="str">
        <f t="shared" si="9"/>
        <v>Gestión Tecnologías de Información y Comunicación</v>
      </c>
      <c r="L121" s="330" t="s">
        <v>412</v>
      </c>
    </row>
    <row r="123" spans="3:12" ht="15.75" thickBot="1" x14ac:dyDescent="0.3"/>
    <row r="124" spans="3:12" ht="15.75" thickBot="1" x14ac:dyDescent="0.3">
      <c r="C124" s="29" t="s">
        <v>43</v>
      </c>
      <c r="D124" s="30">
        <f>SUM(G131:G139)</f>
        <v>5000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58" t="str">
        <f>+'1. Desarrollo e Innov. Curricu.'!E9</f>
        <v>1.a.1.B</v>
      </c>
      <c r="E127" s="93"/>
      <c r="F127" s="93"/>
      <c r="G127" s="93"/>
      <c r="H127" s="76"/>
      <c r="I127" s="76"/>
      <c r="J127" s="76"/>
      <c r="K127" s="112"/>
    </row>
    <row r="128" spans="3:12" ht="18.75" x14ac:dyDescent="0.25">
      <c r="C128" s="209"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Reuniones con la dirección de docencia para presentar el anteproyecto de los planes de estudio de las asignaturas</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15.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x14ac:dyDescent="0.25">
      <c r="C131" s="322" t="s">
        <v>47</v>
      </c>
      <c r="D131" s="576">
        <v>200</v>
      </c>
      <c r="E131" s="323">
        <v>100</v>
      </c>
      <c r="F131" s="115">
        <v>50</v>
      </c>
      <c r="G131" s="324">
        <f t="shared" ref="G131:G139" si="10">E131*F131</f>
        <v>5000</v>
      </c>
      <c r="H131" s="325" t="s">
        <v>1762</v>
      </c>
      <c r="I131" s="116" t="s">
        <v>699</v>
      </c>
      <c r="J131" s="116" t="str">
        <f>VLOOKUP(I131,Presupuesto!$B$11:$C$566,2,0)</f>
        <v>SERVICIOS DE CAPACITACION.</v>
      </c>
      <c r="K131" s="326" t="s">
        <v>1496</v>
      </c>
      <c r="L131" s="116" t="s">
        <v>394</v>
      </c>
    </row>
    <row r="132" spans="3:12" x14ac:dyDescent="0.25">
      <c r="C132" s="99" t="s">
        <v>48</v>
      </c>
      <c r="D132" s="577"/>
      <c r="E132" s="200"/>
      <c r="F132" s="100"/>
      <c r="G132" s="97">
        <f t="shared" si="10"/>
        <v>0</v>
      </c>
      <c r="H132" s="161"/>
      <c r="I132" s="98" t="s">
        <v>717</v>
      </c>
      <c r="J132" s="98" t="str">
        <f>VLOOKUP(I132,Presupuesto!$B$11:$C$566,2,0)</f>
        <v>SERVICIOS DE IMPRENTA PUBLIC.Y REPRODUCCION</v>
      </c>
      <c r="K132" s="98" t="str">
        <f t="shared" ref="K132:K140" si="11">$K$131</f>
        <v>Gestión Tecnologías de Información y Comunicación</v>
      </c>
      <c r="L132" s="98" t="s">
        <v>412</v>
      </c>
    </row>
    <row r="133" spans="3:12" x14ac:dyDescent="0.25">
      <c r="C133" s="99" t="s">
        <v>49</v>
      </c>
      <c r="D133" s="577"/>
      <c r="E133" s="200"/>
      <c r="F133" s="100"/>
      <c r="G133" s="97">
        <f t="shared" si="10"/>
        <v>0</v>
      </c>
      <c r="H133" s="161"/>
      <c r="I133" s="98" t="s">
        <v>792</v>
      </c>
      <c r="J133" s="98" t="str">
        <f>VLOOKUP(I133,Presupuesto!$B$11:$C$566,2,0)</f>
        <v>ALIMENTOS B EBIDAS PARA PERSONAS</v>
      </c>
      <c r="K133" s="98" t="str">
        <f t="shared" si="11"/>
        <v>Gestión Tecnologías de Información y Comunicación</v>
      </c>
      <c r="L133" s="98" t="s">
        <v>396</v>
      </c>
    </row>
    <row r="134" spans="3:12" x14ac:dyDescent="0.25">
      <c r="C134" s="99" t="s">
        <v>50</v>
      </c>
      <c r="D134" s="577"/>
      <c r="E134" s="151"/>
      <c r="F134" s="118"/>
      <c r="G134" s="97">
        <f t="shared" si="10"/>
        <v>0</v>
      </c>
      <c r="H134" s="161"/>
      <c r="I134" s="317" t="s">
        <v>300</v>
      </c>
      <c r="J134" s="98" t="str">
        <f>VLOOKUP(I134,Presupuesto!$B$11:$C$566,2,0)</f>
        <v>PASAJES (26100-00)</v>
      </c>
      <c r="K134" s="98" t="str">
        <f t="shared" si="11"/>
        <v>Gestión Tecnologías de Información y Comunicación</v>
      </c>
      <c r="L134" s="98" t="s">
        <v>412</v>
      </c>
    </row>
    <row r="135" spans="3:12" x14ac:dyDescent="0.25">
      <c r="C135" s="99" t="s">
        <v>417</v>
      </c>
      <c r="D135" s="577"/>
      <c r="E135" s="151"/>
      <c r="F135" s="118"/>
      <c r="G135" s="97">
        <f t="shared" si="10"/>
        <v>0</v>
      </c>
      <c r="H135" s="161"/>
      <c r="I135" s="98" t="s">
        <v>821</v>
      </c>
      <c r="J135" s="98" t="str">
        <f>VLOOKUP(I135,Presupuesto!$B$11:$C$566,2,0)</f>
        <v>PRODUCTOS PAPEL Y CARTON</v>
      </c>
      <c r="K135" s="98" t="str">
        <f t="shared" si="11"/>
        <v>Gestión Tecnologías de Información y Comunicación</v>
      </c>
      <c r="L135" s="98" t="s">
        <v>412</v>
      </c>
    </row>
    <row r="136" spans="3:12" x14ac:dyDescent="0.25">
      <c r="C136" s="99" t="s">
        <v>51</v>
      </c>
      <c r="D136" s="577"/>
      <c r="E136" s="200"/>
      <c r="F136" s="100"/>
      <c r="G136" s="97">
        <f t="shared" si="10"/>
        <v>0</v>
      </c>
      <c r="H136" s="161"/>
      <c r="I136" s="98" t="s">
        <v>821</v>
      </c>
      <c r="J136" s="98" t="str">
        <f>VLOOKUP(I136,Presupuesto!$B$11:$C$566,2,0)</f>
        <v>PRODUCTOS PAPEL Y CARTON</v>
      </c>
      <c r="K136" s="98" t="str">
        <f t="shared" si="11"/>
        <v>Gestión Tecnologías de Información y Comunicación</v>
      </c>
      <c r="L136" s="98" t="s">
        <v>412</v>
      </c>
    </row>
    <row r="137" spans="3:12" x14ac:dyDescent="0.25">
      <c r="C137" s="99" t="s">
        <v>123</v>
      </c>
      <c r="D137" s="577"/>
      <c r="E137" s="200"/>
      <c r="F137" s="100"/>
      <c r="G137" s="97">
        <f t="shared" si="10"/>
        <v>0</v>
      </c>
      <c r="H137" s="161"/>
      <c r="I137" s="98" t="s">
        <v>942</v>
      </c>
      <c r="J137" s="98" t="str">
        <f>VLOOKUP(I137,Presupuesto!$B$11:$C$566,2,0)</f>
        <v>UTILES DE ESCRITORIO, OFICINA Y ENSE¥ANZA</v>
      </c>
      <c r="K137" s="98" t="str">
        <f t="shared" si="11"/>
        <v>Gestión Tecnologías de Información y Comunicación</v>
      </c>
      <c r="L137" s="98" t="s">
        <v>412</v>
      </c>
    </row>
    <row r="138" spans="3:12" x14ac:dyDescent="0.25">
      <c r="C138" s="99" t="s">
        <v>34</v>
      </c>
      <c r="D138" s="577"/>
      <c r="E138" s="200"/>
      <c r="F138" s="100"/>
      <c r="G138" s="97">
        <f t="shared" si="10"/>
        <v>0</v>
      </c>
      <c r="H138" s="161"/>
      <c r="I138" s="98" t="s">
        <v>942</v>
      </c>
      <c r="J138" s="98" t="str">
        <f>VLOOKUP(I138,Presupuesto!$B$11:$C$566,2,0)</f>
        <v>UTILES DE ESCRITORIO, OFICINA Y ENSE¥ANZA</v>
      </c>
      <c r="K138" s="98" t="str">
        <f t="shared" si="11"/>
        <v>Gestión Tecnologías de Información y Comunicación</v>
      </c>
      <c r="L138" s="98" t="s">
        <v>412</v>
      </c>
    </row>
    <row r="139" spans="3:12" x14ac:dyDescent="0.25">
      <c r="C139" s="109" t="s">
        <v>52</v>
      </c>
      <c r="D139" s="577"/>
      <c r="E139" s="211"/>
      <c r="F139" s="119"/>
      <c r="G139" s="97">
        <f t="shared" si="10"/>
        <v>0</v>
      </c>
      <c r="H139" s="161"/>
      <c r="I139" s="98" t="s">
        <v>942</v>
      </c>
      <c r="J139" s="98" t="str">
        <f>VLOOKUP(I139,Presupuesto!$B$11:$C$566,2,0)</f>
        <v>UTILES DE ESCRITORIO, OFICINA Y ENSE¥ANZA</v>
      </c>
      <c r="K139" s="98" t="str">
        <f t="shared" si="11"/>
        <v>Gestión Tecnologías de Información y Comunicación</v>
      </c>
      <c r="L139" s="98" t="s">
        <v>412</v>
      </c>
    </row>
    <row r="140" spans="3:12" ht="15.75" thickBot="1" x14ac:dyDescent="0.3">
      <c r="C140" s="215" t="s">
        <v>430</v>
      </c>
      <c r="D140" s="216">
        <v>0</v>
      </c>
      <c r="E140" s="327"/>
      <c r="F140" s="104"/>
      <c r="G140" s="105">
        <f>D140*E140*F140</f>
        <v>0</v>
      </c>
      <c r="H140" s="328"/>
      <c r="I140" s="329" t="s">
        <v>301</v>
      </c>
      <c r="J140" s="106" t="str">
        <f>VLOOKUP(I140,Presupuesto!$B$11:$C$566,2,0)</f>
        <v>VIATICOS (26200-00)</v>
      </c>
      <c r="K140" s="330" t="str">
        <f t="shared" si="11"/>
        <v>Gestión Tecnologías de Información y Comunicación</v>
      </c>
      <c r="L140" s="330"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50000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58" t="s">
        <v>1756</v>
      </c>
      <c r="E146" s="93"/>
      <c r="F146" s="93"/>
      <c r="G146" s="93"/>
      <c r="H146" s="76"/>
      <c r="I146" s="76"/>
      <c r="J146" s="76"/>
      <c r="K146" s="112"/>
    </row>
    <row r="147" spans="3:12" ht="18.75" x14ac:dyDescent="0.25">
      <c r="C147" s="555"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 xml:space="preserve">• Seminarios Implicaciones didácticas desde el enfoque por competencias
• Planeación didáctica en base a competencias
• Aprender –Aprender
• Curso de Diseño y Desarrollo de contenido para asignaturas en línea.
• Comunicación efectiva
• Ética profesional para el docente
</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15.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x14ac:dyDescent="0.25">
      <c r="C150" s="322" t="s">
        <v>47</v>
      </c>
      <c r="D150" s="576">
        <v>400</v>
      </c>
      <c r="E150" s="323">
        <v>500</v>
      </c>
      <c r="F150" s="115">
        <v>100</v>
      </c>
      <c r="G150" s="324">
        <f>E150*F150</f>
        <v>50000</v>
      </c>
      <c r="H150" s="325" t="s">
        <v>1762</v>
      </c>
      <c r="I150" s="116" t="s">
        <v>699</v>
      </c>
      <c r="J150" s="116" t="str">
        <f>VLOOKUP(I150,Presupuesto!$B$11:$C$566,2,0)</f>
        <v>SERVICIOS DE CAPACITACION.</v>
      </c>
      <c r="K150" s="326" t="s">
        <v>1496</v>
      </c>
      <c r="L150" s="116" t="s">
        <v>394</v>
      </c>
    </row>
    <row r="151" spans="3:12" x14ac:dyDescent="0.25">
      <c r="C151" s="99" t="s">
        <v>48</v>
      </c>
      <c r="D151" s="577"/>
      <c r="E151" s="200"/>
      <c r="F151" s="100"/>
      <c r="G151" s="97">
        <f>E151*F151</f>
        <v>0</v>
      </c>
      <c r="H151" s="161"/>
      <c r="I151" s="98" t="s">
        <v>717</v>
      </c>
      <c r="J151" s="98" t="str">
        <f>VLOOKUP(I151,Presupuesto!$B$11:$C$566,2,0)</f>
        <v>SERVICIOS DE IMPRENTA PUBLIC.Y REPRODUCCION</v>
      </c>
      <c r="K151" s="98" t="str">
        <f t="shared" ref="K151:K159" si="12">$K$150</f>
        <v>Gestión Tecnologías de Información y Comunicación</v>
      </c>
      <c r="L151" s="98" t="s">
        <v>412</v>
      </c>
    </row>
    <row r="152" spans="3:12" x14ac:dyDescent="0.25">
      <c r="C152" s="99" t="s">
        <v>49</v>
      </c>
      <c r="D152" s="577"/>
      <c r="E152" s="200"/>
      <c r="F152" s="100"/>
      <c r="G152" s="97">
        <f>E152*F152</f>
        <v>0</v>
      </c>
      <c r="H152" s="161"/>
      <c r="I152" s="98" t="s">
        <v>792</v>
      </c>
      <c r="J152" s="98" t="str">
        <f>VLOOKUP(I152,Presupuesto!$B$11:$C$566,2,0)</f>
        <v>ALIMENTOS B EBIDAS PARA PERSONAS</v>
      </c>
      <c r="K152" s="98" t="str">
        <f t="shared" si="12"/>
        <v>Gestión Tecnologías de Información y Comunicación</v>
      </c>
      <c r="L152" s="98" t="s">
        <v>396</v>
      </c>
    </row>
    <row r="153" spans="3:12" x14ac:dyDescent="0.25">
      <c r="C153" s="99" t="s">
        <v>50</v>
      </c>
      <c r="D153" s="577"/>
      <c r="E153" s="151"/>
      <c r="F153" s="118"/>
      <c r="G153" s="97"/>
      <c r="H153" s="161"/>
      <c r="I153" s="317" t="s">
        <v>300</v>
      </c>
      <c r="J153" s="98" t="str">
        <f>VLOOKUP(I153,Presupuesto!$B$11:$C$566,2,0)</f>
        <v>PASAJES (26100-00)</v>
      </c>
      <c r="K153" s="98" t="str">
        <f t="shared" si="12"/>
        <v>Gestión Tecnologías de Información y Comunicación</v>
      </c>
      <c r="L153" s="98" t="s">
        <v>412</v>
      </c>
    </row>
    <row r="154" spans="3:12" x14ac:dyDescent="0.25">
      <c r="C154" s="99" t="s">
        <v>417</v>
      </c>
      <c r="D154" s="577"/>
      <c r="E154" s="151"/>
      <c r="F154" s="118"/>
      <c r="G154" s="97"/>
      <c r="H154" s="161"/>
      <c r="I154" s="98" t="s">
        <v>821</v>
      </c>
      <c r="J154" s="98" t="str">
        <f>VLOOKUP(I154,Presupuesto!$B$11:$C$566,2,0)</f>
        <v>PRODUCTOS PAPEL Y CARTON</v>
      </c>
      <c r="K154" s="98" t="str">
        <f t="shared" si="12"/>
        <v>Gestión Tecnologías de Información y Comunicación</v>
      </c>
      <c r="L154" s="98" t="s">
        <v>412</v>
      </c>
    </row>
    <row r="155" spans="3:12" x14ac:dyDescent="0.25">
      <c r="C155" s="99" t="s">
        <v>51</v>
      </c>
      <c r="D155" s="577"/>
      <c r="E155" s="200"/>
      <c r="F155" s="100"/>
      <c r="G155" s="97">
        <f>E155*F155</f>
        <v>0</v>
      </c>
      <c r="H155" s="161"/>
      <c r="I155" s="98" t="s">
        <v>821</v>
      </c>
      <c r="J155" s="98" t="str">
        <f>VLOOKUP(I155,Presupuesto!$B$11:$C$566,2,0)</f>
        <v>PRODUCTOS PAPEL Y CARTON</v>
      </c>
      <c r="K155" s="98" t="str">
        <f t="shared" si="12"/>
        <v>Gestión Tecnologías de Información y Comunicación</v>
      </c>
      <c r="L155" s="98" t="s">
        <v>412</v>
      </c>
    </row>
    <row r="156" spans="3:12" x14ac:dyDescent="0.25">
      <c r="C156" s="99" t="s">
        <v>123</v>
      </c>
      <c r="D156" s="577"/>
      <c r="E156" s="200"/>
      <c r="F156" s="100"/>
      <c r="G156" s="97">
        <f>E156*F156</f>
        <v>0</v>
      </c>
      <c r="H156" s="161"/>
      <c r="I156" s="98" t="s">
        <v>942</v>
      </c>
      <c r="J156" s="98" t="str">
        <f>VLOOKUP(I156,Presupuesto!$B$11:$C$566,2,0)</f>
        <v>UTILES DE ESCRITORIO, OFICINA Y ENSE¥ANZA</v>
      </c>
      <c r="K156" s="98" t="str">
        <f t="shared" si="12"/>
        <v>Gestión Tecnologías de Información y Comunicación</v>
      </c>
      <c r="L156" s="98" t="s">
        <v>412</v>
      </c>
    </row>
    <row r="157" spans="3:12" x14ac:dyDescent="0.25">
      <c r="C157" s="99" t="s">
        <v>34</v>
      </c>
      <c r="D157" s="577"/>
      <c r="E157" s="200"/>
      <c r="F157" s="100"/>
      <c r="G157" s="97">
        <f>E157*F157</f>
        <v>0</v>
      </c>
      <c r="H157" s="161"/>
      <c r="I157" s="98" t="s">
        <v>942</v>
      </c>
      <c r="J157" s="98" t="str">
        <f>VLOOKUP(I157,Presupuesto!$B$11:$C$566,2,0)</f>
        <v>UTILES DE ESCRITORIO, OFICINA Y ENSE¥ANZA</v>
      </c>
      <c r="K157" s="98" t="str">
        <f t="shared" si="12"/>
        <v>Gestión Tecnologías de Información y Comunicación</v>
      </c>
      <c r="L157" s="98" t="s">
        <v>412</v>
      </c>
    </row>
    <row r="158" spans="3:12" x14ac:dyDescent="0.25">
      <c r="C158" s="109" t="s">
        <v>52</v>
      </c>
      <c r="D158" s="577"/>
      <c r="E158" s="211"/>
      <c r="F158" s="119"/>
      <c r="G158" s="97">
        <f>E158*F158</f>
        <v>0</v>
      </c>
      <c r="H158" s="161"/>
      <c r="I158" s="98" t="s">
        <v>942</v>
      </c>
      <c r="J158" s="98" t="str">
        <f>VLOOKUP(I158,Presupuesto!$B$11:$C$566,2,0)</f>
        <v>UTILES DE ESCRITORIO, OFICINA Y ENSE¥ANZA</v>
      </c>
      <c r="K158" s="98" t="str">
        <f t="shared" si="12"/>
        <v>Gestión Tecnologías de Información y Comunicación</v>
      </c>
      <c r="L158" s="98" t="s">
        <v>412</v>
      </c>
    </row>
    <row r="159" spans="3:12" ht="15.75" thickBot="1" x14ac:dyDescent="0.3">
      <c r="C159" s="215" t="s">
        <v>430</v>
      </c>
      <c r="D159" s="216">
        <v>0</v>
      </c>
      <c r="E159" s="327"/>
      <c r="F159" s="104"/>
      <c r="G159" s="105">
        <f>D159*E159*F159</f>
        <v>0</v>
      </c>
      <c r="H159" s="328"/>
      <c r="I159" s="329" t="s">
        <v>301</v>
      </c>
      <c r="J159" s="106" t="str">
        <f>VLOOKUP(I159,Presupuesto!$B$11:$C$566,2,0)</f>
        <v>VIATICOS (26200-00)</v>
      </c>
      <c r="K159" s="330" t="str">
        <f t="shared" si="12"/>
        <v>Gestión Tecnologías de Información y Comunicación</v>
      </c>
      <c r="L159" s="330" t="s">
        <v>412</v>
      </c>
    </row>
    <row r="165" spans="3:12" ht="15.75" thickBot="1" x14ac:dyDescent="0.3"/>
    <row r="166" spans="3:12" ht="15.75" thickBot="1" x14ac:dyDescent="0.3">
      <c r="C166" s="29" t="s">
        <v>43</v>
      </c>
      <c r="D166" s="30">
        <f>SUM(G173:G182)</f>
        <v>1500</v>
      </c>
      <c r="E166" s="93"/>
      <c r="F166" s="93"/>
      <c r="G166" s="93"/>
      <c r="H166" s="76"/>
      <c r="I166" s="76"/>
      <c r="J166" s="76"/>
      <c r="K166" s="112"/>
    </row>
    <row r="167" spans="3:12" x14ac:dyDescent="0.25">
      <c r="C167" s="70"/>
      <c r="D167" s="31"/>
      <c r="E167" s="93"/>
      <c r="F167" s="93"/>
      <c r="G167" s="93"/>
      <c r="H167" s="76"/>
      <c r="I167" s="76"/>
      <c r="J167" s="76"/>
      <c r="K167" s="112"/>
    </row>
    <row r="168" spans="3:12" x14ac:dyDescent="0.25">
      <c r="C168" s="70"/>
      <c r="D168" s="31"/>
      <c r="E168" s="93"/>
      <c r="F168" s="93"/>
      <c r="G168" s="93"/>
      <c r="H168" s="76"/>
      <c r="I168" s="76"/>
      <c r="J168" s="76"/>
      <c r="K168" s="112"/>
    </row>
    <row r="169" spans="3:12" ht="15.75" x14ac:dyDescent="0.25">
      <c r="C169" s="202" t="s">
        <v>392</v>
      </c>
      <c r="D169" s="358" t="str">
        <f>+'1. Desarrollo e Innov. Curricu.'!E14</f>
        <v>1.b.1</v>
      </c>
      <c r="E169" s="93"/>
      <c r="F169" s="93"/>
      <c r="G169" s="93"/>
      <c r="H169" s="76"/>
      <c r="I169" s="76"/>
      <c r="J169" s="76"/>
      <c r="K169" s="112"/>
    </row>
    <row r="170" spans="3:12" ht="18.75" x14ac:dyDescent="0.25">
      <c r="C170" s="209" t="str">
        <f>IFERROR(VLOOKUP(D169,'1. Desarrollo e Innov. Curricu.'!$E:$F,2,FALSE),IFERROR(VLOOKUP(D169,'2. Investigación Científica'!$E:$F,2,FALSE),IFERROR(VLOOKUP(D169,'3. Vinculación Univ. Sociedad'!$E:$F,2,FALSE),IFERROR(VLOOKUP(D169,'4. Docencia y Profesorado Univ.'!$E:$F,2,FALSE),IFERROR(VLOOKUP(D169,'5. Estudiantes y Graduados'!$E:$F,2,FALSE),IFERROR(VLOOKUP(D169,'11. Gestion Administrativa'!$E:$F,2,FALSE),IFERROR(VLOOKUP(D169,'13. Gestión Académica'!$E:$F,2,FALSE),IFERROR(VLOOKUP(D169,'8. Asegura. de la Calid. y M'!$E:$F,2,FALSE),IFERROR(VLOOKUP(D169,'6. Gestión del Conocimiento'!$E:$F,2,FALSE),IFERROR(VLOOKUP(D169,'15. Gobernabilidad y Proceso...'!$E:$F,2,FALSE),IFERROR(VLOOKUP(D169,'12. Gestión del Talento Humano'!$E:$F,2,FALSE),IFERROR(VLOOKUP(D169,'14. Internacional... de la E.S.'!$E:$F,2,FALSE),IFERROR(VLOOKUP(D169,'10. Posgrado'!$E:$F,2,FALSE),IFERROR(VLOOKUP(D169,'17. Gestión TIC'!$E:$F,2,FALSE),IFERROR(VLOOKUP(D169,'16. Desa. del Sistema Educ.Sup.'!$E:$F,2,FALSE),IFERROR(VLOOKUP(D169,'9. Cultura de Inno. Insti...'!$E:$F,2,FALSE),VLOOKUP(D169,'7. Lo Esencial de la Reforma U.'!$E:$F,2,0)))))))))))))))))</f>
        <v>c.2) Mediante el trabajo de las comisiones de la carrera ejecutar las recomendaciones de mejora contenidas en el plan de autoevaluacion .</v>
      </c>
      <c r="D170" s="31"/>
      <c r="E170" s="93"/>
      <c r="F170" s="93"/>
      <c r="G170" s="93"/>
      <c r="H170" s="76"/>
      <c r="I170" s="76"/>
      <c r="J170" s="76"/>
      <c r="K170" s="112"/>
    </row>
    <row r="171" spans="3:12" ht="15.75" thickBot="1" x14ac:dyDescent="0.3">
      <c r="C171" s="70"/>
      <c r="D171" s="31"/>
      <c r="E171" s="93"/>
      <c r="F171" s="93"/>
      <c r="G171" s="93"/>
      <c r="H171" s="76"/>
      <c r="I171" s="76"/>
      <c r="J171" s="76"/>
      <c r="K171" s="112"/>
    </row>
    <row r="172" spans="3:12" ht="15.75" thickBot="1" x14ac:dyDescent="0.3">
      <c r="C172" s="126" t="s">
        <v>44</v>
      </c>
      <c r="D172" s="129" t="s">
        <v>45</v>
      </c>
      <c r="E172" s="128" t="s">
        <v>55</v>
      </c>
      <c r="F172" s="128" t="s">
        <v>57</v>
      </c>
      <c r="G172" s="127" t="s">
        <v>27</v>
      </c>
      <c r="H172" s="133" t="s">
        <v>131</v>
      </c>
      <c r="I172" s="128" t="s">
        <v>46</v>
      </c>
      <c r="J172" s="128" t="s">
        <v>132</v>
      </c>
      <c r="K172" s="128" t="s">
        <v>410</v>
      </c>
      <c r="L172" s="128" t="s">
        <v>411</v>
      </c>
    </row>
    <row r="173" spans="3:12" x14ac:dyDescent="0.25">
      <c r="C173" s="322" t="s">
        <v>47</v>
      </c>
      <c r="D173" s="576">
        <v>200</v>
      </c>
      <c r="E173" s="323">
        <v>150</v>
      </c>
      <c r="F173" s="115">
        <v>10</v>
      </c>
      <c r="G173" s="324">
        <f t="shared" ref="G173:G181" si="13">E173*F173</f>
        <v>1500</v>
      </c>
      <c r="H173" s="325" t="s">
        <v>1762</v>
      </c>
      <c r="I173" s="116" t="s">
        <v>699</v>
      </c>
      <c r="J173" s="116" t="str">
        <f>VLOOKUP(I173,Presupuesto!$B$11:$C$566,2,0)</f>
        <v>SERVICIOS DE CAPACITACION.</v>
      </c>
      <c r="K173" s="326" t="s">
        <v>1496</v>
      </c>
      <c r="L173" s="116" t="s">
        <v>394</v>
      </c>
    </row>
    <row r="174" spans="3:12" x14ac:dyDescent="0.25">
      <c r="C174" s="99" t="s">
        <v>48</v>
      </c>
      <c r="D174" s="577"/>
      <c r="E174" s="200"/>
      <c r="F174" s="100"/>
      <c r="G174" s="97">
        <f t="shared" si="13"/>
        <v>0</v>
      </c>
      <c r="H174" s="161"/>
      <c r="I174" s="98" t="s">
        <v>717</v>
      </c>
      <c r="J174" s="98" t="str">
        <f>VLOOKUP(I174,Presupuesto!$B$11:$C$566,2,0)</f>
        <v>SERVICIOS DE IMPRENTA PUBLIC.Y REPRODUCCION</v>
      </c>
      <c r="K174" s="98" t="str">
        <f t="shared" ref="K174:K182" si="14">$K$173</f>
        <v>Gestión Tecnologías de Información y Comunicación</v>
      </c>
      <c r="L174" s="98" t="s">
        <v>412</v>
      </c>
    </row>
    <row r="175" spans="3:12" x14ac:dyDescent="0.25">
      <c r="C175" s="99" t="s">
        <v>49</v>
      </c>
      <c r="D175" s="577"/>
      <c r="E175" s="200"/>
      <c r="F175" s="100"/>
      <c r="G175" s="97">
        <f t="shared" si="13"/>
        <v>0</v>
      </c>
      <c r="H175" s="161"/>
      <c r="I175" s="98" t="s">
        <v>792</v>
      </c>
      <c r="J175" s="98" t="str">
        <f>VLOOKUP(I175,Presupuesto!$B$11:$C$566,2,0)</f>
        <v>ALIMENTOS B EBIDAS PARA PERSONAS</v>
      </c>
      <c r="K175" s="98" t="str">
        <f t="shared" si="14"/>
        <v>Gestión Tecnologías de Información y Comunicación</v>
      </c>
      <c r="L175" s="98" t="s">
        <v>396</v>
      </c>
    </row>
    <row r="176" spans="3:12" x14ac:dyDescent="0.25">
      <c r="C176" s="99" t="s">
        <v>50</v>
      </c>
      <c r="D176" s="577"/>
      <c r="E176" s="151"/>
      <c r="F176" s="118"/>
      <c r="G176" s="97">
        <f t="shared" si="13"/>
        <v>0</v>
      </c>
      <c r="H176" s="161"/>
      <c r="I176" s="317" t="s">
        <v>300</v>
      </c>
      <c r="J176" s="98" t="str">
        <f>VLOOKUP(I176,Presupuesto!$B$11:$C$566,2,0)</f>
        <v>PASAJES (26100-00)</v>
      </c>
      <c r="K176" s="98" t="str">
        <f t="shared" si="14"/>
        <v>Gestión Tecnologías de Información y Comunicación</v>
      </c>
      <c r="L176" s="98" t="s">
        <v>412</v>
      </c>
    </row>
    <row r="177" spans="3:12" x14ac:dyDescent="0.25">
      <c r="C177" s="99" t="s">
        <v>417</v>
      </c>
      <c r="D177" s="577"/>
      <c r="E177" s="151"/>
      <c r="F177" s="118"/>
      <c r="G177" s="97">
        <f t="shared" si="13"/>
        <v>0</v>
      </c>
      <c r="H177" s="161"/>
      <c r="I177" s="98" t="s">
        <v>821</v>
      </c>
      <c r="J177" s="98" t="str">
        <f>VLOOKUP(I177,Presupuesto!$B$11:$C$566,2,0)</f>
        <v>PRODUCTOS PAPEL Y CARTON</v>
      </c>
      <c r="K177" s="98" t="str">
        <f t="shared" si="14"/>
        <v>Gestión Tecnologías de Información y Comunicación</v>
      </c>
      <c r="L177" s="98" t="s">
        <v>412</v>
      </c>
    </row>
    <row r="178" spans="3:12" x14ac:dyDescent="0.25">
      <c r="C178" s="99" t="s">
        <v>51</v>
      </c>
      <c r="D178" s="577"/>
      <c r="E178" s="200"/>
      <c r="F178" s="100"/>
      <c r="G178" s="97">
        <f t="shared" si="13"/>
        <v>0</v>
      </c>
      <c r="H178" s="161"/>
      <c r="I178" s="98" t="s">
        <v>821</v>
      </c>
      <c r="J178" s="98" t="str">
        <f>VLOOKUP(I178,Presupuesto!$B$11:$C$566,2,0)</f>
        <v>PRODUCTOS PAPEL Y CARTON</v>
      </c>
      <c r="K178" s="98" t="str">
        <f t="shared" si="14"/>
        <v>Gestión Tecnologías de Información y Comunicación</v>
      </c>
      <c r="L178" s="98" t="s">
        <v>412</v>
      </c>
    </row>
    <row r="179" spans="3:12" x14ac:dyDescent="0.25">
      <c r="C179" s="99" t="s">
        <v>123</v>
      </c>
      <c r="D179" s="577"/>
      <c r="E179" s="200"/>
      <c r="F179" s="100"/>
      <c r="G179" s="97">
        <f t="shared" si="13"/>
        <v>0</v>
      </c>
      <c r="H179" s="161"/>
      <c r="I179" s="98" t="s">
        <v>942</v>
      </c>
      <c r="J179" s="98" t="str">
        <f>VLOOKUP(I179,Presupuesto!$B$11:$C$566,2,0)</f>
        <v>UTILES DE ESCRITORIO, OFICINA Y ENSE¥ANZA</v>
      </c>
      <c r="K179" s="98" t="str">
        <f t="shared" si="14"/>
        <v>Gestión Tecnologías de Información y Comunicación</v>
      </c>
      <c r="L179" s="98" t="s">
        <v>412</v>
      </c>
    </row>
    <row r="180" spans="3:12" x14ac:dyDescent="0.25">
      <c r="C180" s="99" t="s">
        <v>34</v>
      </c>
      <c r="D180" s="577"/>
      <c r="E180" s="200"/>
      <c r="F180" s="100"/>
      <c r="G180" s="97">
        <f t="shared" si="13"/>
        <v>0</v>
      </c>
      <c r="H180" s="161"/>
      <c r="I180" s="98" t="s">
        <v>942</v>
      </c>
      <c r="J180" s="98" t="str">
        <f>VLOOKUP(I180,Presupuesto!$B$11:$C$566,2,0)</f>
        <v>UTILES DE ESCRITORIO, OFICINA Y ENSE¥ANZA</v>
      </c>
      <c r="K180" s="98" t="str">
        <f t="shared" si="14"/>
        <v>Gestión Tecnologías de Información y Comunicación</v>
      </c>
      <c r="L180" s="98" t="s">
        <v>412</v>
      </c>
    </row>
    <row r="181" spans="3:12" x14ac:dyDescent="0.25">
      <c r="C181" s="109" t="s">
        <v>52</v>
      </c>
      <c r="D181" s="577"/>
      <c r="E181" s="211"/>
      <c r="F181" s="119"/>
      <c r="G181" s="97">
        <f t="shared" si="13"/>
        <v>0</v>
      </c>
      <c r="H181" s="161"/>
      <c r="I181" s="98" t="s">
        <v>942</v>
      </c>
      <c r="J181" s="98" t="str">
        <f>VLOOKUP(I181,Presupuesto!$B$11:$C$566,2,0)</f>
        <v>UTILES DE ESCRITORIO, OFICINA Y ENSE¥ANZA</v>
      </c>
      <c r="K181" s="98" t="str">
        <f t="shared" si="14"/>
        <v>Gestión Tecnologías de Información y Comunicación</v>
      </c>
      <c r="L181" s="98" t="s">
        <v>412</v>
      </c>
    </row>
    <row r="182" spans="3:12" ht="15.75" thickBot="1" x14ac:dyDescent="0.3">
      <c r="C182" s="215" t="s">
        <v>430</v>
      </c>
      <c r="D182" s="216">
        <v>0</v>
      </c>
      <c r="E182" s="327">
        <v>0</v>
      </c>
      <c r="F182" s="104"/>
      <c r="G182" s="105">
        <f>D182*E182*F182</f>
        <v>0</v>
      </c>
      <c r="H182" s="328"/>
      <c r="I182" s="329" t="s">
        <v>301</v>
      </c>
      <c r="J182" s="106" t="str">
        <f>VLOOKUP(I182,Presupuesto!$B$11:$C$566,2,0)</f>
        <v>VIATICOS (26200-00)</v>
      </c>
      <c r="K182" s="330" t="str">
        <f t="shared" si="14"/>
        <v>Gestión Tecnologías de Información y Comunicación</v>
      </c>
      <c r="L182" s="330" t="s">
        <v>412</v>
      </c>
    </row>
    <row r="184" spans="3:12" ht="15.75" thickBot="1" x14ac:dyDescent="0.3"/>
    <row r="185" spans="3:12" ht="15.75" thickBot="1" x14ac:dyDescent="0.3">
      <c r="C185" s="29" t="s">
        <v>43</v>
      </c>
      <c r="D185" s="30">
        <f>SUM(G192:G201)</f>
        <v>2000</v>
      </c>
      <c r="E185" s="93"/>
      <c r="F185" s="93"/>
      <c r="G185" s="93"/>
      <c r="H185" s="76"/>
      <c r="I185" s="76"/>
      <c r="J185" s="76"/>
      <c r="K185" s="112"/>
    </row>
    <row r="186" spans="3:12" x14ac:dyDescent="0.25">
      <c r="C186" s="70"/>
      <c r="D186" s="31"/>
      <c r="E186" s="93"/>
      <c r="F186" s="93"/>
      <c r="G186" s="93"/>
      <c r="H186" s="76"/>
      <c r="I186" s="76"/>
      <c r="J186" s="76"/>
      <c r="K186" s="112"/>
    </row>
    <row r="187" spans="3:12" x14ac:dyDescent="0.25">
      <c r="C187" s="70"/>
      <c r="D187" s="31"/>
      <c r="E187" s="93"/>
      <c r="F187" s="93"/>
      <c r="G187" s="93"/>
      <c r="H187" s="76"/>
      <c r="I187" s="76"/>
      <c r="J187" s="76"/>
      <c r="K187" s="112"/>
    </row>
    <row r="188" spans="3:12" ht="15.75" x14ac:dyDescent="0.25">
      <c r="C188" s="202" t="s">
        <v>392</v>
      </c>
      <c r="D188" s="358" t="str">
        <f>+'1. Desarrollo e Innov. Curricu.'!E11</f>
        <v>1.2.A</v>
      </c>
      <c r="E188" s="93"/>
      <c r="F188" s="93"/>
      <c r="G188" s="93"/>
      <c r="H188" s="76"/>
      <c r="I188" s="76"/>
      <c r="J188" s="76"/>
      <c r="K188" s="112"/>
    </row>
    <row r="189" spans="3:12" ht="18.75" x14ac:dyDescent="0.25">
      <c r="C189" s="209" t="str">
        <f>IFERROR(VLOOKUP(D188,'1. Desarrollo e Innov. Curricu.'!$E:$F,2,FALSE),IFERROR(VLOOKUP(D188,'2. Investigación Científica'!$E:$F,2,FALSE),IFERROR(VLOOKUP(D188,'3. Vinculación Univ. Sociedad'!$E:$F,2,FALSE),IFERROR(VLOOKUP(D188,'4. Docencia y Profesorado Univ.'!$E:$F,2,FALSE),IFERROR(VLOOKUP(D188,'5. Estudiantes y Graduados'!$E:$F,2,FALSE),IFERROR(VLOOKUP(D188,'11. Gestion Administrativa'!$E:$F,2,FALSE),IFERROR(VLOOKUP(D188,'13. Gestión Académica'!$E:$F,2,FALSE),IFERROR(VLOOKUP(D188,'8. Asegura. de la Calid. y M'!$E:$F,2,FALSE),IFERROR(VLOOKUP(D188,'6. Gestión del Conocimiento'!$E:$F,2,FALSE),IFERROR(VLOOKUP(D188,'15. Gobernabilidad y Proceso...'!$E:$F,2,FALSE),IFERROR(VLOOKUP(D188,'12. Gestión del Talento Humano'!$E:$F,2,FALSE),IFERROR(VLOOKUP(D188,'14. Internacional... de la E.S.'!$E:$F,2,FALSE),IFERROR(VLOOKUP(D188,'10. Posgrado'!$E:$F,2,FALSE),IFERROR(VLOOKUP(D188,'17. Gestión TIC'!$E:$F,2,FALSE),IFERROR(VLOOKUP(D188,'16. Desa. del Sistema Educ.Sup.'!$E:$F,2,FALSE),IFERROR(VLOOKUP(D188,'9. Cultura de Inno. Insti...'!$E:$F,2,FALSE),VLOOKUP(D188,'7. Lo Esencial de la Reforma U.'!$E:$F,2,0)))))))))))))))))</f>
        <v>Capacitación a docentes y estudiantes en Tecnologias innovadoras.</v>
      </c>
      <c r="D189" s="31"/>
      <c r="E189" s="93"/>
      <c r="F189" s="93"/>
      <c r="G189" s="93"/>
      <c r="H189" s="76"/>
      <c r="I189" s="76"/>
      <c r="J189" s="76"/>
      <c r="K189" s="112"/>
    </row>
    <row r="190" spans="3:12" ht="15.75" thickBot="1" x14ac:dyDescent="0.3">
      <c r="C190" s="70"/>
      <c r="D190" s="31"/>
      <c r="E190" s="93"/>
      <c r="F190" s="93"/>
      <c r="G190" s="93"/>
      <c r="H190" s="76"/>
      <c r="I190" s="76"/>
      <c r="J190" s="76"/>
      <c r="K190" s="112"/>
    </row>
    <row r="191" spans="3:12" ht="15.75" thickBot="1" x14ac:dyDescent="0.3">
      <c r="C191" s="126" t="s">
        <v>44</v>
      </c>
      <c r="D191" s="129" t="s">
        <v>45</v>
      </c>
      <c r="E191" s="128" t="s">
        <v>55</v>
      </c>
      <c r="F191" s="128" t="s">
        <v>57</v>
      </c>
      <c r="G191" s="127" t="s">
        <v>27</v>
      </c>
      <c r="H191" s="133" t="s">
        <v>131</v>
      </c>
      <c r="I191" s="128" t="s">
        <v>46</v>
      </c>
      <c r="J191" s="128" t="s">
        <v>132</v>
      </c>
      <c r="K191" s="128" t="s">
        <v>410</v>
      </c>
      <c r="L191" s="128" t="s">
        <v>411</v>
      </c>
    </row>
    <row r="192" spans="3:12" x14ac:dyDescent="0.25">
      <c r="C192" s="322" t="s">
        <v>47</v>
      </c>
      <c r="D192" s="576">
        <v>200</v>
      </c>
      <c r="E192" s="323">
        <v>200</v>
      </c>
      <c r="F192" s="115">
        <v>10</v>
      </c>
      <c r="G192" s="324">
        <f t="shared" ref="G192:G200" si="15">E192*F192</f>
        <v>2000</v>
      </c>
      <c r="H192" s="325" t="s">
        <v>1762</v>
      </c>
      <c r="I192" s="116" t="s">
        <v>699</v>
      </c>
      <c r="J192" s="116" t="str">
        <f>VLOOKUP(I192,Presupuesto!$B$11:$C$566,2,0)</f>
        <v>SERVICIOS DE CAPACITACION.</v>
      </c>
      <c r="K192" s="326" t="s">
        <v>1496</v>
      </c>
      <c r="L192" s="116" t="s">
        <v>394</v>
      </c>
    </row>
    <row r="193" spans="3:12" x14ac:dyDescent="0.25">
      <c r="C193" s="99" t="s">
        <v>48</v>
      </c>
      <c r="D193" s="577"/>
      <c r="E193" s="200"/>
      <c r="F193" s="100"/>
      <c r="G193" s="97">
        <f t="shared" si="15"/>
        <v>0</v>
      </c>
      <c r="H193" s="161"/>
      <c r="I193" s="98" t="s">
        <v>717</v>
      </c>
      <c r="J193" s="98" t="str">
        <f>VLOOKUP(I193,Presupuesto!$B$11:$C$566,2,0)</f>
        <v>SERVICIOS DE IMPRENTA PUBLIC.Y REPRODUCCION</v>
      </c>
      <c r="K193" s="98" t="str">
        <f t="shared" ref="K193:K201" si="16">$K$192</f>
        <v>Gestión Tecnologías de Información y Comunicación</v>
      </c>
      <c r="L193" s="98" t="s">
        <v>412</v>
      </c>
    </row>
    <row r="194" spans="3:12" x14ac:dyDescent="0.25">
      <c r="C194" s="99" t="s">
        <v>49</v>
      </c>
      <c r="D194" s="577"/>
      <c r="E194" s="200"/>
      <c r="F194" s="100"/>
      <c r="G194" s="97">
        <f t="shared" si="15"/>
        <v>0</v>
      </c>
      <c r="H194" s="161"/>
      <c r="I194" s="98" t="s">
        <v>792</v>
      </c>
      <c r="J194" s="98" t="str">
        <f>VLOOKUP(I194,Presupuesto!$B$11:$C$566,2,0)</f>
        <v>ALIMENTOS B EBIDAS PARA PERSONAS</v>
      </c>
      <c r="K194" s="98" t="str">
        <f t="shared" si="16"/>
        <v>Gestión Tecnologías de Información y Comunicación</v>
      </c>
      <c r="L194" s="98" t="s">
        <v>396</v>
      </c>
    </row>
    <row r="195" spans="3:12" x14ac:dyDescent="0.25">
      <c r="C195" s="99" t="s">
        <v>50</v>
      </c>
      <c r="D195" s="577"/>
      <c r="E195" s="151"/>
      <c r="F195" s="118"/>
      <c r="G195" s="97">
        <f t="shared" si="15"/>
        <v>0</v>
      </c>
      <c r="H195" s="161"/>
      <c r="I195" s="317" t="s">
        <v>300</v>
      </c>
      <c r="J195" s="98" t="str">
        <f>VLOOKUP(I195,Presupuesto!$B$11:$C$566,2,0)</f>
        <v>PASAJES (26100-00)</v>
      </c>
      <c r="K195" s="98" t="str">
        <f t="shared" si="16"/>
        <v>Gestión Tecnologías de Información y Comunicación</v>
      </c>
      <c r="L195" s="98" t="s">
        <v>412</v>
      </c>
    </row>
    <row r="196" spans="3:12" x14ac:dyDescent="0.25">
      <c r="C196" s="99" t="s">
        <v>417</v>
      </c>
      <c r="D196" s="577"/>
      <c r="E196" s="151"/>
      <c r="F196" s="118"/>
      <c r="G196" s="97">
        <f t="shared" si="15"/>
        <v>0</v>
      </c>
      <c r="H196" s="161"/>
      <c r="I196" s="98" t="s">
        <v>821</v>
      </c>
      <c r="J196" s="98" t="str">
        <f>VLOOKUP(I196,Presupuesto!$B$11:$C$566,2,0)</f>
        <v>PRODUCTOS PAPEL Y CARTON</v>
      </c>
      <c r="K196" s="98" t="str">
        <f t="shared" si="16"/>
        <v>Gestión Tecnologías de Información y Comunicación</v>
      </c>
      <c r="L196" s="98" t="s">
        <v>412</v>
      </c>
    </row>
    <row r="197" spans="3:12" x14ac:dyDescent="0.25">
      <c r="C197" s="99" t="s">
        <v>51</v>
      </c>
      <c r="D197" s="577"/>
      <c r="E197" s="200"/>
      <c r="F197" s="100"/>
      <c r="G197" s="97">
        <f t="shared" si="15"/>
        <v>0</v>
      </c>
      <c r="H197" s="161"/>
      <c r="I197" s="98" t="s">
        <v>821</v>
      </c>
      <c r="J197" s="98" t="str">
        <f>VLOOKUP(I197,Presupuesto!$B$11:$C$566,2,0)</f>
        <v>PRODUCTOS PAPEL Y CARTON</v>
      </c>
      <c r="K197" s="98" t="str">
        <f t="shared" si="16"/>
        <v>Gestión Tecnologías de Información y Comunicación</v>
      </c>
      <c r="L197" s="98" t="s">
        <v>412</v>
      </c>
    </row>
    <row r="198" spans="3:12" x14ac:dyDescent="0.25">
      <c r="C198" s="99" t="s">
        <v>123</v>
      </c>
      <c r="D198" s="577"/>
      <c r="E198" s="200"/>
      <c r="F198" s="100"/>
      <c r="G198" s="97">
        <f t="shared" si="15"/>
        <v>0</v>
      </c>
      <c r="H198" s="161"/>
      <c r="I198" s="98" t="s">
        <v>942</v>
      </c>
      <c r="J198" s="98" t="str">
        <f>VLOOKUP(I198,Presupuesto!$B$11:$C$566,2,0)</f>
        <v>UTILES DE ESCRITORIO, OFICINA Y ENSE¥ANZA</v>
      </c>
      <c r="K198" s="98" t="str">
        <f t="shared" si="16"/>
        <v>Gestión Tecnologías de Información y Comunicación</v>
      </c>
      <c r="L198" s="98" t="s">
        <v>412</v>
      </c>
    </row>
    <row r="199" spans="3:12" x14ac:dyDescent="0.25">
      <c r="C199" s="99" t="s">
        <v>34</v>
      </c>
      <c r="D199" s="577"/>
      <c r="E199" s="200"/>
      <c r="F199" s="100"/>
      <c r="G199" s="97">
        <f t="shared" si="15"/>
        <v>0</v>
      </c>
      <c r="H199" s="161"/>
      <c r="I199" s="98" t="s">
        <v>942</v>
      </c>
      <c r="J199" s="98" t="str">
        <f>VLOOKUP(I199,Presupuesto!$B$11:$C$566,2,0)</f>
        <v>UTILES DE ESCRITORIO, OFICINA Y ENSE¥ANZA</v>
      </c>
      <c r="K199" s="98" t="str">
        <f t="shared" si="16"/>
        <v>Gestión Tecnologías de Información y Comunicación</v>
      </c>
      <c r="L199" s="98" t="s">
        <v>412</v>
      </c>
    </row>
    <row r="200" spans="3:12" x14ac:dyDescent="0.25">
      <c r="C200" s="109" t="s">
        <v>52</v>
      </c>
      <c r="D200" s="577"/>
      <c r="E200" s="211"/>
      <c r="F200" s="119"/>
      <c r="G200" s="97">
        <f t="shared" si="15"/>
        <v>0</v>
      </c>
      <c r="H200" s="161"/>
      <c r="I200" s="98" t="s">
        <v>942</v>
      </c>
      <c r="J200" s="98" t="str">
        <f>VLOOKUP(I200,Presupuesto!$B$11:$C$566,2,0)</f>
        <v>UTILES DE ESCRITORIO, OFICINA Y ENSE¥ANZA</v>
      </c>
      <c r="K200" s="98" t="str">
        <f t="shared" si="16"/>
        <v>Gestión Tecnologías de Información y Comunicación</v>
      </c>
      <c r="L200" s="98" t="s">
        <v>412</v>
      </c>
    </row>
    <row r="201" spans="3:12" ht="15.75" thickBot="1" x14ac:dyDescent="0.3">
      <c r="C201" s="215" t="s">
        <v>430</v>
      </c>
      <c r="D201" s="216">
        <v>0</v>
      </c>
      <c r="E201" s="327"/>
      <c r="F201" s="104"/>
      <c r="G201" s="105">
        <f>D201*E201*F201</f>
        <v>0</v>
      </c>
      <c r="H201" s="328"/>
      <c r="I201" s="329" t="s">
        <v>301</v>
      </c>
      <c r="J201" s="106" t="str">
        <f>VLOOKUP(I201,Presupuesto!$B$11:$C$566,2,0)</f>
        <v>VIATICOS (26200-00)</v>
      </c>
      <c r="K201" s="330" t="str">
        <f t="shared" si="16"/>
        <v>Gestión Tecnologías de Información y Comunicación</v>
      </c>
      <c r="L201" s="330" t="s">
        <v>412</v>
      </c>
    </row>
    <row r="202" spans="3:12" x14ac:dyDescent="0.25">
      <c r="C202" s="93"/>
      <c r="E202" s="112"/>
      <c r="F202" s="112"/>
      <c r="G202" s="112"/>
      <c r="H202" s="174"/>
      <c r="I202" s="112"/>
      <c r="J202" s="112"/>
      <c r="K202" s="112"/>
    </row>
    <row r="203" spans="3:12" ht="15.75" thickBot="1" x14ac:dyDescent="0.3"/>
    <row r="204" spans="3:12" ht="15.75" thickBot="1" x14ac:dyDescent="0.3">
      <c r="C204" s="29" t="s">
        <v>43</v>
      </c>
      <c r="D204" s="30">
        <f>SUM(G211:G220)</f>
        <v>1000</v>
      </c>
      <c r="E204" s="93"/>
      <c r="F204" s="93"/>
      <c r="G204" s="93"/>
      <c r="H204" s="76"/>
      <c r="I204" s="76"/>
      <c r="J204" s="76"/>
      <c r="K204" s="112"/>
    </row>
    <row r="205" spans="3:12" x14ac:dyDescent="0.25">
      <c r="C205" s="70"/>
      <c r="D205" s="31"/>
      <c r="E205" s="93"/>
      <c r="F205" s="93"/>
      <c r="G205" s="93"/>
      <c r="H205" s="76"/>
      <c r="I205" s="76"/>
      <c r="J205" s="76"/>
      <c r="K205" s="112"/>
    </row>
    <row r="206" spans="3:12" x14ac:dyDescent="0.25">
      <c r="C206" s="70"/>
      <c r="D206" s="31"/>
      <c r="E206" s="93"/>
      <c r="F206" s="93"/>
      <c r="G206" s="93"/>
      <c r="H206" s="76"/>
      <c r="I206" s="76"/>
      <c r="J206" s="76"/>
      <c r="K206" s="112"/>
    </row>
    <row r="207" spans="3:12" ht="15.75" x14ac:dyDescent="0.25">
      <c r="C207" s="202" t="s">
        <v>392</v>
      </c>
      <c r="D207" s="358" t="str">
        <f>+'1. Desarrollo e Innov. Curricu.'!E12</f>
        <v>1.a.1</v>
      </c>
      <c r="E207" s="93"/>
      <c r="F207" s="93"/>
      <c r="G207" s="93"/>
      <c r="H207" s="76"/>
      <c r="I207" s="76"/>
      <c r="J207" s="76"/>
      <c r="K207" s="112"/>
    </row>
    <row r="208" spans="3:12" ht="18.75" x14ac:dyDescent="0.25">
      <c r="C208" s="555" t="str">
        <f>IFERROR(VLOOKUP(D207,'1. Desarrollo e Innov. Curricu.'!$E:$F,2,FALSE),IFERROR(VLOOKUP(D207,'2. Investigación Científica'!$E:$F,2,FALSE),IFERROR(VLOOKUP(D207,'3. Vinculación Univ. Sociedad'!$E:$F,2,FALSE),IFERROR(VLOOKUP(D207,'4. Docencia y Profesorado Univ.'!$E:$F,2,FALSE),IFERROR(VLOOKUP(D207,'5. Estudiantes y Graduados'!$E:$F,2,FALSE),IFERROR(VLOOKUP(D207,'11. Gestion Administrativa'!$E:$F,2,FALSE),IFERROR(VLOOKUP(D207,'13. Gestión Académica'!$E:$F,2,FALSE),IFERROR(VLOOKUP(D207,'8. Asegura. de la Calid. y M'!$E:$F,2,FALSE),IFERROR(VLOOKUP(D207,'6. Gestión del Conocimiento'!$E:$F,2,FALSE),IFERROR(VLOOKUP(D207,'15. Gobernabilidad y Proceso...'!$E:$F,2,FALSE),IFERROR(VLOOKUP(D207,'12. Gestión del Talento Humano'!$E:$F,2,FALSE),IFERROR(VLOOKUP(D207,'14. Internacional... de la E.S.'!$E:$F,2,FALSE),IFERROR(VLOOKUP(D207,'10. Posgrado'!$E:$F,2,FALSE),IFERROR(VLOOKUP(D207,'17. Gestión TIC'!$E:$F,2,FALSE),IFERROR(VLOOKUP(D207,'16. Desa. del Sistema Educ.Sup.'!$E:$F,2,FALSE),IFERROR(VLOOKUP(D207,'9. Cultura de Inno. Insti...'!$E:$F,2,FALSE),VLOOKUP(D207,'7. Lo Esencial de la Reforma U.'!$E:$F,2,0)))))))))))))))))</f>
        <v xml:space="preserve">a.1 Proseguir con el programa de trabajo de la reforma al plan de estudios.                                                                                                                                                                                                                     a.2 Actualizacion de los insumos  que permitan evaluar la pertinencia del plan de estudio.                            </v>
      </c>
      <c r="D208" s="31"/>
      <c r="E208" s="93"/>
      <c r="F208" s="93"/>
      <c r="G208" s="93"/>
      <c r="H208" s="76"/>
      <c r="I208" s="76"/>
      <c r="J208" s="76"/>
      <c r="K208" s="112"/>
    </row>
    <row r="209" spans="3:12" ht="15.75" thickBot="1" x14ac:dyDescent="0.3">
      <c r="C209" s="70"/>
      <c r="D209" s="31"/>
      <c r="E209" s="93"/>
      <c r="F209" s="93"/>
      <c r="G209" s="93"/>
      <c r="H209" s="76"/>
      <c r="I209" s="76"/>
      <c r="J209" s="76"/>
      <c r="K209" s="112"/>
    </row>
    <row r="210" spans="3:12" ht="15.75" thickBot="1" x14ac:dyDescent="0.3">
      <c r="C210" s="126" t="s">
        <v>44</v>
      </c>
      <c r="D210" s="129" t="s">
        <v>45</v>
      </c>
      <c r="E210" s="128" t="s">
        <v>55</v>
      </c>
      <c r="F210" s="128" t="s">
        <v>57</v>
      </c>
      <c r="G210" s="127" t="s">
        <v>27</v>
      </c>
      <c r="H210" s="133" t="s">
        <v>131</v>
      </c>
      <c r="I210" s="128" t="s">
        <v>46</v>
      </c>
      <c r="J210" s="128" t="s">
        <v>132</v>
      </c>
      <c r="K210" s="128" t="s">
        <v>410</v>
      </c>
      <c r="L210" s="128" t="s">
        <v>411</v>
      </c>
    </row>
    <row r="211" spans="3:12" x14ac:dyDescent="0.25">
      <c r="C211" s="322" t="s">
        <v>47</v>
      </c>
      <c r="D211" s="576">
        <v>100</v>
      </c>
      <c r="E211" s="323">
        <v>100</v>
      </c>
      <c r="F211" s="115">
        <v>10</v>
      </c>
      <c r="G211" s="324">
        <f t="shared" ref="G211:G219" si="17">E211*F211</f>
        <v>1000</v>
      </c>
      <c r="H211" s="325" t="s">
        <v>1762</v>
      </c>
      <c r="I211" s="116" t="s">
        <v>699</v>
      </c>
      <c r="J211" s="116" t="str">
        <f>VLOOKUP(I211,Presupuesto!$B$11:$C$566,2,0)</f>
        <v>SERVICIOS DE CAPACITACION.</v>
      </c>
      <c r="K211" s="326" t="s">
        <v>1496</v>
      </c>
      <c r="L211" s="116" t="s">
        <v>394</v>
      </c>
    </row>
    <row r="212" spans="3:12" x14ac:dyDescent="0.25">
      <c r="C212" s="99" t="s">
        <v>48</v>
      </c>
      <c r="D212" s="577"/>
      <c r="E212" s="200"/>
      <c r="F212" s="100"/>
      <c r="G212" s="97">
        <f t="shared" si="17"/>
        <v>0</v>
      </c>
      <c r="H212" s="161"/>
      <c r="I212" s="98" t="s">
        <v>717</v>
      </c>
      <c r="J212" s="98" t="str">
        <f>VLOOKUP(I212,Presupuesto!$B$11:$C$566,2,0)</f>
        <v>SERVICIOS DE IMPRENTA PUBLIC.Y REPRODUCCION</v>
      </c>
      <c r="K212" s="98" t="str">
        <f t="shared" ref="K212:K220" si="18">$K$211</f>
        <v>Gestión Tecnologías de Información y Comunicación</v>
      </c>
      <c r="L212" s="98" t="s">
        <v>412</v>
      </c>
    </row>
    <row r="213" spans="3:12" x14ac:dyDescent="0.25">
      <c r="C213" s="99" t="s">
        <v>49</v>
      </c>
      <c r="D213" s="577"/>
      <c r="E213" s="200"/>
      <c r="F213" s="100"/>
      <c r="G213" s="97">
        <f t="shared" si="17"/>
        <v>0</v>
      </c>
      <c r="H213" s="161"/>
      <c r="I213" s="98" t="s">
        <v>792</v>
      </c>
      <c r="J213" s="98" t="str">
        <f>VLOOKUP(I213,Presupuesto!$B$11:$C$566,2,0)</f>
        <v>ALIMENTOS B EBIDAS PARA PERSONAS</v>
      </c>
      <c r="K213" s="98" t="str">
        <f t="shared" si="18"/>
        <v>Gestión Tecnologías de Información y Comunicación</v>
      </c>
      <c r="L213" s="98" t="s">
        <v>396</v>
      </c>
    </row>
    <row r="214" spans="3:12" x14ac:dyDescent="0.25">
      <c r="C214" s="99" t="s">
        <v>50</v>
      </c>
      <c r="D214" s="577"/>
      <c r="E214" s="151"/>
      <c r="F214" s="118"/>
      <c r="G214" s="97">
        <f t="shared" si="17"/>
        <v>0</v>
      </c>
      <c r="H214" s="161"/>
      <c r="I214" s="317" t="s">
        <v>300</v>
      </c>
      <c r="J214" s="98" t="str">
        <f>VLOOKUP(I214,Presupuesto!$B$11:$C$566,2,0)</f>
        <v>PASAJES (26100-00)</v>
      </c>
      <c r="K214" s="98" t="str">
        <f t="shared" si="18"/>
        <v>Gestión Tecnologías de Información y Comunicación</v>
      </c>
      <c r="L214" s="98" t="s">
        <v>412</v>
      </c>
    </row>
    <row r="215" spans="3:12" x14ac:dyDescent="0.25">
      <c r="C215" s="99" t="s">
        <v>417</v>
      </c>
      <c r="D215" s="577"/>
      <c r="E215" s="151"/>
      <c r="F215" s="118"/>
      <c r="G215" s="97">
        <f t="shared" si="17"/>
        <v>0</v>
      </c>
      <c r="H215" s="161"/>
      <c r="I215" s="98" t="s">
        <v>821</v>
      </c>
      <c r="J215" s="98" t="str">
        <f>VLOOKUP(I215,Presupuesto!$B$11:$C$566,2,0)</f>
        <v>PRODUCTOS PAPEL Y CARTON</v>
      </c>
      <c r="K215" s="98" t="str">
        <f t="shared" si="18"/>
        <v>Gestión Tecnologías de Información y Comunicación</v>
      </c>
      <c r="L215" s="98" t="s">
        <v>412</v>
      </c>
    </row>
    <row r="216" spans="3:12" x14ac:dyDescent="0.25">
      <c r="C216" s="99" t="s">
        <v>51</v>
      </c>
      <c r="D216" s="577"/>
      <c r="E216" s="200"/>
      <c r="F216" s="100"/>
      <c r="G216" s="97">
        <f t="shared" si="17"/>
        <v>0</v>
      </c>
      <c r="H216" s="161"/>
      <c r="I216" s="98" t="s">
        <v>821</v>
      </c>
      <c r="J216" s="98" t="str">
        <f>VLOOKUP(I216,Presupuesto!$B$11:$C$566,2,0)</f>
        <v>PRODUCTOS PAPEL Y CARTON</v>
      </c>
      <c r="K216" s="98" t="str">
        <f t="shared" si="18"/>
        <v>Gestión Tecnologías de Información y Comunicación</v>
      </c>
      <c r="L216" s="98" t="s">
        <v>412</v>
      </c>
    </row>
    <row r="217" spans="3:12" x14ac:dyDescent="0.25">
      <c r="C217" s="99" t="s">
        <v>123</v>
      </c>
      <c r="D217" s="577"/>
      <c r="E217" s="200"/>
      <c r="F217" s="100"/>
      <c r="G217" s="97">
        <f t="shared" si="17"/>
        <v>0</v>
      </c>
      <c r="H217" s="161"/>
      <c r="I217" s="98" t="s">
        <v>942</v>
      </c>
      <c r="J217" s="98" t="str">
        <f>VLOOKUP(I217,Presupuesto!$B$11:$C$566,2,0)</f>
        <v>UTILES DE ESCRITORIO, OFICINA Y ENSE¥ANZA</v>
      </c>
      <c r="K217" s="98" t="str">
        <f t="shared" si="18"/>
        <v>Gestión Tecnologías de Información y Comunicación</v>
      </c>
      <c r="L217" s="98" t="s">
        <v>412</v>
      </c>
    </row>
    <row r="218" spans="3:12" x14ac:dyDescent="0.25">
      <c r="C218" s="99" t="s">
        <v>34</v>
      </c>
      <c r="D218" s="577"/>
      <c r="E218" s="200"/>
      <c r="F218" s="100"/>
      <c r="G218" s="97">
        <f t="shared" si="17"/>
        <v>0</v>
      </c>
      <c r="H218" s="161"/>
      <c r="I218" s="98" t="s">
        <v>942</v>
      </c>
      <c r="J218" s="98" t="str">
        <f>VLOOKUP(I218,Presupuesto!$B$11:$C$566,2,0)</f>
        <v>UTILES DE ESCRITORIO, OFICINA Y ENSE¥ANZA</v>
      </c>
      <c r="K218" s="98" t="str">
        <f t="shared" si="18"/>
        <v>Gestión Tecnologías de Información y Comunicación</v>
      </c>
      <c r="L218" s="98" t="s">
        <v>412</v>
      </c>
    </row>
    <row r="219" spans="3:12" x14ac:dyDescent="0.25">
      <c r="C219" s="109" t="s">
        <v>52</v>
      </c>
      <c r="D219" s="577"/>
      <c r="E219" s="211"/>
      <c r="F219" s="119"/>
      <c r="G219" s="97">
        <f t="shared" si="17"/>
        <v>0</v>
      </c>
      <c r="H219" s="161"/>
      <c r="I219" s="98" t="s">
        <v>942</v>
      </c>
      <c r="J219" s="98" t="str">
        <f>VLOOKUP(I219,Presupuesto!$B$11:$C$566,2,0)</f>
        <v>UTILES DE ESCRITORIO, OFICINA Y ENSE¥ANZA</v>
      </c>
      <c r="K219" s="98" t="str">
        <f t="shared" si="18"/>
        <v>Gestión Tecnologías de Información y Comunicación</v>
      </c>
      <c r="L219" s="98" t="s">
        <v>412</v>
      </c>
    </row>
    <row r="220" spans="3:12" ht="15.75" thickBot="1" x14ac:dyDescent="0.3">
      <c r="C220" s="215" t="s">
        <v>430</v>
      </c>
      <c r="D220" s="216">
        <v>0</v>
      </c>
      <c r="E220" s="327"/>
      <c r="F220" s="104"/>
      <c r="G220" s="105">
        <f>D220*E220*F220</f>
        <v>0</v>
      </c>
      <c r="H220" s="328"/>
      <c r="I220" s="329" t="s">
        <v>301</v>
      </c>
      <c r="J220" s="106" t="str">
        <f>VLOOKUP(I220,Presupuesto!$B$11:$C$566,2,0)</f>
        <v>VIATICOS (26200-00)</v>
      </c>
      <c r="K220" s="330" t="str">
        <f t="shared" si="18"/>
        <v>Gestión Tecnologías de Información y Comunicación</v>
      </c>
      <c r="L220" s="330" t="s">
        <v>412</v>
      </c>
    </row>
    <row r="221" spans="3:12" ht="15.75" thickBot="1" x14ac:dyDescent="0.3"/>
    <row r="222" spans="3:12" ht="15.75" thickBot="1" x14ac:dyDescent="0.3">
      <c r="C222" s="29" t="s">
        <v>43</v>
      </c>
      <c r="D222" s="30">
        <f>+G228</f>
        <v>50000</v>
      </c>
    </row>
    <row r="223" spans="3:12" x14ac:dyDescent="0.25">
      <c r="E223" s="93"/>
      <c r="F223" s="93"/>
      <c r="G223" s="93"/>
      <c r="H223" s="76"/>
      <c r="I223" s="76"/>
      <c r="J223" s="76"/>
      <c r="K223" s="112"/>
      <c r="L223" s="454"/>
    </row>
    <row r="224" spans="3:12" ht="15.75" x14ac:dyDescent="0.25">
      <c r="C224" s="202" t="s">
        <v>392</v>
      </c>
      <c r="D224" s="551" t="s">
        <v>1768</v>
      </c>
      <c r="E224" s="93"/>
      <c r="F224" s="93"/>
      <c r="G224" s="93"/>
      <c r="H224" s="76"/>
      <c r="I224" s="76"/>
      <c r="J224" s="76"/>
      <c r="K224" s="112"/>
      <c r="L224" s="454"/>
    </row>
    <row r="225" spans="1:12" ht="18.75" x14ac:dyDescent="0.25">
      <c r="C225" s="555" t="str">
        <f>IFERROR(VLOOKUP(D224,'1. Desarrollo e Innov. Curricu.'!$E:$F,2,FALSE),IFERROR(VLOOKUP(D224,'2. Investigación Científica'!$E:$F,2,FALSE),IFERROR(VLOOKUP(D224,'3. Vinculación Univ. Sociedad'!$E:$F,2,FALSE),IFERROR(VLOOKUP(D224,'4. Docencia y Profesorado Univ.'!$E:$F,2,FALSE),IFERROR(VLOOKUP(D224,'5. Estudiantes y Graduados'!$E:$F,2,FALSE),IFERROR(VLOOKUP(D224,'11. Gestion Administrativa'!$E:$F,2,FALSE),IFERROR(VLOOKUP(D224,'13. Gestión Académica'!$E:$F,2,FALSE),IFERROR(VLOOKUP(D224,'8. Asegura. de la Calid. y M'!$E:$F,2,FALSE),IFERROR(VLOOKUP(D224,'6. Gestión del Conocimiento'!$E:$F,2,FALSE),IFERROR(VLOOKUP(D224,'15. Gobernabilidad y Proceso...'!$E:$F,2,FALSE),IFERROR(VLOOKUP(D224,'12. Gestión del Talento Humano'!$E:$F,2,FALSE),IFERROR(VLOOKUP(D224,'14. Internacional... de la E.S.'!$E:$F,2,FALSE),IFERROR(VLOOKUP(D224,'10. Posgrado'!$E:$F,2,FALSE),IFERROR(VLOOKUP(D224,'17. Gestión TIC'!$E:$F,2,FALSE),IFERROR(VLOOKUP(D224,'16. Desa. del Sistema Educ.Sup.'!$E:$F,2,FALSE),IFERROR(VLOOKUP(D224,'9. Cultura de Inno. Insti...'!$E:$F,2,FALSE),VLOOKUP(D224,'7. Lo Esencial de la Reforma U.'!$E:$F,2,0)))))))))))))))))</f>
        <v xml:space="preserve">1.Tecnico Universitario en Admon. de Empresas CAFETALERAS.                                 2. Técnico Universitario en Administración de Empresas Hoteleras TAEH: (65%) Se ha completado diseño curricular, presentando  el proyecto de investigación, diagnóstico, perfil de egreso. Actualmente se  trabaja en el Plan de estudio </v>
      </c>
      <c r="D225" s="31"/>
      <c r="E225" s="93"/>
      <c r="F225" s="93"/>
      <c r="G225" s="93"/>
      <c r="H225" s="76"/>
      <c r="I225" s="76"/>
      <c r="J225" s="76"/>
      <c r="K225" s="112"/>
      <c r="L225" s="454"/>
    </row>
    <row r="226" spans="1:12" ht="15.75" thickBot="1" x14ac:dyDescent="0.3">
      <c r="C226" s="70"/>
      <c r="D226" s="31"/>
    </row>
    <row r="227" spans="1:12" ht="15.75" thickBot="1" x14ac:dyDescent="0.3">
      <c r="C227" s="126" t="s">
        <v>44</v>
      </c>
      <c r="D227" s="129" t="s">
        <v>45</v>
      </c>
      <c r="E227" s="128" t="s">
        <v>55</v>
      </c>
      <c r="F227" s="128" t="s">
        <v>57</v>
      </c>
      <c r="G227" s="127" t="s">
        <v>27</v>
      </c>
      <c r="H227" s="133" t="s">
        <v>131</v>
      </c>
      <c r="I227" s="128" t="s">
        <v>46</v>
      </c>
      <c r="J227" s="128" t="s">
        <v>132</v>
      </c>
      <c r="K227" s="128" t="s">
        <v>410</v>
      </c>
      <c r="L227" s="128" t="s">
        <v>411</v>
      </c>
    </row>
    <row r="228" spans="1:12" x14ac:dyDescent="0.25">
      <c r="C228" s="322" t="s">
        <v>47</v>
      </c>
      <c r="D228" s="576">
        <v>100</v>
      </c>
      <c r="E228" s="323">
        <v>5000</v>
      </c>
      <c r="F228" s="115">
        <v>10</v>
      </c>
      <c r="G228" s="324">
        <f t="shared" ref="G228:G236" si="19">E228*F228</f>
        <v>50000</v>
      </c>
      <c r="H228" s="325" t="s">
        <v>1762</v>
      </c>
      <c r="I228" s="116" t="s">
        <v>699</v>
      </c>
      <c r="J228" s="116" t="str">
        <f>VLOOKUP(I228,Presupuesto!$B$11:$C$566,2,0)</f>
        <v>SERVICIOS DE CAPACITACION.</v>
      </c>
      <c r="K228" s="326" t="s">
        <v>1496</v>
      </c>
      <c r="L228" s="116" t="s">
        <v>394</v>
      </c>
    </row>
    <row r="229" spans="1:12" x14ac:dyDescent="0.25">
      <c r="C229" s="99" t="s">
        <v>48</v>
      </c>
      <c r="D229" s="577"/>
      <c r="E229" s="200"/>
      <c r="F229" s="100"/>
      <c r="G229" s="97">
        <f t="shared" si="19"/>
        <v>0</v>
      </c>
      <c r="H229" s="161"/>
      <c r="I229" s="98" t="s">
        <v>717</v>
      </c>
      <c r="J229" s="98" t="str">
        <f>VLOOKUP(I229,Presupuesto!$B$11:$C$566,2,0)</f>
        <v>SERVICIOS DE IMPRENTA PUBLIC.Y REPRODUCCION</v>
      </c>
      <c r="K229" s="98" t="str">
        <f t="shared" ref="K229:K237" si="20">$K$211</f>
        <v>Gestión Tecnologías de Información y Comunicación</v>
      </c>
      <c r="L229" s="98" t="s">
        <v>412</v>
      </c>
    </row>
    <row r="230" spans="1:12" x14ac:dyDescent="0.25">
      <c r="C230" s="99" t="s">
        <v>49</v>
      </c>
      <c r="D230" s="577"/>
      <c r="E230" s="200"/>
      <c r="F230" s="100"/>
      <c r="G230" s="97">
        <f t="shared" si="19"/>
        <v>0</v>
      </c>
      <c r="H230" s="161"/>
      <c r="I230" s="98" t="s">
        <v>792</v>
      </c>
      <c r="J230" s="98" t="str">
        <f>VLOOKUP(I230,Presupuesto!$B$11:$C$566,2,0)</f>
        <v>ALIMENTOS B EBIDAS PARA PERSONAS</v>
      </c>
      <c r="K230" s="98" t="str">
        <f t="shared" si="20"/>
        <v>Gestión Tecnologías de Información y Comunicación</v>
      </c>
      <c r="L230" s="98" t="s">
        <v>396</v>
      </c>
    </row>
    <row r="231" spans="1:12" x14ac:dyDescent="0.25">
      <c r="C231" s="99" t="s">
        <v>50</v>
      </c>
      <c r="D231" s="577"/>
      <c r="E231" s="151"/>
      <c r="F231" s="118"/>
      <c r="G231" s="97">
        <f t="shared" si="19"/>
        <v>0</v>
      </c>
      <c r="H231" s="161"/>
      <c r="I231" s="317" t="s">
        <v>300</v>
      </c>
      <c r="J231" s="98" t="str">
        <f>VLOOKUP(I231,Presupuesto!$B$11:$C$566,2,0)</f>
        <v>PASAJES (26100-00)</v>
      </c>
      <c r="K231" s="98" t="str">
        <f t="shared" si="20"/>
        <v>Gestión Tecnologías de Información y Comunicación</v>
      </c>
      <c r="L231" s="98" t="s">
        <v>412</v>
      </c>
    </row>
    <row r="232" spans="1:12" x14ac:dyDescent="0.25">
      <c r="C232" s="99" t="s">
        <v>417</v>
      </c>
      <c r="D232" s="577"/>
      <c r="E232" s="151"/>
      <c r="F232" s="118"/>
      <c r="G232" s="97">
        <f t="shared" si="19"/>
        <v>0</v>
      </c>
      <c r="H232" s="161"/>
      <c r="I232" s="98" t="s">
        <v>821</v>
      </c>
      <c r="J232" s="98" t="str">
        <f>VLOOKUP(I232,Presupuesto!$B$11:$C$566,2,0)</f>
        <v>PRODUCTOS PAPEL Y CARTON</v>
      </c>
      <c r="K232" s="98" t="str">
        <f t="shared" si="20"/>
        <v>Gestión Tecnologías de Información y Comunicación</v>
      </c>
      <c r="L232" s="98" t="s">
        <v>412</v>
      </c>
    </row>
    <row r="233" spans="1:12" x14ac:dyDescent="0.25">
      <c r="C233" s="99" t="s">
        <v>51</v>
      </c>
      <c r="D233" s="577"/>
      <c r="E233" s="200"/>
      <c r="F233" s="100"/>
      <c r="G233" s="97">
        <f t="shared" si="19"/>
        <v>0</v>
      </c>
      <c r="H233" s="161"/>
      <c r="I233" s="98" t="s">
        <v>821</v>
      </c>
      <c r="J233" s="98" t="str">
        <f>VLOOKUP(I233,Presupuesto!$B$11:$C$566,2,0)</f>
        <v>PRODUCTOS PAPEL Y CARTON</v>
      </c>
      <c r="K233" s="98" t="str">
        <f t="shared" si="20"/>
        <v>Gestión Tecnologías de Información y Comunicación</v>
      </c>
      <c r="L233" s="98" t="s">
        <v>412</v>
      </c>
    </row>
    <row r="234" spans="1:12" x14ac:dyDescent="0.25">
      <c r="C234" s="99" t="s">
        <v>123</v>
      </c>
      <c r="D234" s="577"/>
      <c r="E234" s="200"/>
      <c r="F234" s="100"/>
      <c r="G234" s="97">
        <f t="shared" si="19"/>
        <v>0</v>
      </c>
      <c r="H234" s="161"/>
      <c r="I234" s="98" t="s">
        <v>942</v>
      </c>
      <c r="J234" s="98" t="str">
        <f>VLOOKUP(I234,Presupuesto!$B$11:$C$566,2,0)</f>
        <v>UTILES DE ESCRITORIO, OFICINA Y ENSE¥ANZA</v>
      </c>
      <c r="K234" s="98" t="str">
        <f t="shared" si="20"/>
        <v>Gestión Tecnologías de Información y Comunicación</v>
      </c>
      <c r="L234" s="98" t="s">
        <v>412</v>
      </c>
    </row>
    <row r="235" spans="1:12" x14ac:dyDescent="0.25">
      <c r="C235" s="99" t="s">
        <v>34</v>
      </c>
      <c r="D235" s="577"/>
      <c r="E235" s="200"/>
      <c r="F235" s="100"/>
      <c r="G235" s="97">
        <f t="shared" si="19"/>
        <v>0</v>
      </c>
      <c r="H235" s="161"/>
      <c r="I235" s="98" t="s">
        <v>942</v>
      </c>
      <c r="J235" s="98" t="str">
        <f>VLOOKUP(I235,Presupuesto!$B$11:$C$566,2,0)</f>
        <v>UTILES DE ESCRITORIO, OFICINA Y ENSE¥ANZA</v>
      </c>
      <c r="K235" s="98" t="str">
        <f t="shared" si="20"/>
        <v>Gestión Tecnologías de Información y Comunicación</v>
      </c>
      <c r="L235" s="98" t="s">
        <v>412</v>
      </c>
    </row>
    <row r="236" spans="1:12" x14ac:dyDescent="0.25">
      <c r="C236" s="109" t="s">
        <v>52</v>
      </c>
      <c r="D236" s="577"/>
      <c r="E236" s="211"/>
      <c r="F236" s="119"/>
      <c r="G236" s="97">
        <f t="shared" si="19"/>
        <v>0</v>
      </c>
      <c r="H236" s="161"/>
      <c r="I236" s="98" t="s">
        <v>942</v>
      </c>
      <c r="J236" s="98" t="str">
        <f>VLOOKUP(I236,Presupuesto!$B$11:$C$566,2,0)</f>
        <v>UTILES DE ESCRITORIO, OFICINA Y ENSE¥ANZA</v>
      </c>
      <c r="K236" s="98" t="str">
        <f t="shared" si="20"/>
        <v>Gestión Tecnologías de Información y Comunicación</v>
      </c>
      <c r="L236" s="98" t="s">
        <v>412</v>
      </c>
    </row>
    <row r="237" spans="1:12" ht="15.75" thickBot="1" x14ac:dyDescent="0.3">
      <c r="C237" s="215" t="s">
        <v>430</v>
      </c>
      <c r="D237" s="216">
        <v>0</v>
      </c>
      <c r="E237" s="327"/>
      <c r="F237" s="104"/>
      <c r="G237" s="105">
        <f>D237*E237*F237</f>
        <v>0</v>
      </c>
      <c r="H237" s="328"/>
      <c r="I237" s="329" t="s">
        <v>301</v>
      </c>
      <c r="J237" s="106" t="str">
        <f>VLOOKUP(I237,Presupuesto!$B$11:$C$566,2,0)</f>
        <v>VIATICOS (26200-00)</v>
      </c>
      <c r="K237" s="330" t="str">
        <f t="shared" si="20"/>
        <v>Gestión Tecnologías de Información y Comunicación</v>
      </c>
      <c r="L237" s="330" t="s">
        <v>412</v>
      </c>
    </row>
    <row r="238" spans="1:12" x14ac:dyDescent="0.25">
      <c r="A238" s="552"/>
      <c r="B238" s="552"/>
    </row>
    <row r="239" spans="1:12" x14ac:dyDescent="0.25">
      <c r="C239" s="552"/>
      <c r="D239" s="552"/>
      <c r="E239" s="552"/>
      <c r="F239" s="552"/>
      <c r="G239" s="552"/>
      <c r="H239" s="553"/>
      <c r="I239" s="552"/>
      <c r="J239" s="552"/>
      <c r="K239" s="552"/>
    </row>
    <row r="240" spans="1:12" ht="15.75" thickBot="1" x14ac:dyDescent="0.3">
      <c r="E240" s="93"/>
      <c r="F240" s="93"/>
      <c r="G240" s="93"/>
      <c r="H240" s="76"/>
      <c r="I240" s="76"/>
      <c r="J240" s="76"/>
      <c r="K240" s="112"/>
      <c r="L240" s="454"/>
    </row>
    <row r="241" spans="3:12" ht="15.75" thickBot="1" x14ac:dyDescent="0.3">
      <c r="C241" s="29" t="s">
        <v>43</v>
      </c>
      <c r="D241" s="30">
        <f>SUM(G248:G257)</f>
        <v>10000</v>
      </c>
      <c r="E241" s="93"/>
      <c r="F241" s="93"/>
      <c r="G241" s="93"/>
      <c r="H241" s="76"/>
      <c r="I241" s="76"/>
      <c r="J241" s="76"/>
      <c r="K241" s="112"/>
      <c r="L241" s="454"/>
    </row>
    <row r="242" spans="3:12" x14ac:dyDescent="0.25">
      <c r="C242" s="70"/>
      <c r="D242" s="31"/>
      <c r="E242" s="93"/>
      <c r="F242" s="93"/>
      <c r="G242" s="93"/>
      <c r="H242" s="76"/>
      <c r="I242" s="76"/>
      <c r="J242" s="76"/>
      <c r="K242" s="112"/>
      <c r="L242" s="454"/>
    </row>
    <row r="243" spans="3:12" x14ac:dyDescent="0.25">
      <c r="C243" s="70"/>
      <c r="D243" s="31"/>
      <c r="E243" s="93"/>
      <c r="F243" s="93"/>
      <c r="G243" s="93"/>
      <c r="H243" s="76"/>
      <c r="I243" s="76"/>
      <c r="J243" s="76"/>
      <c r="K243" s="112"/>
      <c r="L243" s="454"/>
    </row>
    <row r="244" spans="3:12" ht="15.75" x14ac:dyDescent="0.25">
      <c r="C244" s="202" t="s">
        <v>392</v>
      </c>
      <c r="D244" s="358" t="s">
        <v>1771</v>
      </c>
      <c r="E244" s="93"/>
      <c r="F244" s="93"/>
      <c r="G244" s="93"/>
      <c r="H244" s="76"/>
      <c r="I244" s="76"/>
      <c r="J244" s="76"/>
      <c r="K244" s="112"/>
      <c r="L244" s="454"/>
    </row>
    <row r="245" spans="3:12" ht="18.75" x14ac:dyDescent="0.25">
      <c r="C245" s="555" t="str">
        <f>IFERROR(VLOOKUP(D244,'1. Desarrollo e Innov. Curricu.'!$E:$F,2,FALSE),IFERROR(VLOOKUP(D244,'2. Investigación Científica'!$E:$F,2,FALSE),IFERROR(VLOOKUP(D244,'3. Vinculación Univ. Sociedad'!$E:$F,2,FALSE),IFERROR(VLOOKUP(D244,'4. Docencia y Profesorado Univ.'!$E:$F,2,FALSE),IFERROR(VLOOKUP(D244,'5. Estudiantes y Graduados'!$E:$F,2,FALSE),IFERROR(VLOOKUP(D244,'11. Gestion Administrativa'!$E:$F,2,FALSE),IFERROR(VLOOKUP(D244,'13. Gestión Académica'!$E:$F,2,FALSE),IFERROR(VLOOKUP(D244,'8. Asegura. de la Calid. y M'!$E:$F,2,FALSE),IFERROR(VLOOKUP(D244,'6. Gestión del Conocimiento'!$E:$F,2,FALSE),IFERROR(VLOOKUP(D244,'15. Gobernabilidad y Proceso...'!$E:$F,2,FALSE),IFERROR(VLOOKUP(D244,'12. Gestión del Talento Humano'!$E:$F,2,FALSE),IFERROR(VLOOKUP(D244,'14. Internacional... de la E.S.'!$E:$F,2,FALSE),IFERROR(VLOOKUP(D244,'10. Posgrado'!$E:$F,2,FALSE),IFERROR(VLOOKUP(D244,'17. Gestión TIC'!$E:$F,2,FALSE),IFERROR(VLOOKUP(D244,'16. Desa. del Sistema Educ.Sup.'!$E:$F,2,FALSE),IFERROR(VLOOKUP(D244,'9. Cultura de Inno. Insti...'!$E:$F,2,FALSE),VLOOKUP(D244,'7. Lo Esencial de la Reforma U.'!$E:$F,2,0)))))))))))))))))</f>
        <v>Transversal izado el EJE CURRICULAR DE ÉTICA en los planes de estudio de la UNAH</v>
      </c>
      <c r="D245" s="31"/>
      <c r="E245" s="93"/>
      <c r="F245" s="93"/>
      <c r="G245" s="93"/>
      <c r="H245" s="76"/>
      <c r="I245" s="76"/>
      <c r="J245" s="76"/>
      <c r="K245" s="112"/>
      <c r="L245" s="454"/>
    </row>
    <row r="246" spans="3:12" ht="15.75" thickBot="1" x14ac:dyDescent="0.3">
      <c r="C246" s="70"/>
      <c r="D246" s="31"/>
    </row>
    <row r="247" spans="3:12" ht="15.75" thickBot="1" x14ac:dyDescent="0.3">
      <c r="C247" s="126" t="s">
        <v>44</v>
      </c>
      <c r="D247" s="129" t="s">
        <v>45</v>
      </c>
      <c r="E247" s="128" t="s">
        <v>55</v>
      </c>
      <c r="F247" s="128" t="s">
        <v>57</v>
      </c>
      <c r="G247" s="127" t="s">
        <v>27</v>
      </c>
      <c r="H247" s="133" t="s">
        <v>131</v>
      </c>
      <c r="I247" s="128" t="s">
        <v>46</v>
      </c>
      <c r="J247" s="128" t="s">
        <v>132</v>
      </c>
      <c r="K247" s="128" t="s">
        <v>410</v>
      </c>
      <c r="L247" s="128" t="s">
        <v>411</v>
      </c>
    </row>
    <row r="248" spans="3:12" x14ac:dyDescent="0.25">
      <c r="C248" s="322" t="s">
        <v>47</v>
      </c>
      <c r="D248" s="576">
        <v>100</v>
      </c>
      <c r="E248" s="323">
        <v>1000</v>
      </c>
      <c r="F248" s="115">
        <v>10</v>
      </c>
      <c r="G248" s="324">
        <f t="shared" ref="G248:G256" si="21">E248*F248</f>
        <v>10000</v>
      </c>
      <c r="H248" s="325" t="s">
        <v>129</v>
      </c>
      <c r="I248" s="116" t="s">
        <v>699</v>
      </c>
      <c r="J248" s="116" t="str">
        <f>VLOOKUP(I248,Presupuesto!$B$11:$C$566,2,0)</f>
        <v>SERVICIOS DE CAPACITACION.</v>
      </c>
      <c r="K248" s="326" t="s">
        <v>1496</v>
      </c>
      <c r="L248" s="116" t="s">
        <v>394</v>
      </c>
    </row>
    <row r="249" spans="3:12" x14ac:dyDescent="0.25">
      <c r="C249" s="99" t="s">
        <v>48</v>
      </c>
      <c r="D249" s="577"/>
      <c r="E249" s="200"/>
      <c r="F249" s="100"/>
      <c r="G249" s="97">
        <f t="shared" si="21"/>
        <v>0</v>
      </c>
      <c r="H249" s="161"/>
      <c r="I249" s="98" t="s">
        <v>717</v>
      </c>
      <c r="J249" s="98" t="str">
        <f>VLOOKUP(I249,Presupuesto!$B$11:$C$566,2,0)</f>
        <v>SERVICIOS DE IMPRENTA PUBLIC.Y REPRODUCCION</v>
      </c>
      <c r="K249" s="98" t="str">
        <f t="shared" ref="K249:K257" si="22">$K$211</f>
        <v>Gestión Tecnologías de Información y Comunicación</v>
      </c>
      <c r="L249" s="98" t="s">
        <v>412</v>
      </c>
    </row>
    <row r="250" spans="3:12" x14ac:dyDescent="0.25">
      <c r="C250" s="99" t="s">
        <v>49</v>
      </c>
      <c r="D250" s="577"/>
      <c r="E250" s="200"/>
      <c r="F250" s="100"/>
      <c r="G250" s="97">
        <f t="shared" si="21"/>
        <v>0</v>
      </c>
      <c r="H250" s="161"/>
      <c r="I250" s="98" t="s">
        <v>792</v>
      </c>
      <c r="J250" s="98" t="str">
        <f>VLOOKUP(I250,Presupuesto!$B$11:$C$566,2,0)</f>
        <v>ALIMENTOS B EBIDAS PARA PERSONAS</v>
      </c>
      <c r="K250" s="98" t="str">
        <f t="shared" si="22"/>
        <v>Gestión Tecnologías de Información y Comunicación</v>
      </c>
      <c r="L250" s="98" t="s">
        <v>396</v>
      </c>
    </row>
    <row r="251" spans="3:12" x14ac:dyDescent="0.25">
      <c r="C251" s="99" t="s">
        <v>50</v>
      </c>
      <c r="D251" s="577"/>
      <c r="E251" s="151"/>
      <c r="F251" s="118"/>
      <c r="G251" s="97">
        <f t="shared" si="21"/>
        <v>0</v>
      </c>
      <c r="H251" s="161"/>
      <c r="I251" s="317" t="s">
        <v>300</v>
      </c>
      <c r="J251" s="98" t="str">
        <f>VLOOKUP(I251,Presupuesto!$B$11:$C$566,2,0)</f>
        <v>PASAJES (26100-00)</v>
      </c>
      <c r="K251" s="98" t="str">
        <f t="shared" si="22"/>
        <v>Gestión Tecnologías de Información y Comunicación</v>
      </c>
      <c r="L251" s="98" t="s">
        <v>412</v>
      </c>
    </row>
    <row r="252" spans="3:12" x14ac:dyDescent="0.25">
      <c r="C252" s="99" t="s">
        <v>417</v>
      </c>
      <c r="D252" s="577"/>
      <c r="E252" s="151"/>
      <c r="F252" s="118"/>
      <c r="G252" s="97">
        <f t="shared" si="21"/>
        <v>0</v>
      </c>
      <c r="H252" s="161"/>
      <c r="I252" s="98" t="s">
        <v>821</v>
      </c>
      <c r="J252" s="98" t="str">
        <f>VLOOKUP(I252,Presupuesto!$B$11:$C$566,2,0)</f>
        <v>PRODUCTOS PAPEL Y CARTON</v>
      </c>
      <c r="K252" s="98" t="str">
        <f t="shared" si="22"/>
        <v>Gestión Tecnologías de Información y Comunicación</v>
      </c>
      <c r="L252" s="98" t="s">
        <v>412</v>
      </c>
    </row>
    <row r="253" spans="3:12" x14ac:dyDescent="0.25">
      <c r="C253" s="99" t="s">
        <v>51</v>
      </c>
      <c r="D253" s="577"/>
      <c r="E253" s="200"/>
      <c r="F253" s="100"/>
      <c r="G253" s="97">
        <f t="shared" si="21"/>
        <v>0</v>
      </c>
      <c r="H253" s="161"/>
      <c r="I253" s="98" t="s">
        <v>821</v>
      </c>
      <c r="J253" s="98" t="str">
        <f>VLOOKUP(I253,Presupuesto!$B$11:$C$566,2,0)</f>
        <v>PRODUCTOS PAPEL Y CARTON</v>
      </c>
      <c r="K253" s="98" t="str">
        <f t="shared" si="22"/>
        <v>Gestión Tecnologías de Información y Comunicación</v>
      </c>
      <c r="L253" s="98" t="s">
        <v>412</v>
      </c>
    </row>
    <row r="254" spans="3:12" x14ac:dyDescent="0.25">
      <c r="C254" s="99" t="s">
        <v>123</v>
      </c>
      <c r="D254" s="577"/>
      <c r="E254" s="200"/>
      <c r="F254" s="100"/>
      <c r="G254" s="97">
        <f t="shared" si="21"/>
        <v>0</v>
      </c>
      <c r="H254" s="161"/>
      <c r="I254" s="98" t="s">
        <v>942</v>
      </c>
      <c r="J254" s="98" t="str">
        <f>VLOOKUP(I254,Presupuesto!$B$11:$C$566,2,0)</f>
        <v>UTILES DE ESCRITORIO, OFICINA Y ENSE¥ANZA</v>
      </c>
      <c r="K254" s="98" t="str">
        <f t="shared" si="22"/>
        <v>Gestión Tecnologías de Información y Comunicación</v>
      </c>
      <c r="L254" s="98" t="s">
        <v>412</v>
      </c>
    </row>
    <row r="255" spans="3:12" x14ac:dyDescent="0.25">
      <c r="C255" s="99" t="s">
        <v>34</v>
      </c>
      <c r="D255" s="577"/>
      <c r="E255" s="200"/>
      <c r="F255" s="100"/>
      <c r="G255" s="97">
        <f t="shared" si="21"/>
        <v>0</v>
      </c>
      <c r="H255" s="161"/>
      <c r="I255" s="98" t="s">
        <v>942</v>
      </c>
      <c r="J255" s="98" t="str">
        <f>VLOOKUP(I255,Presupuesto!$B$11:$C$566,2,0)</f>
        <v>UTILES DE ESCRITORIO, OFICINA Y ENSE¥ANZA</v>
      </c>
      <c r="K255" s="98" t="str">
        <f t="shared" si="22"/>
        <v>Gestión Tecnologías de Información y Comunicación</v>
      </c>
      <c r="L255" s="98" t="s">
        <v>412</v>
      </c>
    </row>
    <row r="256" spans="3:12" x14ac:dyDescent="0.25">
      <c r="C256" s="109" t="s">
        <v>52</v>
      </c>
      <c r="D256" s="577"/>
      <c r="E256" s="211"/>
      <c r="F256" s="119"/>
      <c r="G256" s="97">
        <f t="shared" si="21"/>
        <v>0</v>
      </c>
      <c r="H256" s="161"/>
      <c r="I256" s="98" t="s">
        <v>942</v>
      </c>
      <c r="J256" s="98" t="str">
        <f>VLOOKUP(I256,Presupuesto!$B$11:$C$566,2,0)</f>
        <v>UTILES DE ESCRITORIO, OFICINA Y ENSE¥ANZA</v>
      </c>
      <c r="K256" s="98" t="str">
        <f t="shared" si="22"/>
        <v>Gestión Tecnologías de Información y Comunicación</v>
      </c>
      <c r="L256" s="98" t="s">
        <v>412</v>
      </c>
    </row>
    <row r="257" spans="3:12" ht="15.75" thickBot="1" x14ac:dyDescent="0.3">
      <c r="C257" s="215" t="s">
        <v>430</v>
      </c>
      <c r="D257" s="216">
        <v>0</v>
      </c>
      <c r="E257" s="327"/>
      <c r="F257" s="104"/>
      <c r="G257" s="105">
        <f>D257*E257*F257</f>
        <v>0</v>
      </c>
      <c r="H257" s="328"/>
      <c r="I257" s="329" t="s">
        <v>301</v>
      </c>
      <c r="J257" s="106" t="str">
        <f>VLOOKUP(I257,Presupuesto!$B$11:$C$566,2,0)</f>
        <v>VIATICOS (26200-00)</v>
      </c>
      <c r="K257" s="330" t="str">
        <f t="shared" si="22"/>
        <v>Gestión Tecnologías de Información y Comunicación</v>
      </c>
      <c r="L257" s="330" t="s">
        <v>412</v>
      </c>
    </row>
    <row r="261" spans="3:12" ht="15.75" thickBot="1" x14ac:dyDescent="0.3"/>
    <row r="262" spans="3:12" ht="15.75" thickBot="1" x14ac:dyDescent="0.3">
      <c r="C262" s="29" t="s">
        <v>43</v>
      </c>
      <c r="D262" s="30">
        <f>SUM(G269:G278)</f>
        <v>5000</v>
      </c>
      <c r="E262" s="93"/>
      <c r="F262" s="93"/>
      <c r="G262" s="93"/>
      <c r="H262" s="76"/>
      <c r="I262" s="76"/>
      <c r="J262" s="76"/>
      <c r="K262" s="112"/>
      <c r="L262" s="454"/>
    </row>
    <row r="263" spans="3:12" x14ac:dyDescent="0.25">
      <c r="C263" s="70"/>
      <c r="D263" s="31"/>
      <c r="E263" s="93"/>
      <c r="F263" s="93"/>
      <c r="G263" s="93"/>
      <c r="H263" s="76"/>
      <c r="I263" s="76"/>
      <c r="J263" s="76"/>
      <c r="K263" s="112"/>
      <c r="L263" s="454"/>
    </row>
    <row r="264" spans="3:12" x14ac:dyDescent="0.25">
      <c r="C264" s="70"/>
      <c r="D264" s="31"/>
      <c r="E264" s="93"/>
      <c r="F264" s="93"/>
      <c r="G264" s="93"/>
      <c r="H264" s="76"/>
      <c r="I264" s="76"/>
      <c r="J264" s="76"/>
      <c r="K264" s="112"/>
      <c r="L264" s="454"/>
    </row>
    <row r="265" spans="3:12" ht="15.75" x14ac:dyDescent="0.25">
      <c r="C265" s="202" t="s">
        <v>392</v>
      </c>
      <c r="D265" s="358" t="s">
        <v>1668</v>
      </c>
      <c r="E265" s="93"/>
      <c r="F265" s="93"/>
      <c r="G265" s="93"/>
      <c r="H265" s="76"/>
      <c r="I265" s="76"/>
      <c r="J265" s="76"/>
      <c r="K265" s="112"/>
      <c r="L265" s="454"/>
    </row>
    <row r="266" spans="3:12" ht="18.75" x14ac:dyDescent="0.25">
      <c r="C266" s="555" t="str">
        <f>IFERROR(VLOOKUP(D265,'1. Desarrollo e Innov. Curricu.'!$E:$F,2,FALSE),IFERROR(VLOOKUP(D265,'2. Investigación Científica'!$E:$F,2,FALSE),IFERROR(VLOOKUP(D265,'3. Vinculación Univ. Sociedad'!$E:$F,2,FALSE),IFERROR(VLOOKUP(D265,'4. Docencia y Profesorado Univ.'!$E:$F,2,FALSE),IFERROR(VLOOKUP(D265,'5. Estudiantes y Graduados'!$E:$F,2,FALSE),IFERROR(VLOOKUP(D265,'11. Gestion Administrativa'!$E:$F,2,FALSE),IFERROR(VLOOKUP(D265,'13. Gestión Académica'!$E:$F,2,FALSE),IFERROR(VLOOKUP(D265,'8. Asegura. de la Calid. y M'!$E:$F,2,FALSE),IFERROR(VLOOKUP(D265,'6. Gestión del Conocimiento'!$E:$F,2,FALSE),IFERROR(VLOOKUP(D265,'15. Gobernabilidad y Proceso...'!$E:$F,2,FALSE),IFERROR(VLOOKUP(D265,'12. Gestión del Talento Humano'!$E:$F,2,FALSE),IFERROR(VLOOKUP(D265,'14. Internacional... de la E.S.'!$E:$F,2,FALSE),IFERROR(VLOOKUP(D265,'10. Posgrado'!$E:$F,2,FALSE),IFERROR(VLOOKUP(D265,'17. Gestión TIC'!$E:$F,2,FALSE),IFERROR(VLOOKUP(D265,'16. Desa. del Sistema Educ.Sup.'!$E:$F,2,FALSE),IFERROR(VLOOKUP(D265,'9. Cultura de Inno. Insti...'!$E:$F,2,FALSE),VLOOKUP(D265,'7. Lo Esencial de la Reforma U.'!$E:$F,2,0)))))))))))))))))</f>
        <v>Participación de los estudiantes próximos a graduarse,  en el desarrollo de temas de investigacion asignados en Seminario de Investigacion de acuerdo a los ejes  de investigacion establecidos en la UNAH.</v>
      </c>
      <c r="D266" s="31" t="s">
        <v>1845</v>
      </c>
      <c r="E266" s="93"/>
      <c r="F266" s="93"/>
      <c r="G266" s="93"/>
      <c r="H266" s="76"/>
      <c r="I266" s="76"/>
      <c r="J266" s="76"/>
      <c r="K266" s="112"/>
      <c r="L266" s="454"/>
    </row>
    <row r="267" spans="3:12" ht="15.75" thickBot="1" x14ac:dyDescent="0.3">
      <c r="C267" s="70" t="str">
        <f>+'2. Investigación Científica'!E9</f>
        <v>2.a.1</v>
      </c>
      <c r="D267" s="31"/>
      <c r="E267" s="454"/>
      <c r="F267" s="454"/>
      <c r="G267" s="454"/>
      <c r="H267" s="441"/>
      <c r="I267" s="454"/>
      <c r="J267" s="454"/>
      <c r="K267" s="454"/>
      <c r="L267" s="454"/>
    </row>
    <row r="268" spans="3:12" ht="15.75" thickBot="1" x14ac:dyDescent="0.3">
      <c r="C268" s="126" t="s">
        <v>44</v>
      </c>
      <c r="D268" s="129" t="s">
        <v>45</v>
      </c>
      <c r="E268" s="128" t="s">
        <v>55</v>
      </c>
      <c r="F268" s="128" t="s">
        <v>57</v>
      </c>
      <c r="G268" s="127" t="s">
        <v>27</v>
      </c>
      <c r="H268" s="133" t="s">
        <v>131</v>
      </c>
      <c r="I268" s="128" t="s">
        <v>46</v>
      </c>
      <c r="J268" s="128" t="s">
        <v>132</v>
      </c>
      <c r="K268" s="128" t="s">
        <v>410</v>
      </c>
      <c r="L268" s="128" t="s">
        <v>411</v>
      </c>
    </row>
    <row r="269" spans="3:12" x14ac:dyDescent="0.25">
      <c r="C269" s="322" t="s">
        <v>47</v>
      </c>
      <c r="D269" s="576">
        <v>100</v>
      </c>
      <c r="E269" s="323">
        <v>500</v>
      </c>
      <c r="F269" s="115">
        <v>10</v>
      </c>
      <c r="G269" s="324">
        <f t="shared" ref="G269:G277" si="23">E269*F269</f>
        <v>5000</v>
      </c>
      <c r="H269" s="325" t="s">
        <v>1762</v>
      </c>
      <c r="I269" s="116" t="s">
        <v>699</v>
      </c>
      <c r="J269" s="116" t="str">
        <f>VLOOKUP(I269,Presupuesto!$B$11:$C$566,2,0)</f>
        <v>SERVICIOS DE CAPACITACION.</v>
      </c>
      <c r="K269" s="326" t="s">
        <v>1496</v>
      </c>
      <c r="L269" s="116" t="s">
        <v>394</v>
      </c>
    </row>
    <row r="270" spans="3:12" x14ac:dyDescent="0.25">
      <c r="C270" s="99" t="s">
        <v>48</v>
      </c>
      <c r="D270" s="577"/>
      <c r="E270" s="200"/>
      <c r="F270" s="100"/>
      <c r="G270" s="97">
        <f t="shared" si="23"/>
        <v>0</v>
      </c>
      <c r="H270" s="161"/>
      <c r="I270" s="98" t="s">
        <v>717</v>
      </c>
      <c r="J270" s="98" t="str">
        <f>VLOOKUP(I270,Presupuesto!$B$11:$C$566,2,0)</f>
        <v>SERVICIOS DE IMPRENTA PUBLIC.Y REPRODUCCION</v>
      </c>
      <c r="K270" s="98" t="str">
        <f t="shared" ref="K270:K278" si="24">$K$211</f>
        <v>Gestión Tecnologías de Información y Comunicación</v>
      </c>
      <c r="L270" s="98" t="s">
        <v>412</v>
      </c>
    </row>
    <row r="271" spans="3:12" x14ac:dyDescent="0.25">
      <c r="C271" s="99" t="s">
        <v>49</v>
      </c>
      <c r="D271" s="577"/>
      <c r="E271" s="200"/>
      <c r="F271" s="100"/>
      <c r="G271" s="97">
        <f t="shared" si="23"/>
        <v>0</v>
      </c>
      <c r="H271" s="161"/>
      <c r="I271" s="98" t="s">
        <v>792</v>
      </c>
      <c r="J271" s="98" t="str">
        <f>VLOOKUP(I271,Presupuesto!$B$11:$C$566,2,0)</f>
        <v>ALIMENTOS B EBIDAS PARA PERSONAS</v>
      </c>
      <c r="K271" s="98" t="str">
        <f t="shared" si="24"/>
        <v>Gestión Tecnologías de Información y Comunicación</v>
      </c>
      <c r="L271" s="98" t="s">
        <v>396</v>
      </c>
    </row>
    <row r="272" spans="3:12" x14ac:dyDescent="0.25">
      <c r="C272" s="99" t="s">
        <v>50</v>
      </c>
      <c r="D272" s="577"/>
      <c r="E272" s="151"/>
      <c r="F272" s="118"/>
      <c r="G272" s="97">
        <f t="shared" si="23"/>
        <v>0</v>
      </c>
      <c r="H272" s="161"/>
      <c r="I272" s="317" t="s">
        <v>300</v>
      </c>
      <c r="J272" s="98" t="str">
        <f>VLOOKUP(I272,Presupuesto!$B$11:$C$566,2,0)</f>
        <v>PASAJES (26100-00)</v>
      </c>
      <c r="K272" s="98" t="str">
        <f t="shared" si="24"/>
        <v>Gestión Tecnologías de Información y Comunicación</v>
      </c>
      <c r="L272" s="98" t="s">
        <v>412</v>
      </c>
    </row>
    <row r="273" spans="3:12" x14ac:dyDescent="0.25">
      <c r="C273" s="99" t="s">
        <v>417</v>
      </c>
      <c r="D273" s="577"/>
      <c r="E273" s="151"/>
      <c r="F273" s="118"/>
      <c r="G273" s="97">
        <f t="shared" si="23"/>
        <v>0</v>
      </c>
      <c r="H273" s="161"/>
      <c r="I273" s="98" t="s">
        <v>821</v>
      </c>
      <c r="J273" s="98" t="str">
        <f>VLOOKUP(I273,Presupuesto!$B$11:$C$566,2,0)</f>
        <v>PRODUCTOS PAPEL Y CARTON</v>
      </c>
      <c r="K273" s="98" t="str">
        <f t="shared" si="24"/>
        <v>Gestión Tecnologías de Información y Comunicación</v>
      </c>
      <c r="L273" s="98" t="s">
        <v>412</v>
      </c>
    </row>
    <row r="274" spans="3:12" x14ac:dyDescent="0.25">
      <c r="C274" s="99" t="s">
        <v>51</v>
      </c>
      <c r="D274" s="577"/>
      <c r="E274" s="200"/>
      <c r="F274" s="100"/>
      <c r="G274" s="97">
        <f t="shared" si="23"/>
        <v>0</v>
      </c>
      <c r="H274" s="161"/>
      <c r="I274" s="98" t="s">
        <v>821</v>
      </c>
      <c r="J274" s="98" t="str">
        <f>VLOOKUP(I274,Presupuesto!$B$11:$C$566,2,0)</f>
        <v>PRODUCTOS PAPEL Y CARTON</v>
      </c>
      <c r="K274" s="98" t="str">
        <f t="shared" si="24"/>
        <v>Gestión Tecnologías de Información y Comunicación</v>
      </c>
      <c r="L274" s="98" t="s">
        <v>412</v>
      </c>
    </row>
    <row r="275" spans="3:12" x14ac:dyDescent="0.25">
      <c r="C275" s="99" t="s">
        <v>123</v>
      </c>
      <c r="D275" s="577"/>
      <c r="E275" s="200"/>
      <c r="F275" s="100"/>
      <c r="G275" s="97">
        <f t="shared" si="23"/>
        <v>0</v>
      </c>
      <c r="H275" s="161"/>
      <c r="I275" s="98" t="s">
        <v>942</v>
      </c>
      <c r="J275" s="98" t="str">
        <f>VLOOKUP(I275,Presupuesto!$B$11:$C$566,2,0)</f>
        <v>UTILES DE ESCRITORIO, OFICINA Y ENSE¥ANZA</v>
      </c>
      <c r="K275" s="98" t="str">
        <f t="shared" si="24"/>
        <v>Gestión Tecnologías de Información y Comunicación</v>
      </c>
      <c r="L275" s="98" t="s">
        <v>412</v>
      </c>
    </row>
    <row r="276" spans="3:12" x14ac:dyDescent="0.25">
      <c r="C276" s="99" t="s">
        <v>34</v>
      </c>
      <c r="D276" s="577"/>
      <c r="E276" s="200"/>
      <c r="F276" s="100"/>
      <c r="G276" s="97">
        <f t="shared" si="23"/>
        <v>0</v>
      </c>
      <c r="H276" s="161"/>
      <c r="I276" s="98" t="s">
        <v>942</v>
      </c>
      <c r="J276" s="98" t="str">
        <f>VLOOKUP(I276,Presupuesto!$B$11:$C$566,2,0)</f>
        <v>UTILES DE ESCRITORIO, OFICINA Y ENSE¥ANZA</v>
      </c>
      <c r="K276" s="98" t="str">
        <f t="shared" si="24"/>
        <v>Gestión Tecnologías de Información y Comunicación</v>
      </c>
      <c r="L276" s="98" t="s">
        <v>412</v>
      </c>
    </row>
    <row r="277" spans="3:12" x14ac:dyDescent="0.25">
      <c r="C277" s="109" t="s">
        <v>52</v>
      </c>
      <c r="D277" s="577"/>
      <c r="E277" s="211"/>
      <c r="F277" s="119"/>
      <c r="G277" s="97">
        <f t="shared" si="23"/>
        <v>0</v>
      </c>
      <c r="H277" s="161"/>
      <c r="I277" s="98" t="s">
        <v>942</v>
      </c>
      <c r="J277" s="98" t="str">
        <f>VLOOKUP(I277,Presupuesto!$B$11:$C$566,2,0)</f>
        <v>UTILES DE ESCRITORIO, OFICINA Y ENSE¥ANZA</v>
      </c>
      <c r="K277" s="98" t="str">
        <f t="shared" si="24"/>
        <v>Gestión Tecnologías de Información y Comunicación</v>
      </c>
      <c r="L277" s="98" t="s">
        <v>412</v>
      </c>
    </row>
    <row r="278" spans="3:12" ht="15.75" thickBot="1" x14ac:dyDescent="0.3">
      <c r="C278" s="215" t="s">
        <v>430</v>
      </c>
      <c r="D278" s="216">
        <v>0</v>
      </c>
      <c r="E278" s="327"/>
      <c r="F278" s="104"/>
      <c r="G278" s="105">
        <f>D278*E278*F278</f>
        <v>0</v>
      </c>
      <c r="H278" s="328"/>
      <c r="I278" s="329" t="s">
        <v>301</v>
      </c>
      <c r="J278" s="106" t="str">
        <f>VLOOKUP(I278,Presupuesto!$B$11:$C$566,2,0)</f>
        <v>VIATICOS (26200-00)</v>
      </c>
      <c r="K278" s="330" t="str">
        <f t="shared" si="24"/>
        <v>Gestión Tecnologías de Información y Comunicación</v>
      </c>
      <c r="L278" s="330" t="s">
        <v>412</v>
      </c>
    </row>
    <row r="279" spans="3:12" x14ac:dyDescent="0.25">
      <c r="C279" s="454"/>
      <c r="D279" s="454"/>
      <c r="E279" s="454"/>
      <c r="F279" s="454"/>
      <c r="G279" s="454"/>
      <c r="H279" s="441"/>
      <c r="I279" s="454"/>
      <c r="J279" s="454"/>
      <c r="K279" s="454"/>
      <c r="L279" s="454"/>
    </row>
    <row r="282" spans="3:12" ht="15.75" thickBot="1" x14ac:dyDescent="0.3"/>
    <row r="283" spans="3:12" ht="15.75" thickBot="1" x14ac:dyDescent="0.3">
      <c r="C283" s="29" t="s">
        <v>43</v>
      </c>
      <c r="D283" s="30">
        <f>SUM(G290:G299)</f>
        <v>10000</v>
      </c>
      <c r="E283" s="93"/>
      <c r="F283" s="93"/>
      <c r="G283" s="93"/>
      <c r="H283" s="76"/>
      <c r="I283" s="76"/>
      <c r="J283" s="76"/>
      <c r="K283" s="112"/>
    </row>
    <row r="284" spans="3:12" x14ac:dyDescent="0.25">
      <c r="C284" s="70"/>
      <c r="D284" s="31"/>
      <c r="E284" s="93"/>
      <c r="F284" s="93"/>
      <c r="G284" s="93"/>
      <c r="H284" s="76"/>
      <c r="I284" s="76"/>
      <c r="J284" s="76"/>
      <c r="K284" s="112"/>
    </row>
    <row r="285" spans="3:12" x14ac:dyDescent="0.25">
      <c r="C285" s="70"/>
      <c r="D285" s="31"/>
      <c r="E285" s="93"/>
      <c r="F285" s="93"/>
      <c r="G285" s="93"/>
      <c r="H285" s="76"/>
      <c r="I285" s="76"/>
      <c r="J285" s="76"/>
      <c r="K285" s="112"/>
    </row>
    <row r="286" spans="3:12" ht="15.75" x14ac:dyDescent="0.25">
      <c r="C286" s="202" t="s">
        <v>392</v>
      </c>
      <c r="D286" s="358" t="s">
        <v>1676</v>
      </c>
      <c r="E286" s="93"/>
      <c r="F286" s="93"/>
      <c r="G286" s="93"/>
      <c r="H286" s="76"/>
      <c r="I286" s="76"/>
      <c r="J286" s="76"/>
      <c r="K286" s="112"/>
    </row>
    <row r="287" spans="3:12" ht="18.75" x14ac:dyDescent="0.25">
      <c r="C287" s="555" t="str">
        <f>IFERROR(VLOOKUP(D286,'1. Desarrollo e Innov. Curricu.'!$E:$F,2,FALSE),IFERROR(VLOOKUP(D286,'2. Investigación Científica'!$E:$F,2,FALSE),IFERROR(VLOOKUP(D286,'3. Vinculación Univ. Sociedad'!$E:$F,2,FALSE),IFERROR(VLOOKUP(D286,'4. Docencia y Profesorado Univ.'!$E:$F,2,FALSE),IFERROR(VLOOKUP(D286,'5. Estudiantes y Graduados'!$E:$F,2,FALSE),IFERROR(VLOOKUP(D286,'11. Gestion Administrativa'!$E:$F,2,FALSE),IFERROR(VLOOKUP(D286,'13. Gestión Académica'!$E:$F,2,FALSE),IFERROR(VLOOKUP(D286,'8. Asegura. de la Calid. y M'!$E:$F,2,FALSE),IFERROR(VLOOKUP(D286,'6. Gestión del Conocimiento'!$E:$F,2,FALSE),IFERROR(VLOOKUP(D286,'15. Gobernabilidad y Proceso...'!$E:$F,2,FALSE),IFERROR(VLOOKUP(D286,'12. Gestión del Talento Humano'!$E:$F,2,FALSE),IFERROR(VLOOKUP(D286,'14. Internacional... de la E.S.'!$E:$F,2,FALSE),IFERROR(VLOOKUP(D286,'10. Posgrado'!$E:$F,2,FALSE),IFERROR(VLOOKUP(D286,'17. Gestión TIC'!$E:$F,2,FALSE),IFERROR(VLOOKUP(D286,'16. Desa. del Sistema Educ.Sup.'!$E:$F,2,FALSE),IFERROR(VLOOKUP(D286,'9. Cultura de Inno. Insti...'!$E:$F,2,FALSE),VLOOKUP(D286,'7. Lo Esencial de la Reforma U.'!$E:$F,2,0)))))))))))))))))</f>
        <v xml:space="preserve"> Apoyo de las diferentes carreras en el tercer Congreso de Economia, Administracion y Tecnologia CEAT 2016 con la promocion, publicidad y colaboracion de al menos 5 docentes como revisores de los temas de investigacion.                                                                                                                                                                                                        Participar en el CEAT 2016, presentando al menos 2 ponencias con la participacion de estudiantes.</v>
      </c>
      <c r="D287" s="31"/>
      <c r="E287" s="93"/>
      <c r="F287" s="93"/>
      <c r="G287" s="93"/>
      <c r="H287" s="76"/>
      <c r="I287" s="76"/>
      <c r="J287" s="76"/>
      <c r="K287" s="112"/>
    </row>
    <row r="288" spans="3:12" ht="15.75" thickBot="1" x14ac:dyDescent="0.3">
      <c r="C288" s="70"/>
      <c r="D288" s="31"/>
      <c r="E288" s="93"/>
      <c r="F288" s="93"/>
      <c r="G288" s="93"/>
      <c r="H288" s="76"/>
      <c r="I288" s="76"/>
      <c r="J288" s="76"/>
      <c r="K288" s="112"/>
    </row>
    <row r="289" spans="3:13" ht="15.75" thickBot="1" x14ac:dyDescent="0.3">
      <c r="C289" s="126" t="s">
        <v>44</v>
      </c>
      <c r="D289" s="129" t="s">
        <v>45</v>
      </c>
      <c r="E289" s="128" t="s">
        <v>55</v>
      </c>
      <c r="F289" s="128" t="s">
        <v>57</v>
      </c>
      <c r="G289" s="127" t="s">
        <v>27</v>
      </c>
      <c r="H289" s="133" t="s">
        <v>131</v>
      </c>
      <c r="I289" s="128" t="s">
        <v>46</v>
      </c>
      <c r="J289" s="128" t="s">
        <v>132</v>
      </c>
      <c r="K289" s="128" t="s">
        <v>410</v>
      </c>
      <c r="L289" s="128" t="s">
        <v>411</v>
      </c>
    </row>
    <row r="290" spans="3:13" x14ac:dyDescent="0.25">
      <c r="C290" s="322" t="s">
        <v>47</v>
      </c>
      <c r="D290" s="576"/>
      <c r="E290" s="323">
        <v>1000</v>
      </c>
      <c r="F290" s="115">
        <v>10</v>
      </c>
      <c r="G290" s="324">
        <f t="shared" ref="G290:G298" si="25">E290*F290</f>
        <v>10000</v>
      </c>
      <c r="H290" s="325" t="s">
        <v>1762</v>
      </c>
      <c r="I290" s="116" t="s">
        <v>699</v>
      </c>
      <c r="J290" s="116" t="str">
        <f>VLOOKUP(I290,Presupuesto!$B$11:$C$566,2,0)</f>
        <v>SERVICIOS DE CAPACITACION.</v>
      </c>
      <c r="K290" s="326" t="s">
        <v>1496</v>
      </c>
      <c r="L290" s="116" t="s">
        <v>394</v>
      </c>
    </row>
    <row r="291" spans="3:13" x14ac:dyDescent="0.25">
      <c r="C291" s="99" t="s">
        <v>48</v>
      </c>
      <c r="D291" s="577"/>
      <c r="E291" s="200">
        <f>D290</f>
        <v>0</v>
      </c>
      <c r="F291" s="100"/>
      <c r="G291" s="97">
        <f t="shared" si="25"/>
        <v>0</v>
      </c>
      <c r="H291" s="161"/>
      <c r="I291" s="98" t="s">
        <v>717</v>
      </c>
      <c r="J291" s="98" t="str">
        <f>VLOOKUP(I291,Presupuesto!$B$11:$C$566,2,0)</f>
        <v>SERVICIOS DE IMPRENTA PUBLIC.Y REPRODUCCION</v>
      </c>
      <c r="K291" s="98" t="str">
        <f t="shared" ref="K291:K299" si="26">$K$290</f>
        <v>Gestión Tecnologías de Información y Comunicación</v>
      </c>
      <c r="L291" s="98" t="s">
        <v>412</v>
      </c>
    </row>
    <row r="292" spans="3:13" x14ac:dyDescent="0.25">
      <c r="C292" s="99" t="s">
        <v>49</v>
      </c>
      <c r="D292" s="577"/>
      <c r="E292" s="200">
        <f>D290</f>
        <v>0</v>
      </c>
      <c r="F292" s="100"/>
      <c r="G292" s="97">
        <f t="shared" si="25"/>
        <v>0</v>
      </c>
      <c r="H292" s="161"/>
      <c r="I292" s="98" t="s">
        <v>792</v>
      </c>
      <c r="J292" s="98" t="str">
        <f>VLOOKUP(I292,Presupuesto!$B$11:$C$566,2,0)</f>
        <v>ALIMENTOS B EBIDAS PARA PERSONAS</v>
      </c>
      <c r="K292" s="98" t="str">
        <f t="shared" si="26"/>
        <v>Gestión Tecnologías de Información y Comunicación</v>
      </c>
      <c r="L292" s="98" t="s">
        <v>396</v>
      </c>
    </row>
    <row r="293" spans="3:13" x14ac:dyDescent="0.25">
      <c r="C293" s="99" t="s">
        <v>50</v>
      </c>
      <c r="D293" s="577"/>
      <c r="E293" s="151">
        <v>0</v>
      </c>
      <c r="F293" s="118"/>
      <c r="G293" s="97">
        <f t="shared" si="25"/>
        <v>0</v>
      </c>
      <c r="H293" s="161"/>
      <c r="I293" s="317" t="s">
        <v>300</v>
      </c>
      <c r="J293" s="98" t="str">
        <f>VLOOKUP(I293,Presupuesto!$B$11:$C$566,2,0)</f>
        <v>PASAJES (26100-00)</v>
      </c>
      <c r="K293" s="98" t="str">
        <f t="shared" si="26"/>
        <v>Gestión Tecnologías de Información y Comunicación</v>
      </c>
      <c r="L293" s="98" t="s">
        <v>412</v>
      </c>
    </row>
    <row r="294" spans="3:13" x14ac:dyDescent="0.25">
      <c r="C294" s="99" t="s">
        <v>417</v>
      </c>
      <c r="D294" s="577"/>
      <c r="E294" s="151">
        <v>0</v>
      </c>
      <c r="F294" s="118"/>
      <c r="G294" s="97">
        <f t="shared" si="25"/>
        <v>0</v>
      </c>
      <c r="H294" s="161"/>
      <c r="I294" s="98" t="s">
        <v>821</v>
      </c>
      <c r="J294" s="98" t="str">
        <f>VLOOKUP(I294,Presupuesto!$B$11:$C$566,2,0)</f>
        <v>PRODUCTOS PAPEL Y CARTON</v>
      </c>
      <c r="K294" s="98" t="str">
        <f t="shared" si="26"/>
        <v>Gestión Tecnologías de Información y Comunicación</v>
      </c>
      <c r="L294" s="98" t="s">
        <v>412</v>
      </c>
    </row>
    <row r="295" spans="3:13" x14ac:dyDescent="0.25">
      <c r="C295" s="99" t="s">
        <v>51</v>
      </c>
      <c r="D295" s="577"/>
      <c r="E295" s="200">
        <f>(D290*25)/500</f>
        <v>0</v>
      </c>
      <c r="F295" s="100"/>
      <c r="G295" s="97">
        <f t="shared" si="25"/>
        <v>0</v>
      </c>
      <c r="H295" s="161"/>
      <c r="I295" s="98" t="s">
        <v>821</v>
      </c>
      <c r="J295" s="98" t="str">
        <f>VLOOKUP(I295,Presupuesto!$B$11:$C$566,2,0)</f>
        <v>PRODUCTOS PAPEL Y CARTON</v>
      </c>
      <c r="K295" s="98" t="str">
        <f t="shared" si="26"/>
        <v>Gestión Tecnologías de Información y Comunicación</v>
      </c>
      <c r="L295" s="98" t="s">
        <v>412</v>
      </c>
    </row>
    <row r="296" spans="3:13" x14ac:dyDescent="0.25">
      <c r="C296" s="99" t="s">
        <v>123</v>
      </c>
      <c r="D296" s="577"/>
      <c r="E296" s="200">
        <f>D290/12</f>
        <v>0</v>
      </c>
      <c r="F296" s="100"/>
      <c r="G296" s="97">
        <f t="shared" si="25"/>
        <v>0</v>
      </c>
      <c r="H296" s="161"/>
      <c r="I296" s="98" t="s">
        <v>942</v>
      </c>
      <c r="J296" s="98" t="str">
        <f>VLOOKUP(I296,Presupuesto!$B$11:$C$566,2,0)</f>
        <v>UTILES DE ESCRITORIO, OFICINA Y ENSE¥ANZA</v>
      </c>
      <c r="K296" s="98" t="str">
        <f t="shared" si="26"/>
        <v>Gestión Tecnologías de Información y Comunicación</v>
      </c>
      <c r="L296" s="98" t="s">
        <v>412</v>
      </c>
    </row>
    <row r="297" spans="3:13" x14ac:dyDescent="0.25">
      <c r="C297" s="99" t="s">
        <v>34</v>
      </c>
      <c r="D297" s="577"/>
      <c r="E297" s="200">
        <f>D290/12</f>
        <v>0</v>
      </c>
      <c r="F297" s="100"/>
      <c r="G297" s="97">
        <f t="shared" si="25"/>
        <v>0</v>
      </c>
      <c r="H297" s="161"/>
      <c r="I297" s="98" t="s">
        <v>942</v>
      </c>
      <c r="J297" s="98" t="str">
        <f>VLOOKUP(I297,Presupuesto!$B$11:$C$566,2,0)</f>
        <v>UTILES DE ESCRITORIO, OFICINA Y ENSE¥ANZA</v>
      </c>
      <c r="K297" s="98" t="str">
        <f t="shared" si="26"/>
        <v>Gestión Tecnologías de Información y Comunicación</v>
      </c>
      <c r="L297" s="98" t="s">
        <v>412</v>
      </c>
    </row>
    <row r="298" spans="3:13" x14ac:dyDescent="0.25">
      <c r="C298" s="109" t="s">
        <v>52</v>
      </c>
      <c r="D298" s="577"/>
      <c r="E298" s="211">
        <v>0</v>
      </c>
      <c r="F298" s="119"/>
      <c r="G298" s="97">
        <f t="shared" si="25"/>
        <v>0</v>
      </c>
      <c r="H298" s="161"/>
      <c r="I298" s="98" t="s">
        <v>942</v>
      </c>
      <c r="J298" s="98" t="str">
        <f>VLOOKUP(I298,Presupuesto!$B$11:$C$566,2,0)</f>
        <v>UTILES DE ESCRITORIO, OFICINA Y ENSE¥ANZA</v>
      </c>
      <c r="K298" s="98" t="str">
        <f t="shared" si="26"/>
        <v>Gestión Tecnologías de Información y Comunicación</v>
      </c>
      <c r="L298" s="98" t="s">
        <v>412</v>
      </c>
    </row>
    <row r="299" spans="3:13" ht="15.75" thickBot="1" x14ac:dyDescent="0.3">
      <c r="C299" s="215" t="s">
        <v>430</v>
      </c>
      <c r="D299" s="216">
        <v>11</v>
      </c>
      <c r="E299" s="327">
        <v>10</v>
      </c>
      <c r="F299" s="104"/>
      <c r="G299" s="105">
        <f>D299*E299*F299</f>
        <v>0</v>
      </c>
      <c r="H299" s="328"/>
      <c r="I299" s="329" t="s">
        <v>301</v>
      </c>
      <c r="J299" s="106" t="str">
        <f>VLOOKUP(I299,Presupuesto!$B$11:$C$566,2,0)</f>
        <v>VIATICOS (26200-00)</v>
      </c>
      <c r="K299" s="330" t="str">
        <f t="shared" si="26"/>
        <v>Gestión Tecnologías de Información y Comunicación</v>
      </c>
      <c r="L299" s="330" t="s">
        <v>412</v>
      </c>
    </row>
    <row r="300" spans="3:13" x14ac:dyDescent="0.25">
      <c r="C300" s="93"/>
      <c r="E300" s="112"/>
      <c r="F300" s="112"/>
      <c r="G300" s="112"/>
      <c r="H300" s="174"/>
      <c r="I300" s="112"/>
      <c r="J300" s="112"/>
      <c r="K300" s="112"/>
    </row>
    <row r="302" spans="3:13" x14ac:dyDescent="0.25">
      <c r="C302" s="454"/>
      <c r="D302" s="454"/>
      <c r="E302" s="454"/>
      <c r="F302" s="454"/>
      <c r="G302" s="454"/>
      <c r="H302" s="441"/>
      <c r="I302" s="454"/>
      <c r="J302" s="454"/>
      <c r="K302" s="454"/>
      <c r="L302" s="454"/>
      <c r="M302" s="454"/>
    </row>
    <row r="303" spans="3:13" x14ac:dyDescent="0.25">
      <c r="C303" s="454"/>
      <c r="D303" s="454"/>
      <c r="E303" s="454"/>
      <c r="F303" s="454"/>
      <c r="G303" s="454"/>
      <c r="H303" s="441"/>
      <c r="I303" s="454"/>
      <c r="J303" s="454"/>
      <c r="K303" s="454"/>
      <c r="L303" s="454"/>
      <c r="M303" s="454"/>
    </row>
    <row r="304" spans="3:13" ht="15.75" thickBot="1" x14ac:dyDescent="0.3">
      <c r="C304" s="454"/>
      <c r="D304" s="454"/>
      <c r="E304" s="454"/>
      <c r="F304" s="454"/>
      <c r="G304" s="454"/>
      <c r="H304" s="441"/>
      <c r="I304" s="454"/>
      <c r="J304" s="454"/>
      <c r="K304" s="454"/>
      <c r="L304" s="454"/>
      <c r="M304" s="454"/>
    </row>
    <row r="305" spans="3:13" ht="15.75" thickBot="1" x14ac:dyDescent="0.3">
      <c r="C305" s="29" t="s">
        <v>43</v>
      </c>
      <c r="D305" s="30">
        <f>SUM(G312:G321)</f>
        <v>15000</v>
      </c>
      <c r="E305" s="93"/>
      <c r="F305" s="93"/>
      <c r="G305" s="93"/>
      <c r="H305" s="76"/>
      <c r="I305" s="76"/>
      <c r="J305" s="76"/>
      <c r="K305" s="112"/>
      <c r="L305" s="454"/>
      <c r="M305" s="454"/>
    </row>
    <row r="306" spans="3:13" x14ac:dyDescent="0.25">
      <c r="C306" s="70"/>
      <c r="D306" s="31"/>
      <c r="E306" s="93"/>
      <c r="F306" s="93"/>
      <c r="G306" s="93"/>
      <c r="H306" s="76"/>
      <c r="I306" s="76"/>
      <c r="J306" s="76"/>
      <c r="K306" s="112"/>
      <c r="L306" s="454"/>
      <c r="M306" s="454"/>
    </row>
    <row r="307" spans="3:13" x14ac:dyDescent="0.25">
      <c r="C307" s="70"/>
      <c r="D307" s="31"/>
      <c r="E307" s="93"/>
      <c r="F307" s="93"/>
      <c r="G307" s="93"/>
      <c r="H307" s="76"/>
      <c r="I307" s="76"/>
      <c r="J307" s="76"/>
      <c r="K307" s="112"/>
      <c r="L307" s="454"/>
      <c r="M307" s="454"/>
    </row>
    <row r="308" spans="3:13" ht="15.75" x14ac:dyDescent="0.25">
      <c r="C308" s="202" t="s">
        <v>392</v>
      </c>
      <c r="D308" s="358" t="s">
        <v>1847</v>
      </c>
      <c r="E308" s="93"/>
      <c r="F308" s="93"/>
      <c r="G308" s="93"/>
      <c r="H308" s="76"/>
      <c r="I308" s="76"/>
      <c r="J308" s="76"/>
      <c r="K308" s="112"/>
      <c r="L308" s="454"/>
      <c r="M308" s="454"/>
    </row>
    <row r="309" spans="3:13" ht="18.75" x14ac:dyDescent="0.25">
      <c r="C309" s="555" t="str">
        <f>IFERROR(VLOOKUP(D308,'1. Desarrollo e Innov. Curricu.'!$E:$F,2,FALSE),IFERROR(VLOOKUP(D308,'2. Investigación Científica'!$E:$F,2,FALSE),IFERROR(VLOOKUP(D308,'3. Vinculación Univ. Sociedad'!$E:$F,2,FALSE),IFERROR(VLOOKUP(D308,'4. Docencia y Profesorado Univ.'!$E:$F,2,FALSE),IFERROR(VLOOKUP(D308,'5. Estudiantes y Graduados'!$E:$F,2,FALSE),IFERROR(VLOOKUP(D308,'11. Gestion Administrativa'!$E:$F,2,FALSE),IFERROR(VLOOKUP(D308,'13. Gestión Académica'!$E:$F,2,FALSE),IFERROR(VLOOKUP(D308,'8. Asegura. de la Calid. y M'!$E:$F,2,FALSE),IFERROR(VLOOKUP(D308,'6. Gestión del Conocimiento'!$E:$F,2,FALSE),IFERROR(VLOOKUP(D308,'15. Gobernabilidad y Proceso...'!$E:$F,2,FALSE),IFERROR(VLOOKUP(D308,'12. Gestión del Talento Humano'!$E:$F,2,FALSE),IFERROR(VLOOKUP(D308,'14. Internacional... de la E.S.'!$E:$F,2,FALSE),IFERROR(VLOOKUP(D308,'10. Posgrado'!$E:$F,2,FALSE),IFERROR(VLOOKUP(D308,'17. Gestión TIC'!$E:$F,2,FALSE),IFERROR(VLOOKUP(D308,'16. Desa. del Sistema Educ.Sup.'!$E:$F,2,FALSE),IFERROR(VLOOKUP(D308,'9. Cultura de Inno. Insti...'!$E:$F,2,FALSE),VLOOKUP(D308,'7. Lo Esencial de la Reforma U.'!$E:$F,2,0)))))))))))))))))</f>
        <v xml:space="preserve">La carrera de administracion de Empresas continuara con las labores de capacitacion a microempresarios a traves de la Partner WorldWide y creating jobs  </v>
      </c>
      <c r="D309" s="31" t="s">
        <v>1846</v>
      </c>
      <c r="E309" s="93"/>
      <c r="F309" s="93"/>
      <c r="G309" s="93"/>
      <c r="H309" s="76"/>
      <c r="I309" s="76"/>
      <c r="J309" s="76"/>
      <c r="K309" s="112"/>
      <c r="L309" s="454"/>
      <c r="M309" s="454"/>
    </row>
    <row r="310" spans="3:13" ht="15.75" thickBot="1" x14ac:dyDescent="0.3">
      <c r="C310" s="70"/>
      <c r="D310" s="31"/>
      <c r="E310" s="454"/>
      <c r="F310" s="454"/>
      <c r="G310" s="454"/>
      <c r="H310" s="441"/>
      <c r="I310" s="454"/>
      <c r="J310" s="454"/>
      <c r="K310" s="454"/>
      <c r="L310" s="454"/>
      <c r="M310" s="454"/>
    </row>
    <row r="311" spans="3:13" ht="15.75" thickBot="1" x14ac:dyDescent="0.3">
      <c r="C311" s="126" t="s">
        <v>44</v>
      </c>
      <c r="D311" s="129" t="s">
        <v>45</v>
      </c>
      <c r="E311" s="128" t="s">
        <v>55</v>
      </c>
      <c r="F311" s="128" t="s">
        <v>57</v>
      </c>
      <c r="G311" s="127" t="s">
        <v>27</v>
      </c>
      <c r="H311" s="133" t="s">
        <v>131</v>
      </c>
      <c r="I311" s="128" t="s">
        <v>46</v>
      </c>
      <c r="J311" s="128" t="s">
        <v>132</v>
      </c>
      <c r="K311" s="128" t="s">
        <v>410</v>
      </c>
      <c r="L311" s="128" t="s">
        <v>411</v>
      </c>
      <c r="M311" s="454"/>
    </row>
    <row r="312" spans="3:13" x14ac:dyDescent="0.25">
      <c r="C312" s="322" t="s">
        <v>47</v>
      </c>
      <c r="D312" s="576"/>
      <c r="E312" s="323">
        <v>1500</v>
      </c>
      <c r="F312" s="115">
        <v>10</v>
      </c>
      <c r="G312" s="324">
        <f t="shared" ref="G312:G320" si="27">E312*F312</f>
        <v>15000</v>
      </c>
      <c r="H312" s="325" t="s">
        <v>1762</v>
      </c>
      <c r="I312" s="116" t="s">
        <v>699</v>
      </c>
      <c r="J312" s="116" t="str">
        <f>VLOOKUP(I312,Presupuesto!$B$11:$C$566,2,0)</f>
        <v>SERVICIOS DE CAPACITACION.</v>
      </c>
      <c r="K312" s="326" t="s">
        <v>1496</v>
      </c>
      <c r="L312" s="116" t="s">
        <v>394</v>
      </c>
      <c r="M312" s="454"/>
    </row>
    <row r="313" spans="3:13" x14ac:dyDescent="0.25">
      <c r="C313" s="99" t="s">
        <v>48</v>
      </c>
      <c r="D313" s="577"/>
      <c r="E313" s="200"/>
      <c r="F313" s="100"/>
      <c r="G313" s="97">
        <f t="shared" si="27"/>
        <v>0</v>
      </c>
      <c r="H313" s="161"/>
      <c r="I313" s="98" t="s">
        <v>717</v>
      </c>
      <c r="J313" s="98" t="str">
        <f>VLOOKUP(I313,Presupuesto!$B$11:$C$566,2,0)</f>
        <v>SERVICIOS DE IMPRENTA PUBLIC.Y REPRODUCCION</v>
      </c>
      <c r="K313" s="98" t="str">
        <f t="shared" ref="K313:K321" si="28">$K$211</f>
        <v>Gestión Tecnologías de Información y Comunicación</v>
      </c>
      <c r="L313" s="98" t="s">
        <v>412</v>
      </c>
      <c r="M313" s="454"/>
    </row>
    <row r="314" spans="3:13" x14ac:dyDescent="0.25">
      <c r="C314" s="99" t="s">
        <v>49</v>
      </c>
      <c r="D314" s="577"/>
      <c r="E314" s="200"/>
      <c r="F314" s="100"/>
      <c r="G314" s="97">
        <f t="shared" si="27"/>
        <v>0</v>
      </c>
      <c r="H314" s="161"/>
      <c r="I314" s="98" t="s">
        <v>792</v>
      </c>
      <c r="J314" s="98" t="str">
        <f>VLOOKUP(I314,Presupuesto!$B$11:$C$566,2,0)</f>
        <v>ALIMENTOS B EBIDAS PARA PERSONAS</v>
      </c>
      <c r="K314" s="98" t="str">
        <f t="shared" si="28"/>
        <v>Gestión Tecnologías de Información y Comunicación</v>
      </c>
      <c r="L314" s="98" t="s">
        <v>396</v>
      </c>
      <c r="M314" s="454"/>
    </row>
    <row r="315" spans="3:13" x14ac:dyDescent="0.25">
      <c r="C315" s="99" t="s">
        <v>50</v>
      </c>
      <c r="D315" s="577"/>
      <c r="E315" s="151"/>
      <c r="F315" s="118"/>
      <c r="G315" s="97">
        <f t="shared" si="27"/>
        <v>0</v>
      </c>
      <c r="H315" s="161"/>
      <c r="I315" s="317" t="s">
        <v>300</v>
      </c>
      <c r="J315" s="98" t="str">
        <f>VLOOKUP(I315,Presupuesto!$B$11:$C$566,2,0)</f>
        <v>PASAJES (26100-00)</v>
      </c>
      <c r="K315" s="98" t="str">
        <f t="shared" si="28"/>
        <v>Gestión Tecnologías de Información y Comunicación</v>
      </c>
      <c r="L315" s="98" t="s">
        <v>412</v>
      </c>
      <c r="M315" s="454"/>
    </row>
    <row r="316" spans="3:13" x14ac:dyDescent="0.25">
      <c r="C316" s="99" t="s">
        <v>417</v>
      </c>
      <c r="D316" s="577"/>
      <c r="E316" s="151"/>
      <c r="F316" s="118"/>
      <c r="G316" s="97">
        <f t="shared" si="27"/>
        <v>0</v>
      </c>
      <c r="H316" s="161"/>
      <c r="I316" s="98" t="s">
        <v>821</v>
      </c>
      <c r="J316" s="98" t="str">
        <f>VLOOKUP(I316,Presupuesto!$B$11:$C$566,2,0)</f>
        <v>PRODUCTOS PAPEL Y CARTON</v>
      </c>
      <c r="K316" s="98" t="str">
        <f t="shared" si="28"/>
        <v>Gestión Tecnologías de Información y Comunicación</v>
      </c>
      <c r="L316" s="98" t="s">
        <v>412</v>
      </c>
      <c r="M316" s="454"/>
    </row>
    <row r="317" spans="3:13" x14ac:dyDescent="0.25">
      <c r="C317" s="99" t="s">
        <v>51</v>
      </c>
      <c r="D317" s="577"/>
      <c r="E317" s="200"/>
      <c r="F317" s="100"/>
      <c r="G317" s="97">
        <f t="shared" si="27"/>
        <v>0</v>
      </c>
      <c r="H317" s="161"/>
      <c r="I317" s="98" t="s">
        <v>821</v>
      </c>
      <c r="J317" s="98" t="str">
        <f>VLOOKUP(I317,Presupuesto!$B$11:$C$566,2,0)</f>
        <v>PRODUCTOS PAPEL Y CARTON</v>
      </c>
      <c r="K317" s="98" t="str">
        <f t="shared" si="28"/>
        <v>Gestión Tecnologías de Información y Comunicación</v>
      </c>
      <c r="L317" s="98" t="s">
        <v>412</v>
      </c>
      <c r="M317" s="454"/>
    </row>
    <row r="318" spans="3:13" x14ac:dyDescent="0.25">
      <c r="C318" s="99" t="s">
        <v>123</v>
      </c>
      <c r="D318" s="577"/>
      <c r="E318" s="200"/>
      <c r="F318" s="100"/>
      <c r="G318" s="97">
        <f t="shared" si="27"/>
        <v>0</v>
      </c>
      <c r="H318" s="161"/>
      <c r="I318" s="98" t="s">
        <v>942</v>
      </c>
      <c r="J318" s="98" t="str">
        <f>VLOOKUP(I318,Presupuesto!$B$11:$C$566,2,0)</f>
        <v>UTILES DE ESCRITORIO, OFICINA Y ENSE¥ANZA</v>
      </c>
      <c r="K318" s="98" t="str">
        <f t="shared" si="28"/>
        <v>Gestión Tecnologías de Información y Comunicación</v>
      </c>
      <c r="L318" s="98" t="s">
        <v>412</v>
      </c>
      <c r="M318" s="454"/>
    </row>
    <row r="319" spans="3:13" x14ac:dyDescent="0.25">
      <c r="C319" s="99" t="s">
        <v>34</v>
      </c>
      <c r="D319" s="577"/>
      <c r="E319" s="200"/>
      <c r="F319" s="100"/>
      <c r="G319" s="97">
        <f t="shared" si="27"/>
        <v>0</v>
      </c>
      <c r="H319" s="161"/>
      <c r="I319" s="98" t="s">
        <v>942</v>
      </c>
      <c r="J319" s="98" t="str">
        <f>VLOOKUP(I319,Presupuesto!$B$11:$C$566,2,0)</f>
        <v>UTILES DE ESCRITORIO, OFICINA Y ENSE¥ANZA</v>
      </c>
      <c r="K319" s="98" t="str">
        <f t="shared" si="28"/>
        <v>Gestión Tecnologías de Información y Comunicación</v>
      </c>
      <c r="L319" s="98" t="s">
        <v>412</v>
      </c>
      <c r="M319" s="454"/>
    </row>
    <row r="320" spans="3:13" x14ac:dyDescent="0.25">
      <c r="C320" s="109" t="s">
        <v>52</v>
      </c>
      <c r="D320" s="577"/>
      <c r="E320" s="211"/>
      <c r="F320" s="119"/>
      <c r="G320" s="97">
        <f t="shared" si="27"/>
        <v>0</v>
      </c>
      <c r="H320" s="161"/>
      <c r="I320" s="98" t="s">
        <v>942</v>
      </c>
      <c r="J320" s="98" t="str">
        <f>VLOOKUP(I320,Presupuesto!$B$11:$C$566,2,0)</f>
        <v>UTILES DE ESCRITORIO, OFICINA Y ENSE¥ANZA</v>
      </c>
      <c r="K320" s="98" t="str">
        <f t="shared" si="28"/>
        <v>Gestión Tecnologías de Información y Comunicación</v>
      </c>
      <c r="L320" s="98" t="s">
        <v>412</v>
      </c>
      <c r="M320" s="454"/>
    </row>
    <row r="321" spans="3:13" ht="15.75" thickBot="1" x14ac:dyDescent="0.3">
      <c r="C321" s="215" t="s">
        <v>430</v>
      </c>
      <c r="D321" s="216">
        <v>0</v>
      </c>
      <c r="E321" s="327"/>
      <c r="F321" s="104"/>
      <c r="G321" s="105">
        <f>D321*E321*F321</f>
        <v>0</v>
      </c>
      <c r="H321" s="328"/>
      <c r="I321" s="329" t="s">
        <v>301</v>
      </c>
      <c r="J321" s="106" t="str">
        <f>VLOOKUP(I321,Presupuesto!$B$11:$C$566,2,0)</f>
        <v>VIATICOS (26200-00)</v>
      </c>
      <c r="K321" s="330" t="str">
        <f t="shared" si="28"/>
        <v>Gestión Tecnologías de Información y Comunicación</v>
      </c>
      <c r="L321" s="330" t="s">
        <v>412</v>
      </c>
      <c r="M321" s="454"/>
    </row>
    <row r="322" spans="3:13" x14ac:dyDescent="0.25">
      <c r="C322" s="454"/>
      <c r="D322" s="454"/>
      <c r="E322" s="454"/>
      <c r="F322" s="454"/>
      <c r="G322" s="454"/>
      <c r="H322" s="441"/>
      <c r="I322" s="454"/>
      <c r="J322" s="454"/>
      <c r="K322" s="454"/>
      <c r="L322" s="454"/>
      <c r="M322" s="454"/>
    </row>
    <row r="324" spans="3:13" ht="15.75" thickBot="1" x14ac:dyDescent="0.3">
      <c r="C324" s="454"/>
      <c r="D324" s="454"/>
      <c r="E324" s="454"/>
      <c r="F324" s="454"/>
      <c r="G324" s="454"/>
      <c r="H324" s="441"/>
      <c r="I324" s="454"/>
      <c r="J324" s="454"/>
      <c r="K324" s="454"/>
      <c r="L324" s="454"/>
    </row>
    <row r="325" spans="3:13" ht="15.75" thickBot="1" x14ac:dyDescent="0.3">
      <c r="C325" s="29" t="s">
        <v>43</v>
      </c>
      <c r="D325" s="30">
        <f>SUM(G332:G341)</f>
        <v>50000</v>
      </c>
      <c r="E325" s="93"/>
      <c r="F325" s="93"/>
      <c r="G325" s="93"/>
      <c r="H325" s="76"/>
      <c r="I325" s="76"/>
      <c r="J325" s="76"/>
      <c r="K325" s="112"/>
      <c r="L325" s="454"/>
    </row>
    <row r="326" spans="3:13" x14ac:dyDescent="0.25">
      <c r="C326" s="70" t="s">
        <v>1802</v>
      </c>
      <c r="D326" s="31"/>
      <c r="E326" s="93"/>
      <c r="F326" s="93"/>
      <c r="G326" s="93"/>
      <c r="H326" s="76"/>
      <c r="I326" s="76"/>
      <c r="J326" s="76"/>
      <c r="K326" s="112"/>
      <c r="L326" s="454"/>
    </row>
    <row r="327" spans="3:13" x14ac:dyDescent="0.25">
      <c r="C327" s="70"/>
      <c r="D327" s="31"/>
      <c r="E327" s="93"/>
      <c r="F327" s="93"/>
      <c r="G327" s="93"/>
      <c r="H327" s="76"/>
      <c r="I327" s="76"/>
      <c r="J327" s="76"/>
      <c r="K327" s="112"/>
      <c r="L327" s="454"/>
    </row>
    <row r="328" spans="3:13" ht="15.75" x14ac:dyDescent="0.25">
      <c r="C328" s="202" t="s">
        <v>392</v>
      </c>
      <c r="D328" s="358" t="s">
        <v>1802</v>
      </c>
      <c r="E328" s="93"/>
      <c r="F328" s="93"/>
      <c r="G328" s="93"/>
      <c r="H328" s="76"/>
      <c r="I328" s="76"/>
      <c r="J328" s="76"/>
      <c r="K328" s="112"/>
      <c r="L328" s="454"/>
    </row>
    <row r="329" spans="3:13" ht="18.75" x14ac:dyDescent="0.25">
      <c r="C329" s="555" t="str">
        <f>IFERROR(VLOOKUP(D328,'1. Desarrollo e Innov. Curricu.'!$E:$F,2,FALSE),IFERROR(VLOOKUP(D328,'2. Investigación Científica'!$E:$F,2,FALSE),IFERROR(VLOOKUP(D328,'3. Vinculación Univ. Sociedad'!$E:$F,2,FALSE),IFERROR(VLOOKUP(D328,'4. Docencia y Profesorado Univ.'!$E:$F,2,FALSE),IFERROR(VLOOKUP(D328,'5. Estudiantes y Graduados'!$E:$F,2,FALSE),IFERROR(VLOOKUP(D328,'11. Gestion Administrativa'!$E:$F,2,FALSE),IFERROR(VLOOKUP(D328,'13. Gestión Académica'!$E:$F,2,FALSE),IFERROR(VLOOKUP(D328,'8. Asegura. de la Calid. y M'!$E:$F,2,FALSE),IFERROR(VLOOKUP(D328,'6. Gestión del Conocimiento'!$E:$F,2,FALSE),IFERROR(VLOOKUP(D328,'15. Gobernabilidad y Proceso...'!$E:$F,2,FALSE),IFERROR(VLOOKUP(D328,'12. Gestión del Talento Humano'!$E:$F,2,FALSE),IFERROR(VLOOKUP(D328,'14. Internacional... de la E.S.'!$E:$F,2,FALSE),IFERROR(VLOOKUP(D328,'10. Posgrado'!$E:$F,2,FALSE),IFERROR(VLOOKUP(D328,'17. Gestión TIC'!$E:$F,2,FALSE),IFERROR(VLOOKUP(D328,'16. Desa. del Sistema Educ.Sup.'!$E:$F,2,FALSE),IFERROR(VLOOKUP(D328,'9. Cultura de Inno. Insti...'!$E:$F,2,FALSE),VLOOKUP(D328,'7. Lo Esencial de la Reforma U.'!$E:$F,2,0)))))))))))))))))</f>
        <v>Las actividades son generadas por los mismos estudiantes de acuerdo a propuestas de aspéctos de su propia comunidad.</v>
      </c>
      <c r="D329" s="31" t="s">
        <v>1848</v>
      </c>
      <c r="E329" s="93"/>
      <c r="F329" s="93"/>
      <c r="G329" s="93"/>
      <c r="H329" s="76"/>
      <c r="I329" s="76"/>
      <c r="J329" s="76"/>
      <c r="K329" s="112"/>
      <c r="L329" s="454"/>
    </row>
    <row r="330" spans="3:13" ht="15.75" thickBot="1" x14ac:dyDescent="0.3">
      <c r="C330" s="70"/>
      <c r="D330" s="31"/>
      <c r="E330" s="93"/>
      <c r="F330" s="93"/>
      <c r="G330" s="93"/>
      <c r="H330" s="76"/>
      <c r="I330" s="76"/>
      <c r="J330" s="76"/>
      <c r="K330" s="112"/>
      <c r="L330" s="454"/>
    </row>
    <row r="331" spans="3:13" ht="15.75" thickBot="1" x14ac:dyDescent="0.3">
      <c r="C331" s="126" t="s">
        <v>44</v>
      </c>
      <c r="D331" s="129" t="s">
        <v>45</v>
      </c>
      <c r="E331" s="128" t="s">
        <v>55</v>
      </c>
      <c r="F331" s="128" t="s">
        <v>57</v>
      </c>
      <c r="G331" s="127" t="s">
        <v>27</v>
      </c>
      <c r="H331" s="133" t="s">
        <v>131</v>
      </c>
      <c r="I331" s="128" t="s">
        <v>46</v>
      </c>
      <c r="J331" s="128" t="s">
        <v>132</v>
      </c>
      <c r="K331" s="128" t="s">
        <v>410</v>
      </c>
      <c r="L331" s="128" t="s">
        <v>411</v>
      </c>
    </row>
    <row r="332" spans="3:13" x14ac:dyDescent="0.25">
      <c r="C332" s="322" t="s">
        <v>47</v>
      </c>
      <c r="D332" s="576">
        <v>100</v>
      </c>
      <c r="E332" s="323">
        <v>500</v>
      </c>
      <c r="F332" s="115">
        <v>100</v>
      </c>
      <c r="G332" s="324">
        <f t="shared" ref="G332:G340" si="29">E332*F332</f>
        <v>50000</v>
      </c>
      <c r="H332" s="325" t="s">
        <v>1762</v>
      </c>
      <c r="I332" s="116" t="s">
        <v>699</v>
      </c>
      <c r="J332" s="116" t="str">
        <f>VLOOKUP(I332,Presupuesto!$B$11:$C$566,2,0)</f>
        <v>SERVICIOS DE CAPACITACION.</v>
      </c>
      <c r="K332" s="326" t="s">
        <v>1496</v>
      </c>
      <c r="L332" s="116" t="s">
        <v>394</v>
      </c>
    </row>
    <row r="333" spans="3:13" x14ac:dyDescent="0.25">
      <c r="C333" s="99" t="s">
        <v>48</v>
      </c>
      <c r="D333" s="577"/>
      <c r="E333" s="200"/>
      <c r="F333" s="100"/>
      <c r="G333" s="97">
        <f t="shared" si="29"/>
        <v>0</v>
      </c>
      <c r="H333" s="161"/>
      <c r="I333" s="98" t="s">
        <v>717</v>
      </c>
      <c r="J333" s="98" t="str">
        <f>VLOOKUP(I333,Presupuesto!$B$11:$C$566,2,0)</f>
        <v>SERVICIOS DE IMPRENTA PUBLIC.Y REPRODUCCION</v>
      </c>
      <c r="K333" s="98" t="str">
        <f t="shared" ref="K333:K341" si="30">$K$211</f>
        <v>Gestión Tecnologías de Información y Comunicación</v>
      </c>
      <c r="L333" s="98" t="s">
        <v>412</v>
      </c>
    </row>
    <row r="334" spans="3:13" x14ac:dyDescent="0.25">
      <c r="C334" s="99" t="s">
        <v>49</v>
      </c>
      <c r="D334" s="577"/>
      <c r="E334" s="200"/>
      <c r="F334" s="100"/>
      <c r="G334" s="97">
        <f t="shared" si="29"/>
        <v>0</v>
      </c>
      <c r="H334" s="161"/>
      <c r="I334" s="98" t="s">
        <v>792</v>
      </c>
      <c r="J334" s="98" t="str">
        <f>VLOOKUP(I334,Presupuesto!$B$11:$C$566,2,0)</f>
        <v>ALIMENTOS B EBIDAS PARA PERSONAS</v>
      </c>
      <c r="K334" s="98" t="str">
        <f t="shared" si="30"/>
        <v>Gestión Tecnologías de Información y Comunicación</v>
      </c>
      <c r="L334" s="98" t="s">
        <v>396</v>
      </c>
    </row>
    <row r="335" spans="3:13" x14ac:dyDescent="0.25">
      <c r="C335" s="99" t="s">
        <v>50</v>
      </c>
      <c r="D335" s="577"/>
      <c r="E335" s="151"/>
      <c r="F335" s="118"/>
      <c r="G335" s="97">
        <f t="shared" si="29"/>
        <v>0</v>
      </c>
      <c r="H335" s="161"/>
      <c r="I335" s="317" t="s">
        <v>300</v>
      </c>
      <c r="J335" s="98" t="str">
        <f>VLOOKUP(I335,Presupuesto!$B$11:$C$566,2,0)</f>
        <v>PASAJES (26100-00)</v>
      </c>
      <c r="K335" s="98" t="str">
        <f t="shared" si="30"/>
        <v>Gestión Tecnologías de Información y Comunicación</v>
      </c>
      <c r="L335" s="98" t="s">
        <v>412</v>
      </c>
    </row>
    <row r="336" spans="3:13" x14ac:dyDescent="0.25">
      <c r="C336" s="99" t="s">
        <v>417</v>
      </c>
      <c r="D336" s="577"/>
      <c r="E336" s="151"/>
      <c r="F336" s="118"/>
      <c r="G336" s="97">
        <f t="shared" si="29"/>
        <v>0</v>
      </c>
      <c r="H336" s="161"/>
      <c r="I336" s="98" t="s">
        <v>821</v>
      </c>
      <c r="J336" s="98" t="str">
        <f>VLOOKUP(I336,Presupuesto!$B$11:$C$566,2,0)</f>
        <v>PRODUCTOS PAPEL Y CARTON</v>
      </c>
      <c r="K336" s="98" t="str">
        <f t="shared" si="30"/>
        <v>Gestión Tecnologías de Información y Comunicación</v>
      </c>
      <c r="L336" s="98" t="s">
        <v>412</v>
      </c>
    </row>
    <row r="337" spans="3:12" x14ac:dyDescent="0.25">
      <c r="C337" s="99" t="s">
        <v>51</v>
      </c>
      <c r="D337" s="577"/>
      <c r="E337" s="200"/>
      <c r="F337" s="100"/>
      <c r="G337" s="97">
        <f t="shared" si="29"/>
        <v>0</v>
      </c>
      <c r="H337" s="161"/>
      <c r="I337" s="98" t="s">
        <v>821</v>
      </c>
      <c r="J337" s="98" t="str">
        <f>VLOOKUP(I337,Presupuesto!$B$11:$C$566,2,0)</f>
        <v>PRODUCTOS PAPEL Y CARTON</v>
      </c>
      <c r="K337" s="98" t="str">
        <f t="shared" si="30"/>
        <v>Gestión Tecnologías de Información y Comunicación</v>
      </c>
      <c r="L337" s="98" t="s">
        <v>412</v>
      </c>
    </row>
    <row r="338" spans="3:12" x14ac:dyDescent="0.25">
      <c r="C338" s="99" t="s">
        <v>123</v>
      </c>
      <c r="D338" s="577"/>
      <c r="E338" s="200"/>
      <c r="F338" s="100"/>
      <c r="G338" s="97">
        <f t="shared" si="29"/>
        <v>0</v>
      </c>
      <c r="H338" s="161"/>
      <c r="I338" s="98" t="s">
        <v>942</v>
      </c>
      <c r="J338" s="98" t="str">
        <f>VLOOKUP(I338,Presupuesto!$B$11:$C$566,2,0)</f>
        <v>UTILES DE ESCRITORIO, OFICINA Y ENSE¥ANZA</v>
      </c>
      <c r="K338" s="98" t="str">
        <f t="shared" si="30"/>
        <v>Gestión Tecnologías de Información y Comunicación</v>
      </c>
      <c r="L338" s="98" t="s">
        <v>412</v>
      </c>
    </row>
    <row r="339" spans="3:12" x14ac:dyDescent="0.25">
      <c r="C339" s="99" t="s">
        <v>34</v>
      </c>
      <c r="D339" s="577"/>
      <c r="E339" s="200"/>
      <c r="F339" s="100"/>
      <c r="G339" s="97">
        <f t="shared" si="29"/>
        <v>0</v>
      </c>
      <c r="H339" s="161"/>
      <c r="I339" s="98" t="s">
        <v>942</v>
      </c>
      <c r="J339" s="98" t="str">
        <f>VLOOKUP(I339,Presupuesto!$B$11:$C$566,2,0)</f>
        <v>UTILES DE ESCRITORIO, OFICINA Y ENSE¥ANZA</v>
      </c>
      <c r="K339" s="98" t="str">
        <f t="shared" si="30"/>
        <v>Gestión Tecnologías de Información y Comunicación</v>
      </c>
      <c r="L339" s="98" t="s">
        <v>412</v>
      </c>
    </row>
    <row r="340" spans="3:12" x14ac:dyDescent="0.25">
      <c r="C340" s="109" t="s">
        <v>52</v>
      </c>
      <c r="D340" s="577"/>
      <c r="E340" s="211"/>
      <c r="F340" s="119"/>
      <c r="G340" s="97">
        <f t="shared" si="29"/>
        <v>0</v>
      </c>
      <c r="H340" s="161"/>
      <c r="I340" s="98" t="s">
        <v>942</v>
      </c>
      <c r="J340" s="98" t="str">
        <f>VLOOKUP(I340,Presupuesto!$B$11:$C$566,2,0)</f>
        <v>UTILES DE ESCRITORIO, OFICINA Y ENSE¥ANZA</v>
      </c>
      <c r="K340" s="98" t="str">
        <f t="shared" si="30"/>
        <v>Gestión Tecnologías de Información y Comunicación</v>
      </c>
      <c r="L340" s="98" t="s">
        <v>412</v>
      </c>
    </row>
    <row r="341" spans="3:12" ht="15.75" thickBot="1" x14ac:dyDescent="0.3">
      <c r="C341" s="215" t="s">
        <v>430</v>
      </c>
      <c r="D341" s="216">
        <v>0</v>
      </c>
      <c r="E341" s="327"/>
      <c r="F341" s="104"/>
      <c r="G341" s="105">
        <f>D341*E341*F341</f>
        <v>0</v>
      </c>
      <c r="H341" s="328"/>
      <c r="I341" s="329" t="s">
        <v>301</v>
      </c>
      <c r="J341" s="106" t="str">
        <f>VLOOKUP(I341,Presupuesto!$B$11:$C$566,2,0)</f>
        <v>VIATICOS (26200-00)</v>
      </c>
      <c r="K341" s="330" t="str">
        <f t="shared" si="30"/>
        <v>Gestión Tecnologías de Información y Comunicación</v>
      </c>
      <c r="L341" s="330" t="s">
        <v>412</v>
      </c>
    </row>
    <row r="342" spans="3:12" x14ac:dyDescent="0.25">
      <c r="C342" s="454"/>
      <c r="D342" s="454"/>
      <c r="E342" s="454"/>
      <c r="F342" s="454"/>
      <c r="G342" s="454"/>
      <c r="H342" s="441"/>
      <c r="I342" s="454"/>
      <c r="J342" s="454"/>
      <c r="K342" s="454"/>
      <c r="L342" s="454"/>
    </row>
    <row r="343" spans="3:12" x14ac:dyDescent="0.25">
      <c r="E343" s="454"/>
      <c r="F343" s="454"/>
      <c r="G343" s="454"/>
      <c r="H343" s="441"/>
      <c r="I343" s="454"/>
      <c r="J343" s="454"/>
      <c r="K343" s="454"/>
      <c r="L343" s="454"/>
    </row>
    <row r="345" spans="3:12" ht="15.75" thickBot="1" x14ac:dyDescent="0.3"/>
    <row r="346" spans="3:12" ht="15.75" thickBot="1" x14ac:dyDescent="0.3">
      <c r="C346" s="29" t="s">
        <v>43</v>
      </c>
      <c r="D346" s="30">
        <f>SUM(G353:G362)</f>
        <v>50000</v>
      </c>
      <c r="E346" s="93"/>
      <c r="F346" s="93"/>
      <c r="G346" s="93"/>
      <c r="H346" s="76"/>
      <c r="I346" s="76"/>
      <c r="J346" s="76"/>
      <c r="K346" s="112"/>
      <c r="L346" s="454"/>
    </row>
    <row r="347" spans="3:12" x14ac:dyDescent="0.25">
      <c r="C347" s="70" t="s">
        <v>1791</v>
      </c>
      <c r="D347" s="31"/>
      <c r="E347" s="93"/>
      <c r="F347" s="93"/>
      <c r="G347" s="93"/>
      <c r="H347" s="76"/>
      <c r="I347" s="76"/>
      <c r="J347" s="76"/>
      <c r="K347" s="112"/>
      <c r="L347" s="454"/>
    </row>
    <row r="348" spans="3:12" x14ac:dyDescent="0.25">
      <c r="C348" s="70"/>
      <c r="D348" s="31"/>
      <c r="E348" s="93"/>
      <c r="F348" s="93"/>
      <c r="G348" s="93"/>
      <c r="H348" s="76"/>
      <c r="I348" s="76"/>
      <c r="J348" s="76"/>
      <c r="K348" s="112"/>
      <c r="L348" s="454"/>
    </row>
    <row r="349" spans="3:12" ht="15.75" x14ac:dyDescent="0.25">
      <c r="C349" s="202" t="s">
        <v>392</v>
      </c>
      <c r="D349" s="358" t="s">
        <v>1791</v>
      </c>
      <c r="E349" s="93"/>
      <c r="F349" s="93"/>
      <c r="G349" s="93"/>
      <c r="H349" s="76"/>
      <c r="I349" s="76"/>
      <c r="J349" s="76"/>
      <c r="K349" s="112"/>
      <c r="L349" s="454"/>
    </row>
    <row r="350" spans="3:12" ht="18.75" x14ac:dyDescent="0.25">
      <c r="C350" s="555" t="str">
        <f>IFERROR(VLOOKUP(D349,'1. Desarrollo e Innov. Curricu.'!$E:$F,2,FALSE),IFERROR(VLOOKUP(D349,'2. Investigación Científica'!$E:$F,2,FALSE),IFERROR(VLOOKUP(D349,'3. Vinculación Univ. Sociedad'!$E:$F,2,FALSE),IFERROR(VLOOKUP(D349,'4. Docencia y Profesorado Univ.'!$E:$F,2,FALSE),IFERROR(VLOOKUP(D349,'5. Estudiantes y Graduados'!$E:$F,2,FALSE),IFERROR(VLOOKUP(D349,'11. Gestion Administrativa'!$E:$F,2,FALSE),IFERROR(VLOOKUP(D349,'13. Gestión Académica'!$E:$F,2,FALSE),IFERROR(VLOOKUP(D349,'8. Asegura. de la Calid. y M'!$E:$F,2,FALSE),IFERROR(VLOOKUP(D349,'6. Gestión del Conocimiento'!$E:$F,2,FALSE),IFERROR(VLOOKUP(D349,'15. Gobernabilidad y Proceso...'!$E:$F,2,FALSE),IFERROR(VLOOKUP(D349,'12. Gestión del Talento Humano'!$E:$F,2,FALSE),IFERROR(VLOOKUP(D349,'14. Internacional... de la E.S.'!$E:$F,2,FALSE),IFERROR(VLOOKUP(D349,'10. Posgrado'!$E:$F,2,FALSE),IFERROR(VLOOKUP(D349,'17. Gestión TIC'!$E:$F,2,FALSE),IFERROR(VLOOKUP(D349,'16. Desa. del Sistema Educ.Sup.'!$E:$F,2,FALSE),IFERROR(VLOOKUP(D349,'9. Cultura de Inno. Insti...'!$E:$F,2,FALSE),VLOOKUP(D349,'7. Lo Esencial de la Reforma U.'!$E:$F,2,0)))))))))))))))))</f>
        <v>Congresos de Investigación , Diplomados en diferentes areas del conocimiento que se manejan en la facultad, auspiciadas o en coordianación con estas entidades</v>
      </c>
      <c r="D350" s="31" t="s">
        <v>1848</v>
      </c>
      <c r="E350" s="93"/>
      <c r="F350" s="93"/>
      <c r="G350" s="93"/>
      <c r="H350" s="76"/>
      <c r="I350" s="76"/>
      <c r="J350" s="76"/>
      <c r="K350" s="112"/>
      <c r="L350" s="454"/>
    </row>
    <row r="351" spans="3:12" ht="15.75" thickBot="1" x14ac:dyDescent="0.3">
      <c r="C351" s="70"/>
      <c r="D351" s="31"/>
      <c r="E351" s="93"/>
      <c r="F351" s="93"/>
      <c r="G351" s="93"/>
      <c r="H351" s="76"/>
      <c r="I351" s="76"/>
      <c r="J351" s="76"/>
      <c r="K351" s="112"/>
      <c r="L351" s="454"/>
    </row>
    <row r="352" spans="3:12" ht="15.75" thickBot="1" x14ac:dyDescent="0.3">
      <c r="C352" s="126" t="s">
        <v>44</v>
      </c>
      <c r="D352" s="129" t="s">
        <v>45</v>
      </c>
      <c r="E352" s="128" t="s">
        <v>55</v>
      </c>
      <c r="F352" s="128" t="s">
        <v>57</v>
      </c>
      <c r="G352" s="127" t="s">
        <v>27</v>
      </c>
      <c r="H352" s="133" t="s">
        <v>131</v>
      </c>
      <c r="I352" s="128" t="s">
        <v>46</v>
      </c>
      <c r="J352" s="128" t="s">
        <v>132</v>
      </c>
      <c r="K352" s="128" t="s">
        <v>410</v>
      </c>
      <c r="L352" s="128" t="s">
        <v>411</v>
      </c>
    </row>
    <row r="353" spans="3:13" x14ac:dyDescent="0.25">
      <c r="C353" s="322" t="s">
        <v>47</v>
      </c>
      <c r="D353" s="576">
        <v>100</v>
      </c>
      <c r="E353" s="323">
        <v>500</v>
      </c>
      <c r="F353" s="115">
        <v>100</v>
      </c>
      <c r="G353" s="324">
        <f t="shared" ref="G353:G361" si="31">E353*F353</f>
        <v>50000</v>
      </c>
      <c r="H353" s="325" t="s">
        <v>1762</v>
      </c>
      <c r="I353" s="116" t="s">
        <v>699</v>
      </c>
      <c r="J353" s="116" t="str">
        <f>VLOOKUP(I353,Presupuesto!$B$11:$C$566,2,0)</f>
        <v>SERVICIOS DE CAPACITACION.</v>
      </c>
      <c r="K353" s="326" t="s">
        <v>1496</v>
      </c>
      <c r="L353" s="116" t="s">
        <v>394</v>
      </c>
    </row>
    <row r="354" spans="3:13" x14ac:dyDescent="0.25">
      <c r="C354" s="99" t="s">
        <v>48</v>
      </c>
      <c r="D354" s="577"/>
      <c r="E354" s="200"/>
      <c r="F354" s="100"/>
      <c r="G354" s="97">
        <f t="shared" si="31"/>
        <v>0</v>
      </c>
      <c r="H354" s="161"/>
      <c r="I354" s="98" t="s">
        <v>717</v>
      </c>
      <c r="J354" s="98" t="str">
        <f>VLOOKUP(I354,Presupuesto!$B$11:$C$566,2,0)</f>
        <v>SERVICIOS DE IMPRENTA PUBLIC.Y REPRODUCCION</v>
      </c>
      <c r="K354" s="98" t="str">
        <f t="shared" ref="K354:K362" si="32">$K$211</f>
        <v>Gestión Tecnologías de Información y Comunicación</v>
      </c>
      <c r="L354" s="98" t="s">
        <v>412</v>
      </c>
    </row>
    <row r="355" spans="3:13" x14ac:dyDescent="0.25">
      <c r="C355" s="99" t="s">
        <v>49</v>
      </c>
      <c r="D355" s="577"/>
      <c r="E355" s="200"/>
      <c r="F355" s="100"/>
      <c r="G355" s="97">
        <f t="shared" si="31"/>
        <v>0</v>
      </c>
      <c r="H355" s="161"/>
      <c r="I355" s="98" t="s">
        <v>792</v>
      </c>
      <c r="J355" s="98" t="str">
        <f>VLOOKUP(I355,Presupuesto!$B$11:$C$566,2,0)</f>
        <v>ALIMENTOS B EBIDAS PARA PERSONAS</v>
      </c>
      <c r="K355" s="98" t="str">
        <f t="shared" si="32"/>
        <v>Gestión Tecnologías de Información y Comunicación</v>
      </c>
      <c r="L355" s="98" t="s">
        <v>396</v>
      </c>
    </row>
    <row r="356" spans="3:13" x14ac:dyDescent="0.25">
      <c r="C356" s="99" t="s">
        <v>50</v>
      </c>
      <c r="D356" s="577"/>
      <c r="E356" s="151"/>
      <c r="F356" s="118"/>
      <c r="G356" s="97">
        <f t="shared" si="31"/>
        <v>0</v>
      </c>
      <c r="H356" s="161"/>
      <c r="I356" s="317" t="s">
        <v>300</v>
      </c>
      <c r="J356" s="98" t="str">
        <f>VLOOKUP(I356,Presupuesto!$B$11:$C$566,2,0)</f>
        <v>PASAJES (26100-00)</v>
      </c>
      <c r="K356" s="98" t="str">
        <f t="shared" si="32"/>
        <v>Gestión Tecnologías de Información y Comunicación</v>
      </c>
      <c r="L356" s="98" t="s">
        <v>412</v>
      </c>
    </row>
    <row r="357" spans="3:13" x14ac:dyDescent="0.25">
      <c r="C357" s="99" t="s">
        <v>417</v>
      </c>
      <c r="D357" s="577"/>
      <c r="E357" s="151"/>
      <c r="F357" s="118"/>
      <c r="G357" s="97">
        <f t="shared" si="31"/>
        <v>0</v>
      </c>
      <c r="H357" s="161"/>
      <c r="I357" s="98" t="s">
        <v>821</v>
      </c>
      <c r="J357" s="98" t="str">
        <f>VLOOKUP(I357,Presupuesto!$B$11:$C$566,2,0)</f>
        <v>PRODUCTOS PAPEL Y CARTON</v>
      </c>
      <c r="K357" s="98" t="str">
        <f t="shared" si="32"/>
        <v>Gestión Tecnologías de Información y Comunicación</v>
      </c>
      <c r="L357" s="98" t="s">
        <v>412</v>
      </c>
    </row>
    <row r="358" spans="3:13" x14ac:dyDescent="0.25">
      <c r="C358" s="99" t="s">
        <v>51</v>
      </c>
      <c r="D358" s="577"/>
      <c r="E358" s="200"/>
      <c r="F358" s="100"/>
      <c r="G358" s="97">
        <f t="shared" si="31"/>
        <v>0</v>
      </c>
      <c r="H358" s="161"/>
      <c r="I358" s="98" t="s">
        <v>821</v>
      </c>
      <c r="J358" s="98" t="str">
        <f>VLOOKUP(I358,Presupuesto!$B$11:$C$566,2,0)</f>
        <v>PRODUCTOS PAPEL Y CARTON</v>
      </c>
      <c r="K358" s="98" t="str">
        <f t="shared" si="32"/>
        <v>Gestión Tecnologías de Información y Comunicación</v>
      </c>
      <c r="L358" s="98" t="s">
        <v>412</v>
      </c>
    </row>
    <row r="359" spans="3:13" x14ac:dyDescent="0.25">
      <c r="C359" s="99" t="s">
        <v>123</v>
      </c>
      <c r="D359" s="577"/>
      <c r="E359" s="200"/>
      <c r="F359" s="100"/>
      <c r="G359" s="97">
        <f t="shared" si="31"/>
        <v>0</v>
      </c>
      <c r="H359" s="161"/>
      <c r="I359" s="98" t="s">
        <v>942</v>
      </c>
      <c r="J359" s="98" t="str">
        <f>VLOOKUP(I359,Presupuesto!$B$11:$C$566,2,0)</f>
        <v>UTILES DE ESCRITORIO, OFICINA Y ENSE¥ANZA</v>
      </c>
      <c r="K359" s="98" t="str">
        <f t="shared" si="32"/>
        <v>Gestión Tecnologías de Información y Comunicación</v>
      </c>
      <c r="L359" s="98" t="s">
        <v>412</v>
      </c>
    </row>
    <row r="360" spans="3:13" x14ac:dyDescent="0.25">
      <c r="C360" s="99" t="s">
        <v>34</v>
      </c>
      <c r="D360" s="577"/>
      <c r="E360" s="200"/>
      <c r="F360" s="100"/>
      <c r="G360" s="97">
        <f t="shared" si="31"/>
        <v>0</v>
      </c>
      <c r="H360" s="161"/>
      <c r="I360" s="98" t="s">
        <v>942</v>
      </c>
      <c r="J360" s="98" t="str">
        <f>VLOOKUP(I360,Presupuesto!$B$11:$C$566,2,0)</f>
        <v>UTILES DE ESCRITORIO, OFICINA Y ENSE¥ANZA</v>
      </c>
      <c r="K360" s="98" t="str">
        <f t="shared" si="32"/>
        <v>Gestión Tecnologías de Información y Comunicación</v>
      </c>
      <c r="L360" s="98" t="s">
        <v>412</v>
      </c>
    </row>
    <row r="361" spans="3:13" x14ac:dyDescent="0.25">
      <c r="C361" s="109" t="s">
        <v>52</v>
      </c>
      <c r="D361" s="577"/>
      <c r="E361" s="211"/>
      <c r="F361" s="119"/>
      <c r="G361" s="97">
        <f t="shared" si="31"/>
        <v>0</v>
      </c>
      <c r="H361" s="161"/>
      <c r="I361" s="98" t="s">
        <v>942</v>
      </c>
      <c r="J361" s="98" t="str">
        <f>VLOOKUP(I361,Presupuesto!$B$11:$C$566,2,0)</f>
        <v>UTILES DE ESCRITORIO, OFICINA Y ENSE¥ANZA</v>
      </c>
      <c r="K361" s="98" t="str">
        <f t="shared" si="32"/>
        <v>Gestión Tecnologías de Información y Comunicación</v>
      </c>
      <c r="L361" s="98" t="s">
        <v>412</v>
      </c>
    </row>
    <row r="362" spans="3:13" ht="15.75" thickBot="1" x14ac:dyDescent="0.3">
      <c r="C362" s="215" t="s">
        <v>430</v>
      </c>
      <c r="D362" s="216">
        <v>0</v>
      </c>
      <c r="E362" s="327"/>
      <c r="F362" s="104"/>
      <c r="G362" s="105">
        <f>D362*E362*F362</f>
        <v>0</v>
      </c>
      <c r="H362" s="328"/>
      <c r="I362" s="329" t="s">
        <v>301</v>
      </c>
      <c r="J362" s="106" t="str">
        <f>VLOOKUP(I362,Presupuesto!$B$11:$C$566,2,0)</f>
        <v>VIATICOS (26200-00)</v>
      </c>
      <c r="K362" s="330" t="str">
        <f t="shared" si="32"/>
        <v>Gestión Tecnologías de Información y Comunicación</v>
      </c>
      <c r="L362" s="330" t="s">
        <v>412</v>
      </c>
    </row>
    <row r="363" spans="3:13" x14ac:dyDescent="0.25">
      <c r="C363" s="454"/>
      <c r="D363" s="454"/>
      <c r="E363" s="454"/>
      <c r="F363" s="454"/>
      <c r="G363" s="454"/>
      <c r="H363" s="441"/>
      <c r="I363" s="454"/>
      <c r="J363" s="454"/>
      <c r="K363" s="454"/>
      <c r="L363" s="454"/>
    </row>
    <row r="365" spans="3:13" ht="15.75" thickBot="1" x14ac:dyDescent="0.3">
      <c r="C365" s="454"/>
      <c r="D365" s="454"/>
      <c r="E365" s="454"/>
      <c r="F365" s="454"/>
      <c r="G365" s="454"/>
      <c r="H365" s="441"/>
      <c r="I365" s="454"/>
      <c r="J365" s="454"/>
      <c r="K365" s="454"/>
      <c r="L365" s="454"/>
      <c r="M365" s="454"/>
    </row>
    <row r="366" spans="3:13" ht="15.75" thickBot="1" x14ac:dyDescent="0.3">
      <c r="C366" s="29" t="s">
        <v>43</v>
      </c>
      <c r="D366" s="30">
        <f>SUM(G373:G381)</f>
        <v>72500</v>
      </c>
      <c r="E366" s="93"/>
      <c r="F366" s="93"/>
      <c r="G366" s="93"/>
      <c r="H366" s="76"/>
      <c r="I366" s="76"/>
      <c r="J366" s="76"/>
      <c r="K366" s="112"/>
      <c r="L366" s="454"/>
      <c r="M366" s="454"/>
    </row>
    <row r="367" spans="3:13" x14ac:dyDescent="0.25">
      <c r="C367" s="70"/>
      <c r="D367" s="31"/>
      <c r="E367" s="93"/>
      <c r="F367" s="93"/>
      <c r="G367" s="93"/>
      <c r="H367" s="76"/>
      <c r="I367" s="76"/>
      <c r="J367" s="76"/>
      <c r="K367" s="112"/>
      <c r="L367" s="454"/>
      <c r="M367" s="454"/>
    </row>
    <row r="368" spans="3:13" x14ac:dyDescent="0.25">
      <c r="C368" s="70"/>
      <c r="D368" s="31"/>
      <c r="E368" s="93"/>
      <c r="F368" s="93"/>
      <c r="G368" s="93"/>
      <c r="H368" s="76"/>
      <c r="I368" s="76"/>
      <c r="J368" s="76"/>
      <c r="K368" s="112"/>
      <c r="L368" s="454"/>
      <c r="M368" s="454"/>
    </row>
    <row r="369" spans="3:13" ht="15.75" x14ac:dyDescent="0.25">
      <c r="C369" s="202" t="s">
        <v>392</v>
      </c>
      <c r="D369" s="358" t="s">
        <v>1837</v>
      </c>
      <c r="E369" s="93"/>
      <c r="F369" s="93"/>
      <c r="G369" s="93"/>
      <c r="H369" s="76"/>
      <c r="I369" s="76"/>
      <c r="J369" s="76"/>
      <c r="K369" s="112"/>
      <c r="L369" s="454"/>
      <c r="M369" s="454"/>
    </row>
    <row r="370" spans="3:13" ht="18.75" x14ac:dyDescent="0.25">
      <c r="C370" s="555" t="str">
        <f>IFERROR(VLOOKUP(D369,'1. Desarrollo e Innov. Curricu.'!$E:$F,2,FALSE),IFERROR(VLOOKUP(D369,'2. Investigación Científica'!$E:$F,2,FALSE),IFERROR(VLOOKUP(D369,'3. Vinculación Univ. Sociedad'!$E:$F,2,FALSE),IFERROR(VLOOKUP(D369,'4. Docencia y Profesorado Univ.'!$E:$F,2,FALSE),IFERROR(VLOOKUP(D369,'5. Estudiantes y Graduados'!$E:$F,2,FALSE),IFERROR(VLOOKUP(D369,'11. Gestion Administrativa'!$E:$F,2,FALSE),IFERROR(VLOOKUP(D369,'13. Gestión Académica'!$E:$F,2,FALSE),IFERROR(VLOOKUP(D369,'8. Asegura. de la Calid. y M'!$E:$F,2,FALSE),IFERROR(VLOOKUP(D369,'6. Gestión del Conocimiento'!$E:$F,2,FALSE),IFERROR(VLOOKUP(D369,'15. Gobernabilidad y Proceso...'!$E:$F,2,FALSE),IFERROR(VLOOKUP(D369,'12. Gestión del Talento Humano'!$E:$F,2,FALSE),IFERROR(VLOOKUP(D369,'14. Internacional... de la E.S.'!$E:$F,2,FALSE),IFERROR(VLOOKUP(D369,'10. Posgrado'!$E:$F,2,FALSE),IFERROR(VLOOKUP(D369,'17. Gestión TIC'!$E:$F,2,FALSE),IFERROR(VLOOKUP(D369,'16. Desa. del Sistema Educ.Sup.'!$E:$F,2,FALSE),IFERROR(VLOOKUP(D369,'9. Cultura de Inno. Insti...'!$E:$F,2,FALSE),VLOOKUP(D369,'7. Lo Esencial de la Reforma U.'!$E:$F,2,0)))))))))))))))))</f>
        <v>b.1 Optimizar espacios físicos de  laboratorios. (2 Archivadores, 2 computadoras)</v>
      </c>
      <c r="D370" s="31" t="s">
        <v>1854</v>
      </c>
      <c r="E370" s="93"/>
      <c r="F370" s="93"/>
      <c r="G370" s="93"/>
      <c r="H370" s="76"/>
      <c r="I370" s="76"/>
      <c r="J370" s="76"/>
      <c r="K370" s="112"/>
      <c r="L370" s="454"/>
      <c r="M370" s="454"/>
    </row>
    <row r="371" spans="3:13" ht="15.75" thickBot="1" x14ac:dyDescent="0.3">
      <c r="C371" s="70"/>
      <c r="D371" s="31"/>
      <c r="E371" s="93"/>
      <c r="F371" s="93"/>
      <c r="G371" s="93"/>
      <c r="H371" s="76"/>
      <c r="I371" s="76"/>
      <c r="J371" s="76"/>
      <c r="K371" s="112"/>
      <c r="L371" s="454"/>
      <c r="M371" s="454"/>
    </row>
    <row r="372" spans="3:13" ht="15.75" thickBot="1" x14ac:dyDescent="0.3">
      <c r="C372" s="126" t="s">
        <v>44</v>
      </c>
      <c r="D372" s="129" t="s">
        <v>45</v>
      </c>
      <c r="E372" s="128" t="s">
        <v>55</v>
      </c>
      <c r="F372" s="128" t="s">
        <v>57</v>
      </c>
      <c r="G372" s="127" t="s">
        <v>27</v>
      </c>
      <c r="H372" s="133" t="s">
        <v>131</v>
      </c>
      <c r="I372" s="128" t="s">
        <v>46</v>
      </c>
      <c r="J372" s="128" t="s">
        <v>132</v>
      </c>
      <c r="K372" s="128" t="s">
        <v>410</v>
      </c>
      <c r="L372" s="128" t="s">
        <v>411</v>
      </c>
      <c r="M372" s="454"/>
    </row>
    <row r="373" spans="3:13" x14ac:dyDescent="0.25">
      <c r="C373" s="322" t="s">
        <v>47</v>
      </c>
      <c r="D373" s="576">
        <v>400</v>
      </c>
      <c r="E373" s="323">
        <v>7250</v>
      </c>
      <c r="F373" s="115">
        <v>10</v>
      </c>
      <c r="G373" s="324">
        <f t="shared" ref="G373:G381" si="33">E373*F373</f>
        <v>72500</v>
      </c>
      <c r="H373" s="325" t="s">
        <v>1762</v>
      </c>
      <c r="I373" s="116" t="s">
        <v>699</v>
      </c>
      <c r="J373" s="116" t="str">
        <f>VLOOKUP(I373,Presupuesto!$B$11:$C$566,2,0)</f>
        <v>SERVICIOS DE CAPACITACION.</v>
      </c>
      <c r="K373" s="326" t="s">
        <v>1496</v>
      </c>
      <c r="L373" s="116" t="s">
        <v>394</v>
      </c>
      <c r="M373" s="454"/>
    </row>
    <row r="374" spans="3:13" x14ac:dyDescent="0.25">
      <c r="C374" s="99" t="s">
        <v>48</v>
      </c>
      <c r="D374" s="577"/>
      <c r="E374" s="200">
        <f>D373</f>
        <v>400</v>
      </c>
      <c r="F374" s="100"/>
      <c r="G374" s="97">
        <f t="shared" si="33"/>
        <v>0</v>
      </c>
      <c r="H374" s="161"/>
      <c r="I374" s="98" t="s">
        <v>717</v>
      </c>
      <c r="J374" s="98" t="str">
        <f>VLOOKUP(I374,Presupuesto!$B$11:$C$566,2,0)</f>
        <v>SERVICIOS DE IMPRENTA PUBLIC.Y REPRODUCCION</v>
      </c>
      <c r="K374" s="98" t="str">
        <f t="shared" ref="K374:K382" si="34">$K$36</f>
        <v>Gestión Tecnologías de Información y Comunicación</v>
      </c>
      <c r="L374" s="98" t="s">
        <v>412</v>
      </c>
      <c r="M374" s="454"/>
    </row>
    <row r="375" spans="3:13" x14ac:dyDescent="0.25">
      <c r="C375" s="99" t="s">
        <v>49</v>
      </c>
      <c r="D375" s="577"/>
      <c r="E375" s="200">
        <f>D373</f>
        <v>400</v>
      </c>
      <c r="F375" s="100"/>
      <c r="G375" s="97">
        <f t="shared" si="33"/>
        <v>0</v>
      </c>
      <c r="H375" s="161"/>
      <c r="I375" s="98" t="s">
        <v>792</v>
      </c>
      <c r="J375" s="98" t="str">
        <f>VLOOKUP(I375,Presupuesto!$B$11:$C$566,2,0)</f>
        <v>ALIMENTOS B EBIDAS PARA PERSONAS</v>
      </c>
      <c r="K375" s="98" t="str">
        <f t="shared" si="34"/>
        <v>Gestión Tecnologías de Información y Comunicación</v>
      </c>
      <c r="L375" s="98" t="s">
        <v>396</v>
      </c>
      <c r="M375" s="454"/>
    </row>
    <row r="376" spans="3:13" x14ac:dyDescent="0.25">
      <c r="C376" s="99" t="s">
        <v>50</v>
      </c>
      <c r="D376" s="577"/>
      <c r="E376" s="151">
        <v>0</v>
      </c>
      <c r="F376" s="118"/>
      <c r="G376" s="97">
        <f t="shared" si="33"/>
        <v>0</v>
      </c>
      <c r="H376" s="161"/>
      <c r="I376" s="317" t="s">
        <v>300</v>
      </c>
      <c r="J376" s="98" t="str">
        <f>VLOOKUP(I376,Presupuesto!$B$11:$C$566,2,0)</f>
        <v>PASAJES (26100-00)</v>
      </c>
      <c r="K376" s="98" t="str">
        <f t="shared" si="34"/>
        <v>Gestión Tecnologías de Información y Comunicación</v>
      </c>
      <c r="L376" s="98" t="s">
        <v>412</v>
      </c>
      <c r="M376" s="454"/>
    </row>
    <row r="377" spans="3:13" x14ac:dyDescent="0.25">
      <c r="C377" s="99" t="s">
        <v>417</v>
      </c>
      <c r="D377" s="577"/>
      <c r="E377" s="151">
        <v>0</v>
      </c>
      <c r="F377" s="118"/>
      <c r="G377" s="97">
        <f t="shared" si="33"/>
        <v>0</v>
      </c>
      <c r="H377" s="161"/>
      <c r="I377" s="98" t="s">
        <v>821</v>
      </c>
      <c r="J377" s="98" t="str">
        <f>VLOOKUP(I377,Presupuesto!$B$11:$C$566,2,0)</f>
        <v>PRODUCTOS PAPEL Y CARTON</v>
      </c>
      <c r="K377" s="98" t="str">
        <f t="shared" si="34"/>
        <v>Gestión Tecnologías de Información y Comunicación</v>
      </c>
      <c r="L377" s="98" t="s">
        <v>412</v>
      </c>
      <c r="M377" s="454"/>
    </row>
    <row r="378" spans="3:13" x14ac:dyDescent="0.25">
      <c r="C378" s="99" t="s">
        <v>51</v>
      </c>
      <c r="D378" s="577"/>
      <c r="E378" s="200">
        <f>(D373*25)/500</f>
        <v>20</v>
      </c>
      <c r="F378" s="100"/>
      <c r="G378" s="97">
        <f t="shared" si="33"/>
        <v>0</v>
      </c>
      <c r="H378" s="161"/>
      <c r="I378" s="98" t="s">
        <v>821</v>
      </c>
      <c r="J378" s="98" t="str">
        <f>VLOOKUP(I378,Presupuesto!$B$11:$C$566,2,0)</f>
        <v>PRODUCTOS PAPEL Y CARTON</v>
      </c>
      <c r="K378" s="98" t="str">
        <f t="shared" si="34"/>
        <v>Gestión Tecnologías de Información y Comunicación</v>
      </c>
      <c r="L378" s="98" t="s">
        <v>412</v>
      </c>
      <c r="M378" s="454"/>
    </row>
    <row r="379" spans="3:13" x14ac:dyDescent="0.25">
      <c r="C379" s="99" t="s">
        <v>123</v>
      </c>
      <c r="D379" s="577"/>
      <c r="E379" s="200">
        <f>D373/12</f>
        <v>33.333333333333336</v>
      </c>
      <c r="F379" s="100"/>
      <c r="G379" s="97">
        <f t="shared" si="33"/>
        <v>0</v>
      </c>
      <c r="H379" s="161"/>
      <c r="I379" s="98" t="s">
        <v>942</v>
      </c>
      <c r="J379" s="98" t="str">
        <f>VLOOKUP(I379,Presupuesto!$B$11:$C$566,2,0)</f>
        <v>UTILES DE ESCRITORIO, OFICINA Y ENSE¥ANZA</v>
      </c>
      <c r="K379" s="98" t="str">
        <f t="shared" si="34"/>
        <v>Gestión Tecnologías de Información y Comunicación</v>
      </c>
      <c r="L379" s="98" t="s">
        <v>412</v>
      </c>
      <c r="M379" s="454"/>
    </row>
    <row r="380" spans="3:13" x14ac:dyDescent="0.25">
      <c r="C380" s="99" t="s">
        <v>34</v>
      </c>
      <c r="D380" s="577"/>
      <c r="E380" s="200">
        <f>D373/12</f>
        <v>33.333333333333336</v>
      </c>
      <c r="F380" s="100"/>
      <c r="G380" s="97">
        <f t="shared" si="33"/>
        <v>0</v>
      </c>
      <c r="H380" s="161"/>
      <c r="I380" s="98" t="s">
        <v>942</v>
      </c>
      <c r="J380" s="98" t="str">
        <f>VLOOKUP(I380,Presupuesto!$B$11:$C$566,2,0)</f>
        <v>UTILES DE ESCRITORIO, OFICINA Y ENSE¥ANZA</v>
      </c>
      <c r="K380" s="98" t="str">
        <f t="shared" si="34"/>
        <v>Gestión Tecnologías de Información y Comunicación</v>
      </c>
      <c r="L380" s="98" t="s">
        <v>412</v>
      </c>
      <c r="M380" s="454"/>
    </row>
    <row r="381" spans="3:13" x14ac:dyDescent="0.25">
      <c r="C381" s="109" t="s">
        <v>52</v>
      </c>
      <c r="D381" s="577"/>
      <c r="E381" s="211">
        <v>0</v>
      </c>
      <c r="F381" s="119"/>
      <c r="G381" s="97">
        <f t="shared" si="33"/>
        <v>0</v>
      </c>
      <c r="H381" s="161"/>
      <c r="I381" s="98" t="s">
        <v>942</v>
      </c>
      <c r="J381" s="98" t="str">
        <f>VLOOKUP(I381,Presupuesto!$B$11:$C$566,2,0)</f>
        <v>UTILES DE ESCRITORIO, OFICINA Y ENSE¥ANZA</v>
      </c>
      <c r="K381" s="98" t="str">
        <f t="shared" si="34"/>
        <v>Gestión Tecnologías de Información y Comunicación</v>
      </c>
      <c r="L381" s="98" t="s">
        <v>412</v>
      </c>
      <c r="M381" s="454"/>
    </row>
    <row r="382" spans="3:13" ht="15.75" thickBot="1" x14ac:dyDescent="0.3">
      <c r="C382" s="215" t="s">
        <v>430</v>
      </c>
      <c r="D382" s="216">
        <v>0</v>
      </c>
      <c r="E382" s="327">
        <v>0</v>
      </c>
      <c r="F382" s="104"/>
      <c r="G382" s="105">
        <f>D382*E382*F382</f>
        <v>0</v>
      </c>
      <c r="H382" s="328"/>
      <c r="I382" s="329" t="s">
        <v>301</v>
      </c>
      <c r="J382" s="106" t="str">
        <f>VLOOKUP(I382,Presupuesto!$B$11:$C$566,2,0)</f>
        <v>VIATICOS (26200-00)</v>
      </c>
      <c r="K382" s="330" t="str">
        <f t="shared" si="34"/>
        <v>Gestión Tecnologías de Información y Comunicación</v>
      </c>
      <c r="L382" s="330" t="s">
        <v>412</v>
      </c>
      <c r="M382" s="454"/>
    </row>
    <row r="383" spans="3:13" x14ac:dyDescent="0.25">
      <c r="C383" s="454"/>
      <c r="D383" s="454"/>
      <c r="E383" s="454"/>
      <c r="F383" s="454"/>
      <c r="G383" s="454"/>
      <c r="H383" s="441"/>
      <c r="I383" s="454"/>
      <c r="J383" s="454"/>
      <c r="K383" s="454"/>
      <c r="L383" s="454"/>
      <c r="M383" s="454"/>
    </row>
    <row r="385" spans="3:13" ht="15.75" thickBot="1" x14ac:dyDescent="0.3">
      <c r="C385" s="454"/>
      <c r="D385" s="454"/>
      <c r="E385" s="454"/>
      <c r="F385" s="454"/>
      <c r="G385" s="454"/>
      <c r="H385" s="441"/>
      <c r="I385" s="454"/>
      <c r="J385" s="454"/>
      <c r="K385" s="454"/>
      <c r="L385" s="454"/>
      <c r="M385" s="454"/>
    </row>
    <row r="386" spans="3:13" ht="15.75" thickBot="1" x14ac:dyDescent="0.3">
      <c r="C386" s="29" t="s">
        <v>43</v>
      </c>
      <c r="D386" s="30">
        <f>SUM(G393:G401)</f>
        <v>5000</v>
      </c>
      <c r="E386" s="93"/>
      <c r="F386" s="93"/>
      <c r="G386" s="93"/>
      <c r="H386" s="76"/>
      <c r="I386" s="76"/>
      <c r="J386" s="76"/>
      <c r="K386" s="112"/>
      <c r="L386" s="454"/>
      <c r="M386" s="454"/>
    </row>
    <row r="387" spans="3:13" x14ac:dyDescent="0.25">
      <c r="C387" s="70"/>
      <c r="D387" s="31"/>
      <c r="E387" s="93"/>
      <c r="F387" s="93"/>
      <c r="G387" s="93"/>
      <c r="H387" s="76"/>
      <c r="I387" s="76"/>
      <c r="J387" s="76"/>
      <c r="K387" s="112"/>
      <c r="L387" s="454"/>
      <c r="M387" s="454"/>
    </row>
    <row r="388" spans="3:13" x14ac:dyDescent="0.25">
      <c r="C388" s="70"/>
      <c r="D388" s="31"/>
      <c r="E388" s="93"/>
      <c r="F388" s="93"/>
      <c r="G388" s="93"/>
      <c r="H388" s="76"/>
      <c r="I388" s="76"/>
      <c r="J388" s="76"/>
      <c r="K388" s="112"/>
      <c r="L388" s="454"/>
      <c r="M388" s="454"/>
    </row>
    <row r="389" spans="3:13" ht="15.75" x14ac:dyDescent="0.25">
      <c r="C389" s="202" t="s">
        <v>392</v>
      </c>
      <c r="D389" s="358"/>
      <c r="E389" s="93"/>
      <c r="F389" s="93"/>
      <c r="G389" s="93"/>
      <c r="H389" s="76"/>
      <c r="I389" s="76"/>
      <c r="J389" s="76"/>
      <c r="K389" s="112"/>
      <c r="L389" s="454"/>
      <c r="M389" s="454"/>
    </row>
    <row r="390" spans="3:13" ht="18.75" x14ac:dyDescent="0.25">
      <c r="C390" s="555" t="e">
        <f>IFERROR(VLOOKUP(D389,'1. Desarrollo e Innov. Curricu.'!$E:$F,2,FALSE),IFERROR(VLOOKUP(D389,'2. Investigación Científica'!$E:$F,2,FALSE),IFERROR(VLOOKUP(D389,'3. Vinculación Univ. Sociedad'!$E:$F,2,FALSE),IFERROR(VLOOKUP(D389,'4. Docencia y Profesorado Univ.'!$E:$F,2,FALSE),IFERROR(VLOOKUP(D389,'5. Estudiantes y Graduados'!$E:$F,2,FALSE),IFERROR(VLOOKUP(D389,'11. Gestion Administrativa'!$E:$F,2,FALSE),IFERROR(VLOOKUP(D389,'13. Gestión Académica'!$E:$F,2,FALSE),IFERROR(VLOOKUP(D389,'8. Asegura. de la Calid. y M'!$E:$F,2,FALSE),IFERROR(VLOOKUP(D389,'6. Gestión del Conocimiento'!$E:$F,2,FALSE),IFERROR(VLOOKUP(D389,'15. Gobernabilidad y Proceso...'!$E:$F,2,FALSE),IFERROR(VLOOKUP(D389,'12. Gestión del Talento Humano'!$E:$F,2,FALSE),IFERROR(VLOOKUP(D389,'14. Internacional... de la E.S.'!$E:$F,2,FALSE),IFERROR(VLOOKUP(D389,'10. Posgrado'!$E:$F,2,FALSE),IFERROR(VLOOKUP(D389,'17. Gestión TIC'!$E:$F,2,FALSE),IFERROR(VLOOKUP(D389,'16. Desa. del Sistema Educ.Sup.'!$E:$F,2,FALSE),IFERROR(VLOOKUP(D389,'9. Cultura de Inno. Insti...'!$E:$F,2,FALSE),VLOOKUP(D389,'7. Lo Esencial de la Reforma U.'!$E:$F,2,0)))))))))))))))))</f>
        <v>#N/A</v>
      </c>
      <c r="D390" s="31"/>
      <c r="E390" s="93"/>
      <c r="F390" s="93"/>
      <c r="G390" s="93"/>
      <c r="H390" s="76"/>
      <c r="I390" s="76"/>
      <c r="J390" s="76"/>
      <c r="K390" s="112"/>
      <c r="L390" s="454"/>
      <c r="M390" s="454"/>
    </row>
    <row r="391" spans="3:13" ht="15.75" thickBot="1" x14ac:dyDescent="0.3">
      <c r="C391" s="70"/>
      <c r="D391" s="31"/>
      <c r="E391" s="93"/>
      <c r="F391" s="93"/>
      <c r="G391" s="93"/>
      <c r="H391" s="76"/>
      <c r="I391" s="76"/>
      <c r="J391" s="76"/>
      <c r="K391" s="112"/>
      <c r="L391" s="454"/>
      <c r="M391" s="454"/>
    </row>
    <row r="392" spans="3:13" ht="15.75" thickBot="1" x14ac:dyDescent="0.3">
      <c r="C392" s="126" t="s">
        <v>44</v>
      </c>
      <c r="D392" s="129" t="s">
        <v>45</v>
      </c>
      <c r="E392" s="128" t="s">
        <v>55</v>
      </c>
      <c r="F392" s="128" t="s">
        <v>57</v>
      </c>
      <c r="G392" s="127" t="s">
        <v>27</v>
      </c>
      <c r="H392" s="133" t="s">
        <v>131</v>
      </c>
      <c r="I392" s="128" t="s">
        <v>46</v>
      </c>
      <c r="J392" s="128" t="s">
        <v>132</v>
      </c>
      <c r="K392" s="128" t="s">
        <v>410</v>
      </c>
      <c r="L392" s="128" t="s">
        <v>411</v>
      </c>
      <c r="M392" s="454"/>
    </row>
    <row r="393" spans="3:13" x14ac:dyDescent="0.25">
      <c r="C393" s="322" t="s">
        <v>47</v>
      </c>
      <c r="D393" s="576">
        <v>500</v>
      </c>
      <c r="E393" s="323">
        <v>10</v>
      </c>
      <c r="F393" s="115">
        <v>500</v>
      </c>
      <c r="G393" s="324">
        <f t="shared" ref="G393:G401" si="35">E393*F393</f>
        <v>5000</v>
      </c>
      <c r="H393" s="325" t="s">
        <v>1762</v>
      </c>
      <c r="I393" s="116" t="s">
        <v>699</v>
      </c>
      <c r="J393" s="116" t="str">
        <f>VLOOKUP(I393,Presupuesto!$B$11:$C$566,2,0)</f>
        <v>SERVICIOS DE CAPACITACION.</v>
      </c>
      <c r="K393" s="326" t="s">
        <v>1496</v>
      </c>
      <c r="L393" s="116" t="s">
        <v>394</v>
      </c>
      <c r="M393" s="454"/>
    </row>
    <row r="394" spans="3:13" x14ac:dyDescent="0.25">
      <c r="C394" s="99" t="s">
        <v>48</v>
      </c>
      <c r="D394" s="577"/>
      <c r="E394" s="200">
        <f>D393</f>
        <v>500</v>
      </c>
      <c r="F394" s="100"/>
      <c r="G394" s="97">
        <f t="shared" si="35"/>
        <v>0</v>
      </c>
      <c r="H394" s="161"/>
      <c r="I394" s="98" t="s">
        <v>717</v>
      </c>
      <c r="J394" s="98" t="str">
        <f>VLOOKUP(I394,Presupuesto!$B$11:$C$566,2,0)</f>
        <v>SERVICIOS DE IMPRENTA PUBLIC.Y REPRODUCCION</v>
      </c>
      <c r="K394" s="98" t="str">
        <f t="shared" ref="K394:K402" si="36">$K$36</f>
        <v>Gestión Tecnologías de Información y Comunicación</v>
      </c>
      <c r="L394" s="98" t="s">
        <v>412</v>
      </c>
      <c r="M394" s="454"/>
    </row>
    <row r="395" spans="3:13" x14ac:dyDescent="0.25">
      <c r="C395" s="99" t="s">
        <v>49</v>
      </c>
      <c r="D395" s="577"/>
      <c r="E395" s="200">
        <f>D393</f>
        <v>500</v>
      </c>
      <c r="F395" s="100"/>
      <c r="G395" s="97">
        <f t="shared" si="35"/>
        <v>0</v>
      </c>
      <c r="H395" s="161"/>
      <c r="I395" s="98" t="s">
        <v>792</v>
      </c>
      <c r="J395" s="98" t="str">
        <f>VLOOKUP(I395,Presupuesto!$B$11:$C$566,2,0)</f>
        <v>ALIMENTOS B EBIDAS PARA PERSONAS</v>
      </c>
      <c r="K395" s="98" t="str">
        <f t="shared" si="36"/>
        <v>Gestión Tecnologías de Información y Comunicación</v>
      </c>
      <c r="L395" s="98" t="s">
        <v>396</v>
      </c>
      <c r="M395" s="454"/>
    </row>
    <row r="396" spans="3:13" x14ac:dyDescent="0.25">
      <c r="C396" s="99" t="s">
        <v>50</v>
      </c>
      <c r="D396" s="577"/>
      <c r="E396" s="151">
        <v>0</v>
      </c>
      <c r="F396" s="118"/>
      <c r="G396" s="97">
        <f t="shared" si="35"/>
        <v>0</v>
      </c>
      <c r="H396" s="161"/>
      <c r="I396" s="317" t="s">
        <v>300</v>
      </c>
      <c r="J396" s="98" t="str">
        <f>VLOOKUP(I396,Presupuesto!$B$11:$C$566,2,0)</f>
        <v>PASAJES (26100-00)</v>
      </c>
      <c r="K396" s="98" t="str">
        <f t="shared" si="36"/>
        <v>Gestión Tecnologías de Información y Comunicación</v>
      </c>
      <c r="L396" s="98" t="s">
        <v>412</v>
      </c>
      <c r="M396" s="454"/>
    </row>
    <row r="397" spans="3:13" x14ac:dyDescent="0.25">
      <c r="C397" s="99" t="s">
        <v>417</v>
      </c>
      <c r="D397" s="577"/>
      <c r="E397" s="151">
        <v>0</v>
      </c>
      <c r="F397" s="118"/>
      <c r="G397" s="97">
        <f t="shared" si="35"/>
        <v>0</v>
      </c>
      <c r="H397" s="161"/>
      <c r="I397" s="98" t="s">
        <v>821</v>
      </c>
      <c r="J397" s="98" t="str">
        <f>VLOOKUP(I397,Presupuesto!$B$11:$C$566,2,0)</f>
        <v>PRODUCTOS PAPEL Y CARTON</v>
      </c>
      <c r="K397" s="98" t="str">
        <f t="shared" si="36"/>
        <v>Gestión Tecnologías de Información y Comunicación</v>
      </c>
      <c r="L397" s="98" t="s">
        <v>412</v>
      </c>
      <c r="M397" s="454"/>
    </row>
    <row r="398" spans="3:13" x14ac:dyDescent="0.25">
      <c r="C398" s="99" t="s">
        <v>51</v>
      </c>
      <c r="D398" s="577"/>
      <c r="E398" s="200">
        <f>(D393*25)/500</f>
        <v>25</v>
      </c>
      <c r="F398" s="100"/>
      <c r="G398" s="97">
        <f t="shared" si="35"/>
        <v>0</v>
      </c>
      <c r="H398" s="161"/>
      <c r="I398" s="98" t="s">
        <v>821</v>
      </c>
      <c r="J398" s="98" t="str">
        <f>VLOOKUP(I398,Presupuesto!$B$11:$C$566,2,0)</f>
        <v>PRODUCTOS PAPEL Y CARTON</v>
      </c>
      <c r="K398" s="98" t="str">
        <f t="shared" si="36"/>
        <v>Gestión Tecnologías de Información y Comunicación</v>
      </c>
      <c r="L398" s="98" t="s">
        <v>412</v>
      </c>
      <c r="M398" s="454"/>
    </row>
    <row r="399" spans="3:13" x14ac:dyDescent="0.25">
      <c r="C399" s="99" t="s">
        <v>123</v>
      </c>
      <c r="D399" s="577"/>
      <c r="E399" s="200">
        <f>D393/12</f>
        <v>41.666666666666664</v>
      </c>
      <c r="F399" s="100"/>
      <c r="G399" s="97">
        <f t="shared" si="35"/>
        <v>0</v>
      </c>
      <c r="H399" s="161"/>
      <c r="I399" s="98" t="s">
        <v>942</v>
      </c>
      <c r="J399" s="98" t="str">
        <f>VLOOKUP(I399,Presupuesto!$B$11:$C$566,2,0)</f>
        <v>UTILES DE ESCRITORIO, OFICINA Y ENSE¥ANZA</v>
      </c>
      <c r="K399" s="98" t="str">
        <f t="shared" si="36"/>
        <v>Gestión Tecnologías de Información y Comunicación</v>
      </c>
      <c r="L399" s="98" t="s">
        <v>412</v>
      </c>
      <c r="M399" s="454"/>
    </row>
    <row r="400" spans="3:13" x14ac:dyDescent="0.25">
      <c r="C400" s="99" t="s">
        <v>34</v>
      </c>
      <c r="D400" s="577"/>
      <c r="E400" s="200">
        <f>D393/12</f>
        <v>41.666666666666664</v>
      </c>
      <c r="F400" s="100"/>
      <c r="G400" s="97">
        <f t="shared" si="35"/>
        <v>0</v>
      </c>
      <c r="H400" s="161"/>
      <c r="I400" s="98" t="s">
        <v>942</v>
      </c>
      <c r="J400" s="98" t="str">
        <f>VLOOKUP(I400,Presupuesto!$B$11:$C$566,2,0)</f>
        <v>UTILES DE ESCRITORIO, OFICINA Y ENSE¥ANZA</v>
      </c>
      <c r="K400" s="98" t="str">
        <f t="shared" si="36"/>
        <v>Gestión Tecnologías de Información y Comunicación</v>
      </c>
      <c r="L400" s="98" t="s">
        <v>412</v>
      </c>
      <c r="M400" s="454"/>
    </row>
    <row r="401" spans="3:13" x14ac:dyDescent="0.25">
      <c r="C401" s="109" t="s">
        <v>52</v>
      </c>
      <c r="D401" s="577"/>
      <c r="E401" s="211">
        <v>0</v>
      </c>
      <c r="F401" s="119"/>
      <c r="G401" s="97">
        <f t="shared" si="35"/>
        <v>0</v>
      </c>
      <c r="H401" s="161"/>
      <c r="I401" s="98" t="s">
        <v>942</v>
      </c>
      <c r="J401" s="98" t="str">
        <f>VLOOKUP(I401,Presupuesto!$B$11:$C$566,2,0)</f>
        <v>UTILES DE ESCRITORIO, OFICINA Y ENSE¥ANZA</v>
      </c>
      <c r="K401" s="98" t="str">
        <f t="shared" si="36"/>
        <v>Gestión Tecnologías de Información y Comunicación</v>
      </c>
      <c r="L401" s="98" t="s">
        <v>412</v>
      </c>
      <c r="M401" s="454"/>
    </row>
    <row r="402" spans="3:13" ht="15.75" thickBot="1" x14ac:dyDescent="0.3">
      <c r="C402" s="215" t="s">
        <v>430</v>
      </c>
      <c r="D402" s="216">
        <v>0</v>
      </c>
      <c r="E402" s="327">
        <v>0</v>
      </c>
      <c r="F402" s="104"/>
      <c r="G402" s="105">
        <f>D402*E402*F402</f>
        <v>0</v>
      </c>
      <c r="H402" s="328"/>
      <c r="I402" s="329" t="s">
        <v>301</v>
      </c>
      <c r="J402" s="106" t="str">
        <f>VLOOKUP(I402,Presupuesto!$B$11:$C$566,2,0)</f>
        <v>VIATICOS (26200-00)</v>
      </c>
      <c r="K402" s="330" t="str">
        <f t="shared" si="36"/>
        <v>Gestión Tecnologías de Información y Comunicación</v>
      </c>
      <c r="L402" s="330" t="s">
        <v>412</v>
      </c>
      <c r="M402" s="454"/>
    </row>
    <row r="403" spans="3:13" x14ac:dyDescent="0.25">
      <c r="C403" s="454"/>
      <c r="D403" s="454"/>
      <c r="E403" s="454"/>
      <c r="F403" s="454"/>
      <c r="G403" s="454"/>
      <c r="H403" s="441"/>
      <c r="I403" s="454"/>
      <c r="J403" s="454"/>
      <c r="K403" s="454"/>
      <c r="L403" s="454"/>
      <c r="M403" s="454"/>
    </row>
    <row r="406" spans="3:13" ht="15.75" thickBot="1" x14ac:dyDescent="0.3">
      <c r="C406" s="454"/>
      <c r="D406" s="454"/>
      <c r="E406" s="454"/>
      <c r="F406" s="454"/>
      <c r="G406" s="454"/>
      <c r="H406" s="441"/>
      <c r="I406" s="454"/>
      <c r="J406" s="454"/>
      <c r="K406" s="454"/>
      <c r="L406" s="454"/>
      <c r="M406" s="454"/>
    </row>
    <row r="407" spans="3:13" ht="15.75" thickBot="1" x14ac:dyDescent="0.3">
      <c r="C407" s="29" t="s">
        <v>43</v>
      </c>
      <c r="D407" s="30">
        <f>SUM(G414:G422)</f>
        <v>5000</v>
      </c>
      <c r="E407" s="93"/>
      <c r="F407" s="93"/>
      <c r="G407" s="93"/>
      <c r="H407" s="76"/>
      <c r="I407" s="76"/>
      <c r="J407" s="76"/>
      <c r="K407" s="112"/>
      <c r="L407" s="454"/>
      <c r="M407" s="454"/>
    </row>
    <row r="408" spans="3:13" x14ac:dyDescent="0.25">
      <c r="C408" s="70"/>
      <c r="D408" s="31"/>
      <c r="E408" s="93"/>
      <c r="F408" s="93"/>
      <c r="G408" s="93"/>
      <c r="H408" s="76"/>
      <c r="I408" s="76"/>
      <c r="J408" s="76"/>
      <c r="K408" s="112"/>
      <c r="L408" s="454"/>
      <c r="M408" s="454"/>
    </row>
    <row r="409" spans="3:13" x14ac:dyDescent="0.25">
      <c r="C409" s="70"/>
      <c r="D409" s="31"/>
      <c r="E409" s="93"/>
      <c r="F409" s="93"/>
      <c r="G409" s="93"/>
      <c r="H409" s="76"/>
      <c r="I409" s="76"/>
      <c r="J409" s="76"/>
      <c r="K409" s="112"/>
      <c r="L409" s="454"/>
      <c r="M409" s="454"/>
    </row>
    <row r="410" spans="3:13" ht="15.75" x14ac:dyDescent="0.25">
      <c r="C410" s="202" t="s">
        <v>392</v>
      </c>
      <c r="D410" s="358"/>
      <c r="E410" s="93"/>
      <c r="F410" s="93"/>
      <c r="G410" s="93"/>
      <c r="H410" s="76"/>
      <c r="I410" s="76"/>
      <c r="J410" s="76"/>
      <c r="K410" s="112"/>
      <c r="L410" s="454"/>
      <c r="M410" s="454"/>
    </row>
    <row r="411" spans="3:13" ht="18.75" x14ac:dyDescent="0.25">
      <c r="C411" s="555"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c r="L411" s="454"/>
      <c r="M411" s="454"/>
    </row>
    <row r="412" spans="3:13" ht="15.75" thickBot="1" x14ac:dyDescent="0.3">
      <c r="C412" s="70"/>
      <c r="D412" s="31"/>
      <c r="E412" s="93"/>
      <c r="F412" s="93"/>
      <c r="G412" s="93"/>
      <c r="H412" s="76"/>
      <c r="I412" s="76"/>
      <c r="J412" s="76"/>
      <c r="K412" s="112"/>
      <c r="L412" s="454"/>
      <c r="M412" s="454"/>
    </row>
    <row r="413" spans="3:13" ht="15.75" thickBot="1" x14ac:dyDescent="0.3">
      <c r="C413" s="126" t="s">
        <v>44</v>
      </c>
      <c r="D413" s="129" t="s">
        <v>45</v>
      </c>
      <c r="E413" s="128" t="s">
        <v>55</v>
      </c>
      <c r="F413" s="128" t="s">
        <v>57</v>
      </c>
      <c r="G413" s="127" t="s">
        <v>27</v>
      </c>
      <c r="H413" s="133" t="s">
        <v>131</v>
      </c>
      <c r="I413" s="128" t="s">
        <v>46</v>
      </c>
      <c r="J413" s="128" t="s">
        <v>132</v>
      </c>
      <c r="K413" s="128" t="s">
        <v>410</v>
      </c>
      <c r="L413" s="128" t="s">
        <v>411</v>
      </c>
      <c r="M413" s="454"/>
    </row>
    <row r="414" spans="3:13" x14ac:dyDescent="0.25">
      <c r="C414" s="322" t="s">
        <v>47</v>
      </c>
      <c r="D414" s="576">
        <v>500</v>
      </c>
      <c r="E414" s="323">
        <v>10</v>
      </c>
      <c r="F414" s="115">
        <v>500</v>
      </c>
      <c r="G414" s="324">
        <f t="shared" ref="G414:G422" si="37">E414*F414</f>
        <v>5000</v>
      </c>
      <c r="H414" s="325" t="s">
        <v>1762</v>
      </c>
      <c r="I414" s="116" t="s">
        <v>699</v>
      </c>
      <c r="J414" s="116" t="str">
        <f>VLOOKUP(I414,Presupuesto!$B$11:$C$566,2,0)</f>
        <v>SERVICIOS DE CAPACITACION.</v>
      </c>
      <c r="K414" s="326" t="s">
        <v>1496</v>
      </c>
      <c r="L414" s="116" t="s">
        <v>394</v>
      </c>
      <c r="M414" s="454"/>
    </row>
    <row r="415" spans="3:13" x14ac:dyDescent="0.25">
      <c r="C415" s="99" t="s">
        <v>48</v>
      </c>
      <c r="D415" s="577"/>
      <c r="E415" s="200">
        <f>D414</f>
        <v>500</v>
      </c>
      <c r="F415" s="100"/>
      <c r="G415" s="97">
        <f t="shared" si="37"/>
        <v>0</v>
      </c>
      <c r="H415" s="161"/>
      <c r="I415" s="98" t="s">
        <v>717</v>
      </c>
      <c r="J415" s="98" t="str">
        <f>VLOOKUP(I415,Presupuesto!$B$11:$C$566,2,0)</f>
        <v>SERVICIOS DE IMPRENTA PUBLIC.Y REPRODUCCION</v>
      </c>
      <c r="K415" s="98" t="str">
        <f t="shared" ref="K415:K423" si="38">$K$36</f>
        <v>Gestión Tecnologías de Información y Comunicación</v>
      </c>
      <c r="L415" s="98" t="s">
        <v>412</v>
      </c>
      <c r="M415" s="454"/>
    </row>
    <row r="416" spans="3:13" x14ac:dyDescent="0.25">
      <c r="C416" s="99" t="s">
        <v>49</v>
      </c>
      <c r="D416" s="577"/>
      <c r="E416" s="200">
        <f>D414</f>
        <v>500</v>
      </c>
      <c r="F416" s="100"/>
      <c r="G416" s="97">
        <f t="shared" si="37"/>
        <v>0</v>
      </c>
      <c r="H416" s="161"/>
      <c r="I416" s="98" t="s">
        <v>792</v>
      </c>
      <c r="J416" s="98" t="str">
        <f>VLOOKUP(I416,Presupuesto!$B$11:$C$566,2,0)</f>
        <v>ALIMENTOS B EBIDAS PARA PERSONAS</v>
      </c>
      <c r="K416" s="98" t="str">
        <f t="shared" si="38"/>
        <v>Gestión Tecnologías de Información y Comunicación</v>
      </c>
      <c r="L416" s="98" t="s">
        <v>396</v>
      </c>
      <c r="M416" s="454"/>
    </row>
    <row r="417" spans="3:13" x14ac:dyDescent="0.25">
      <c r="C417" s="99" t="s">
        <v>50</v>
      </c>
      <c r="D417" s="577"/>
      <c r="E417" s="151">
        <v>0</v>
      </c>
      <c r="F417" s="118"/>
      <c r="G417" s="97">
        <f t="shared" si="37"/>
        <v>0</v>
      </c>
      <c r="H417" s="161"/>
      <c r="I417" s="317" t="s">
        <v>300</v>
      </c>
      <c r="J417" s="98" t="str">
        <f>VLOOKUP(I417,Presupuesto!$B$11:$C$566,2,0)</f>
        <v>PASAJES (26100-00)</v>
      </c>
      <c r="K417" s="98" t="str">
        <f t="shared" si="38"/>
        <v>Gestión Tecnologías de Información y Comunicación</v>
      </c>
      <c r="L417" s="98" t="s">
        <v>412</v>
      </c>
      <c r="M417" s="454"/>
    </row>
    <row r="418" spans="3:13" x14ac:dyDescent="0.25">
      <c r="C418" s="99" t="s">
        <v>417</v>
      </c>
      <c r="D418" s="577"/>
      <c r="E418" s="151">
        <v>0</v>
      </c>
      <c r="F418" s="118"/>
      <c r="G418" s="97">
        <f t="shared" si="37"/>
        <v>0</v>
      </c>
      <c r="H418" s="161"/>
      <c r="I418" s="98" t="s">
        <v>821</v>
      </c>
      <c r="J418" s="98" t="str">
        <f>VLOOKUP(I418,Presupuesto!$B$11:$C$566,2,0)</f>
        <v>PRODUCTOS PAPEL Y CARTON</v>
      </c>
      <c r="K418" s="98" t="str">
        <f t="shared" si="38"/>
        <v>Gestión Tecnologías de Información y Comunicación</v>
      </c>
      <c r="L418" s="98" t="s">
        <v>412</v>
      </c>
      <c r="M418" s="454"/>
    </row>
    <row r="419" spans="3:13" x14ac:dyDescent="0.25">
      <c r="C419" s="99" t="s">
        <v>51</v>
      </c>
      <c r="D419" s="577"/>
      <c r="E419" s="200">
        <f>(D414*25)/500</f>
        <v>25</v>
      </c>
      <c r="F419" s="100"/>
      <c r="G419" s="97">
        <f t="shared" si="37"/>
        <v>0</v>
      </c>
      <c r="H419" s="161"/>
      <c r="I419" s="98" t="s">
        <v>821</v>
      </c>
      <c r="J419" s="98" t="str">
        <f>VLOOKUP(I419,Presupuesto!$B$11:$C$566,2,0)</f>
        <v>PRODUCTOS PAPEL Y CARTON</v>
      </c>
      <c r="K419" s="98" t="str">
        <f t="shared" si="38"/>
        <v>Gestión Tecnologías de Información y Comunicación</v>
      </c>
      <c r="L419" s="98" t="s">
        <v>412</v>
      </c>
      <c r="M419" s="454"/>
    </row>
    <row r="420" spans="3:13" x14ac:dyDescent="0.25">
      <c r="C420" s="99" t="s">
        <v>123</v>
      </c>
      <c r="D420" s="577"/>
      <c r="E420" s="200">
        <f>D414/12</f>
        <v>41.666666666666664</v>
      </c>
      <c r="F420" s="100"/>
      <c r="G420" s="97">
        <f t="shared" si="37"/>
        <v>0</v>
      </c>
      <c r="H420" s="161"/>
      <c r="I420" s="98" t="s">
        <v>942</v>
      </c>
      <c r="J420" s="98" t="str">
        <f>VLOOKUP(I420,Presupuesto!$B$11:$C$566,2,0)</f>
        <v>UTILES DE ESCRITORIO, OFICINA Y ENSE¥ANZA</v>
      </c>
      <c r="K420" s="98" t="str">
        <f t="shared" si="38"/>
        <v>Gestión Tecnologías de Información y Comunicación</v>
      </c>
      <c r="L420" s="98" t="s">
        <v>412</v>
      </c>
      <c r="M420" s="454"/>
    </row>
    <row r="421" spans="3:13" x14ac:dyDescent="0.25">
      <c r="C421" s="99" t="s">
        <v>34</v>
      </c>
      <c r="D421" s="577"/>
      <c r="E421" s="200">
        <f>D414/12</f>
        <v>41.666666666666664</v>
      </c>
      <c r="F421" s="100"/>
      <c r="G421" s="97">
        <f t="shared" si="37"/>
        <v>0</v>
      </c>
      <c r="H421" s="161"/>
      <c r="I421" s="98" t="s">
        <v>942</v>
      </c>
      <c r="J421" s="98" t="str">
        <f>VLOOKUP(I421,Presupuesto!$B$11:$C$566,2,0)</f>
        <v>UTILES DE ESCRITORIO, OFICINA Y ENSE¥ANZA</v>
      </c>
      <c r="K421" s="98" t="str">
        <f t="shared" si="38"/>
        <v>Gestión Tecnologías de Información y Comunicación</v>
      </c>
      <c r="L421" s="98" t="s">
        <v>412</v>
      </c>
      <c r="M421" s="454"/>
    </row>
    <row r="422" spans="3:13" x14ac:dyDescent="0.25">
      <c r="C422" s="109" t="s">
        <v>52</v>
      </c>
      <c r="D422" s="577"/>
      <c r="E422" s="211">
        <v>0</v>
      </c>
      <c r="F422" s="119"/>
      <c r="G422" s="97">
        <f t="shared" si="37"/>
        <v>0</v>
      </c>
      <c r="H422" s="161"/>
      <c r="I422" s="98" t="s">
        <v>942</v>
      </c>
      <c r="J422" s="98" t="str">
        <f>VLOOKUP(I422,Presupuesto!$B$11:$C$566,2,0)</f>
        <v>UTILES DE ESCRITORIO, OFICINA Y ENSE¥ANZA</v>
      </c>
      <c r="K422" s="98" t="str">
        <f t="shared" si="38"/>
        <v>Gestión Tecnologías de Información y Comunicación</v>
      </c>
      <c r="L422" s="98" t="s">
        <v>412</v>
      </c>
      <c r="M422" s="454"/>
    </row>
    <row r="423" spans="3:13" ht="15.75" thickBot="1" x14ac:dyDescent="0.3">
      <c r="C423" s="215" t="s">
        <v>430</v>
      </c>
      <c r="D423" s="216">
        <v>0</v>
      </c>
      <c r="E423" s="327">
        <v>0</v>
      </c>
      <c r="F423" s="104"/>
      <c r="G423" s="105">
        <f>D423*E423*F423</f>
        <v>0</v>
      </c>
      <c r="H423" s="328"/>
      <c r="I423" s="329" t="s">
        <v>301</v>
      </c>
      <c r="J423" s="106" t="str">
        <f>VLOOKUP(I423,Presupuesto!$B$11:$C$566,2,0)</f>
        <v>VIATICOS (26200-00)</v>
      </c>
      <c r="K423" s="330" t="str">
        <f t="shared" si="38"/>
        <v>Gestión Tecnologías de Información y Comunicación</v>
      </c>
      <c r="L423" s="330" t="s">
        <v>412</v>
      </c>
      <c r="M423" s="454"/>
    </row>
    <row r="424" spans="3:13" x14ac:dyDescent="0.25">
      <c r="C424" s="454"/>
      <c r="D424" s="454"/>
      <c r="E424" s="454"/>
      <c r="F424" s="454"/>
      <c r="G424" s="454"/>
      <c r="H424" s="441"/>
      <c r="I424" s="454"/>
      <c r="J424" s="454"/>
      <c r="K424" s="454"/>
      <c r="L424" s="454"/>
      <c r="M424" s="454"/>
    </row>
    <row r="427" spans="3:13" ht="15.75" thickBot="1" x14ac:dyDescent="0.3">
      <c r="C427" s="454"/>
      <c r="D427" s="454"/>
      <c r="E427" s="454"/>
      <c r="F427" s="454"/>
      <c r="G427" s="454"/>
      <c r="H427" s="441"/>
      <c r="I427" s="454"/>
      <c r="J427" s="454"/>
      <c r="K427" s="454"/>
      <c r="L427" s="454"/>
      <c r="M427" s="454"/>
    </row>
    <row r="428" spans="3:13" ht="15.75" thickBot="1" x14ac:dyDescent="0.3">
      <c r="C428" s="29" t="s">
        <v>43</v>
      </c>
      <c r="D428" s="30">
        <f>SUM(G435:G443)</f>
        <v>5000</v>
      </c>
      <c r="E428" s="93"/>
      <c r="F428" s="93"/>
      <c r="G428" s="93"/>
      <c r="H428" s="76"/>
      <c r="I428" s="76"/>
      <c r="J428" s="76"/>
      <c r="K428" s="112"/>
      <c r="L428" s="454"/>
      <c r="M428" s="454"/>
    </row>
    <row r="429" spans="3:13" x14ac:dyDescent="0.25">
      <c r="C429" s="70"/>
      <c r="D429" s="31"/>
      <c r="E429" s="93"/>
      <c r="F429" s="93"/>
      <c r="G429" s="93"/>
      <c r="H429" s="76"/>
      <c r="I429" s="76"/>
      <c r="J429" s="76"/>
      <c r="K429" s="112"/>
      <c r="L429" s="454"/>
      <c r="M429" s="454"/>
    </row>
    <row r="430" spans="3:13" x14ac:dyDescent="0.25">
      <c r="C430" s="70"/>
      <c r="D430" s="31"/>
      <c r="E430" s="93"/>
      <c r="F430" s="93"/>
      <c r="G430" s="93"/>
      <c r="H430" s="76"/>
      <c r="I430" s="76"/>
      <c r="J430" s="76"/>
      <c r="K430" s="112"/>
      <c r="L430" s="454"/>
      <c r="M430" s="454"/>
    </row>
    <row r="431" spans="3:13" ht="15.75" x14ac:dyDescent="0.25">
      <c r="C431" s="202" t="s">
        <v>392</v>
      </c>
      <c r="D431" s="358"/>
      <c r="E431" s="93"/>
      <c r="F431" s="93"/>
      <c r="G431" s="93"/>
      <c r="H431" s="76"/>
      <c r="I431" s="76"/>
      <c r="J431" s="76"/>
      <c r="K431" s="112"/>
      <c r="L431" s="454"/>
      <c r="M431" s="454"/>
    </row>
    <row r="432" spans="3:13" ht="18.75" x14ac:dyDescent="0.25">
      <c r="C432" s="209" t="e">
        <f>IFERROR(VLOOKUP(D431,'1. Desarrollo e Innov. Curricu.'!$E:$F,2,FALSE),IFERROR(VLOOKUP(D431,'2. Investigación Científica'!$E:$F,2,FALSE),IFERROR(VLOOKUP(D431,'3. Vinculación Univ. Sociedad'!$E:$F,2,FALSE),IFERROR(VLOOKUP(D431,'4. Docencia y Profesorado Univ.'!$E:$F,2,FALSE),IFERROR(VLOOKUP(D431,'5. Estudiantes y Graduados'!$E:$F,2,FALSE),IFERROR(VLOOKUP(D431,'11. Gestion Administrativa'!$E:$F,2,FALSE),IFERROR(VLOOKUP(D431,'13. Gestión Académica'!$E:$F,2,FALSE),IFERROR(VLOOKUP(D431,'8. Asegura. de la Calid. y M'!$E:$F,2,FALSE),IFERROR(VLOOKUP(D431,'6. Gestión del Conocimiento'!$E:$F,2,FALSE),IFERROR(VLOOKUP(D431,'15. Gobernabilidad y Proceso...'!$E:$F,2,FALSE),IFERROR(VLOOKUP(D431,'12. Gestión del Talento Humano'!$E:$F,2,FALSE),IFERROR(VLOOKUP(D431,'14. Internacional... de la E.S.'!$E:$F,2,FALSE),IFERROR(VLOOKUP(D431,'10. Posgrado'!$E:$F,2,FALSE),IFERROR(VLOOKUP(D431,'17. Gestión TIC'!$E:$F,2,FALSE),IFERROR(VLOOKUP(D431,'16. Desa. del Sistema Educ.Sup.'!$E:$F,2,FALSE),IFERROR(VLOOKUP(D431,'9. Cultura de Inno. Insti...'!$E:$F,2,FALSE),VLOOKUP(D431,'7. Lo Esencial de la Reforma U.'!$E:$F,2,0)))))))))))))))))</f>
        <v>#N/A</v>
      </c>
      <c r="D432" s="31"/>
      <c r="E432" s="93"/>
      <c r="F432" s="93"/>
      <c r="G432" s="93"/>
      <c r="H432" s="76"/>
      <c r="I432" s="76"/>
      <c r="J432" s="76"/>
      <c r="K432" s="112"/>
      <c r="L432" s="454"/>
      <c r="M432" s="454"/>
    </row>
    <row r="433" spans="3:13" ht="15.75" thickBot="1" x14ac:dyDescent="0.3">
      <c r="C433" s="70"/>
      <c r="D433" s="31"/>
      <c r="E433" s="93"/>
      <c r="F433" s="93"/>
      <c r="G433" s="93"/>
      <c r="H433" s="76"/>
      <c r="I433" s="76"/>
      <c r="J433" s="76"/>
      <c r="K433" s="112"/>
      <c r="L433" s="454"/>
      <c r="M433" s="454"/>
    </row>
    <row r="434" spans="3:13" ht="15.75" thickBot="1" x14ac:dyDescent="0.3">
      <c r="C434" s="126" t="s">
        <v>44</v>
      </c>
      <c r="D434" s="129" t="s">
        <v>45</v>
      </c>
      <c r="E434" s="128" t="s">
        <v>55</v>
      </c>
      <c r="F434" s="128" t="s">
        <v>57</v>
      </c>
      <c r="G434" s="127" t="s">
        <v>27</v>
      </c>
      <c r="H434" s="133" t="s">
        <v>131</v>
      </c>
      <c r="I434" s="128" t="s">
        <v>46</v>
      </c>
      <c r="J434" s="128" t="s">
        <v>132</v>
      </c>
      <c r="K434" s="128" t="s">
        <v>410</v>
      </c>
      <c r="L434" s="128" t="s">
        <v>411</v>
      </c>
      <c r="M434" s="454"/>
    </row>
    <row r="435" spans="3:13" x14ac:dyDescent="0.25">
      <c r="C435" s="322" t="s">
        <v>47</v>
      </c>
      <c r="D435" s="576">
        <v>500</v>
      </c>
      <c r="E435" s="323">
        <v>10</v>
      </c>
      <c r="F435" s="115">
        <v>500</v>
      </c>
      <c r="G435" s="324">
        <f t="shared" ref="G435:G443" si="39">E435*F435</f>
        <v>5000</v>
      </c>
      <c r="H435" s="325" t="s">
        <v>1762</v>
      </c>
      <c r="I435" s="116" t="s">
        <v>699</v>
      </c>
      <c r="J435" s="116" t="str">
        <f>VLOOKUP(I435,Presupuesto!$B$11:$C$566,2,0)</f>
        <v>SERVICIOS DE CAPACITACION.</v>
      </c>
      <c r="K435" s="326" t="s">
        <v>1496</v>
      </c>
      <c r="L435" s="116" t="s">
        <v>394</v>
      </c>
      <c r="M435" s="454"/>
    </row>
    <row r="436" spans="3:13" x14ac:dyDescent="0.25">
      <c r="C436" s="99" t="s">
        <v>48</v>
      </c>
      <c r="D436" s="577"/>
      <c r="E436" s="200">
        <f>D435</f>
        <v>500</v>
      </c>
      <c r="F436" s="100"/>
      <c r="G436" s="97">
        <f t="shared" si="39"/>
        <v>0</v>
      </c>
      <c r="H436" s="161"/>
      <c r="I436" s="98" t="s">
        <v>717</v>
      </c>
      <c r="J436" s="98" t="str">
        <f>VLOOKUP(I436,Presupuesto!$B$11:$C$566,2,0)</f>
        <v>SERVICIOS DE IMPRENTA PUBLIC.Y REPRODUCCION</v>
      </c>
      <c r="K436" s="98" t="str">
        <f t="shared" ref="K436:K444" si="40">$K$36</f>
        <v>Gestión Tecnologías de Información y Comunicación</v>
      </c>
      <c r="L436" s="98" t="s">
        <v>412</v>
      </c>
      <c r="M436" s="454"/>
    </row>
    <row r="437" spans="3:13" x14ac:dyDescent="0.25">
      <c r="C437" s="99" t="s">
        <v>49</v>
      </c>
      <c r="D437" s="577"/>
      <c r="E437" s="200">
        <f>D435</f>
        <v>500</v>
      </c>
      <c r="F437" s="100"/>
      <c r="G437" s="97">
        <f t="shared" si="39"/>
        <v>0</v>
      </c>
      <c r="H437" s="161"/>
      <c r="I437" s="98" t="s">
        <v>792</v>
      </c>
      <c r="J437" s="98" t="str">
        <f>VLOOKUP(I437,Presupuesto!$B$11:$C$566,2,0)</f>
        <v>ALIMENTOS B EBIDAS PARA PERSONAS</v>
      </c>
      <c r="K437" s="98" t="str">
        <f t="shared" si="40"/>
        <v>Gestión Tecnologías de Información y Comunicación</v>
      </c>
      <c r="L437" s="98" t="s">
        <v>396</v>
      </c>
      <c r="M437" s="454"/>
    </row>
    <row r="438" spans="3:13" x14ac:dyDescent="0.25">
      <c r="C438" s="99" t="s">
        <v>50</v>
      </c>
      <c r="D438" s="577"/>
      <c r="E438" s="151">
        <v>0</v>
      </c>
      <c r="F438" s="118"/>
      <c r="G438" s="97">
        <f t="shared" si="39"/>
        <v>0</v>
      </c>
      <c r="H438" s="161"/>
      <c r="I438" s="317" t="s">
        <v>300</v>
      </c>
      <c r="J438" s="98" t="str">
        <f>VLOOKUP(I438,Presupuesto!$B$11:$C$566,2,0)</f>
        <v>PASAJES (26100-00)</v>
      </c>
      <c r="K438" s="98" t="str">
        <f t="shared" si="40"/>
        <v>Gestión Tecnologías de Información y Comunicación</v>
      </c>
      <c r="L438" s="98" t="s">
        <v>412</v>
      </c>
      <c r="M438" s="454"/>
    </row>
    <row r="439" spans="3:13" x14ac:dyDescent="0.25">
      <c r="C439" s="99" t="s">
        <v>417</v>
      </c>
      <c r="D439" s="577"/>
      <c r="E439" s="151">
        <v>0</v>
      </c>
      <c r="F439" s="118"/>
      <c r="G439" s="97">
        <f t="shared" si="39"/>
        <v>0</v>
      </c>
      <c r="H439" s="161"/>
      <c r="I439" s="98" t="s">
        <v>821</v>
      </c>
      <c r="J439" s="98" t="str">
        <f>VLOOKUP(I439,Presupuesto!$B$11:$C$566,2,0)</f>
        <v>PRODUCTOS PAPEL Y CARTON</v>
      </c>
      <c r="K439" s="98" t="str">
        <f t="shared" si="40"/>
        <v>Gestión Tecnologías de Información y Comunicación</v>
      </c>
      <c r="L439" s="98" t="s">
        <v>412</v>
      </c>
      <c r="M439" s="454"/>
    </row>
    <row r="440" spans="3:13" x14ac:dyDescent="0.25">
      <c r="C440" s="99" t="s">
        <v>51</v>
      </c>
      <c r="D440" s="577"/>
      <c r="E440" s="200">
        <f>(D435*25)/500</f>
        <v>25</v>
      </c>
      <c r="F440" s="100"/>
      <c r="G440" s="97">
        <f t="shared" si="39"/>
        <v>0</v>
      </c>
      <c r="H440" s="161"/>
      <c r="I440" s="98" t="s">
        <v>821</v>
      </c>
      <c r="J440" s="98" t="str">
        <f>VLOOKUP(I440,Presupuesto!$B$11:$C$566,2,0)</f>
        <v>PRODUCTOS PAPEL Y CARTON</v>
      </c>
      <c r="K440" s="98" t="str">
        <f t="shared" si="40"/>
        <v>Gestión Tecnologías de Información y Comunicación</v>
      </c>
      <c r="L440" s="98" t="s">
        <v>412</v>
      </c>
      <c r="M440" s="454"/>
    </row>
    <row r="441" spans="3:13" x14ac:dyDescent="0.25">
      <c r="C441" s="99" t="s">
        <v>123</v>
      </c>
      <c r="D441" s="577"/>
      <c r="E441" s="200">
        <f>D435/12</f>
        <v>41.666666666666664</v>
      </c>
      <c r="F441" s="100"/>
      <c r="G441" s="97">
        <f t="shared" si="39"/>
        <v>0</v>
      </c>
      <c r="H441" s="161"/>
      <c r="I441" s="98" t="s">
        <v>942</v>
      </c>
      <c r="J441" s="98" t="str">
        <f>VLOOKUP(I441,Presupuesto!$B$11:$C$566,2,0)</f>
        <v>UTILES DE ESCRITORIO, OFICINA Y ENSE¥ANZA</v>
      </c>
      <c r="K441" s="98" t="str">
        <f t="shared" si="40"/>
        <v>Gestión Tecnologías de Información y Comunicación</v>
      </c>
      <c r="L441" s="98" t="s">
        <v>412</v>
      </c>
      <c r="M441" s="454"/>
    </row>
    <row r="442" spans="3:13" x14ac:dyDescent="0.25">
      <c r="C442" s="99" t="s">
        <v>34</v>
      </c>
      <c r="D442" s="577"/>
      <c r="E442" s="200">
        <f>D435/12</f>
        <v>41.666666666666664</v>
      </c>
      <c r="F442" s="100"/>
      <c r="G442" s="97">
        <f t="shared" si="39"/>
        <v>0</v>
      </c>
      <c r="H442" s="161"/>
      <c r="I442" s="98" t="s">
        <v>942</v>
      </c>
      <c r="J442" s="98" t="str">
        <f>VLOOKUP(I442,Presupuesto!$B$11:$C$566,2,0)</f>
        <v>UTILES DE ESCRITORIO, OFICINA Y ENSE¥ANZA</v>
      </c>
      <c r="K442" s="98" t="str">
        <f t="shared" si="40"/>
        <v>Gestión Tecnologías de Información y Comunicación</v>
      </c>
      <c r="L442" s="98" t="s">
        <v>412</v>
      </c>
      <c r="M442" s="454"/>
    </row>
    <row r="443" spans="3:13" x14ac:dyDescent="0.25">
      <c r="C443" s="109" t="s">
        <v>52</v>
      </c>
      <c r="D443" s="577"/>
      <c r="E443" s="211">
        <v>0</v>
      </c>
      <c r="F443" s="119"/>
      <c r="G443" s="97">
        <f t="shared" si="39"/>
        <v>0</v>
      </c>
      <c r="H443" s="161"/>
      <c r="I443" s="98" t="s">
        <v>942</v>
      </c>
      <c r="J443" s="98" t="str">
        <f>VLOOKUP(I443,Presupuesto!$B$11:$C$566,2,0)</f>
        <v>UTILES DE ESCRITORIO, OFICINA Y ENSE¥ANZA</v>
      </c>
      <c r="K443" s="98" t="str">
        <f t="shared" si="40"/>
        <v>Gestión Tecnologías de Información y Comunicación</v>
      </c>
      <c r="L443" s="98" t="s">
        <v>412</v>
      </c>
      <c r="M443" s="454"/>
    </row>
    <row r="444" spans="3:13" ht="15.75" thickBot="1" x14ac:dyDescent="0.3">
      <c r="C444" s="215" t="s">
        <v>430</v>
      </c>
      <c r="D444" s="216">
        <v>0</v>
      </c>
      <c r="E444" s="327">
        <v>0</v>
      </c>
      <c r="F444" s="104"/>
      <c r="G444" s="105">
        <f>D444*E444*F444</f>
        <v>0</v>
      </c>
      <c r="H444" s="328"/>
      <c r="I444" s="329" t="s">
        <v>301</v>
      </c>
      <c r="J444" s="106" t="str">
        <f>VLOOKUP(I444,Presupuesto!$B$11:$C$566,2,0)</f>
        <v>VIATICOS (26200-00)</v>
      </c>
      <c r="K444" s="330" t="str">
        <f t="shared" si="40"/>
        <v>Gestión Tecnologías de Información y Comunicación</v>
      </c>
      <c r="L444" s="330" t="s">
        <v>412</v>
      </c>
      <c r="M444" s="454"/>
    </row>
    <row r="445" spans="3:13" x14ac:dyDescent="0.25">
      <c r="C445" s="454"/>
      <c r="D445" s="454"/>
      <c r="E445" s="454"/>
      <c r="F445" s="454"/>
      <c r="G445" s="454"/>
      <c r="H445" s="441"/>
      <c r="I445" s="454"/>
      <c r="J445" s="454"/>
      <c r="K445" s="454"/>
      <c r="L445" s="454"/>
      <c r="M445" s="454"/>
    </row>
  </sheetData>
  <protectedRanges>
    <protectedRange password="DE9D" sqref="D16:F26 H16:I26 K16:L26 K36 K55 K74 K93 K112 K131 K150 K290 K173 K192 K211 K228 K248 K269 K312 K332 K353 K373 K435 K393 K414" name="bloqueo"/>
  </protectedRanges>
  <mergeCells count="22">
    <mergeCell ref="D414:D422"/>
    <mergeCell ref="D435:D443"/>
    <mergeCell ref="D332:D340"/>
    <mergeCell ref="D353:D361"/>
    <mergeCell ref="D373:D381"/>
    <mergeCell ref="D393:D401"/>
    <mergeCell ref="D248:D256"/>
    <mergeCell ref="D269:D277"/>
    <mergeCell ref="D312:D320"/>
    <mergeCell ref="D228:D236"/>
    <mergeCell ref="D17:D25"/>
    <mergeCell ref="D36:D44"/>
    <mergeCell ref="D55:D63"/>
    <mergeCell ref="D74:D82"/>
    <mergeCell ref="D93:D101"/>
    <mergeCell ref="D192:D200"/>
    <mergeCell ref="D211:D219"/>
    <mergeCell ref="D112:D120"/>
    <mergeCell ref="D131:D139"/>
    <mergeCell ref="D150:D158"/>
    <mergeCell ref="D290:D298"/>
    <mergeCell ref="D173:D181"/>
  </mergeCells>
  <dataValidations count="6">
    <dataValidation type="list" allowBlank="1" showInputMessage="1" showErrorMessage="1" sqref="C26 C45 C64 C83 C102 C121 C140 C159 C299 C182 C201 C220 C237 C257 C278 C321 C341 C362 C382 C402 C423 C444">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290:L299 L173:L182 L192:L201 L211:L220 L228:L237 L248:L257 L269:L278 L312:L321 L332:L341 L353:L362 L373:L382 L393:L402 L414:L423 L435:L444">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211:H220 H131:H140 H150:H159 H290:H299 H173:H182 H192:H201 H112:H121 H228:H237 H248:H257 H269:H278 H312:H321 H332:H341 H353:H362 H373:H382 H393:H402 H414:H423 H435:H444">
      <formula1>$S$2:$T$2</formula1>
    </dataValidation>
    <dataValidation type="list" allowBlank="1" showInputMessage="1" showErrorMessage="1" errorTitle="¡Ingreso Inválido!" error="Verifique el valor ingresado._x000a_" sqref="I17:I26 I36:I45 I55:I64 I74:I83 I93:I102 I112:I121 I131:I140 I150:I159 I290:I299 I173:I182 I192:I201 I211:I220 I228:I237 I248:I257 I269:I278 I312:I321 I332:I341 I353:I362 I373:I382 I393:I402 I414:I423 I435:I444">
      <formula1>$A$1:$UI$1</formula1>
    </dataValidation>
    <dataValidation type="list" allowBlank="1" showInputMessage="1" showErrorMessage="1" sqref="K18:K26 K37:K45 K56:K64 K75:K83 K94:K102 K113:K121 K132:K140 K151:K159 K291:K299 K174:K182 K193:K201 K212:K220 K229:K237 K249:K257 K270:K278 K313:K321 K333:K341 K354:K362 K374:K382 K394:K402 K415:K423 K436:K444">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290 K173 K192 K211 K228 K248 K269 K312 K332 K353 K373 K393 K414 K435">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55" zoomScale="84" zoomScaleNormal="84" workbookViewId="0">
      <selection activeCell="F72" sqref="F72"/>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1452</v>
      </c>
      <c r="K2" s="122" t="s">
        <v>1364</v>
      </c>
      <c r="L2" s="122" t="s">
        <v>1365</v>
      </c>
      <c r="M2" s="122" t="s">
        <v>1366</v>
      </c>
      <c r="N2" s="122" t="s">
        <v>1367</v>
      </c>
      <c r="O2" s="122" t="s">
        <v>1368</v>
      </c>
      <c r="P2" s="122" t="s">
        <v>1460</v>
      </c>
      <c r="Q2" s="122" t="s">
        <v>1496</v>
      </c>
      <c r="R2" s="450" t="str">
        <f>+Presupuesto!D11</f>
        <v>Recurrente</v>
      </c>
      <c r="S2" s="45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2" t="s">
        <v>420</v>
      </c>
      <c r="AI2" s="212" t="s">
        <v>421</v>
      </c>
      <c r="AJ2" s="212" t="s">
        <v>422</v>
      </c>
      <c r="AK2" s="212" t="s">
        <v>423</v>
      </c>
      <c r="AL2" s="212" t="s">
        <v>424</v>
      </c>
      <c r="AM2" s="212" t="s">
        <v>427</v>
      </c>
      <c r="AN2" s="212" t="s">
        <v>425</v>
      </c>
      <c r="AO2" s="212" t="s">
        <v>426</v>
      </c>
      <c r="AP2" s="212" t="s">
        <v>428</v>
      </c>
      <c r="AQ2" s="212" t="s">
        <v>429</v>
      </c>
      <c r="AR2" s="212" t="s">
        <v>430</v>
      </c>
      <c r="AS2" s="212" t="s">
        <v>431</v>
      </c>
      <c r="AT2" s="212" t="s">
        <v>432</v>
      </c>
      <c r="AU2" s="212" t="s">
        <v>433</v>
      </c>
      <c r="AV2" s="212" t="s">
        <v>434</v>
      </c>
      <c r="AW2" s="212" t="s">
        <v>435</v>
      </c>
      <c r="AX2" s="212" t="s">
        <v>436</v>
      </c>
      <c r="AY2" s="212" t="s">
        <v>437</v>
      </c>
      <c r="AZ2" s="212" t="s">
        <v>438</v>
      </c>
      <c r="BA2" s="212" t="s">
        <v>439</v>
      </c>
      <c r="BB2" s="212" t="s">
        <v>440</v>
      </c>
      <c r="BC2" s="212" t="s">
        <v>441</v>
      </c>
      <c r="BD2" s="212" t="s">
        <v>442</v>
      </c>
      <c r="BE2" s="212" t="s">
        <v>443</v>
      </c>
      <c r="BF2" s="212" t="s">
        <v>444</v>
      </c>
      <c r="BG2" s="212" t="s">
        <v>445</v>
      </c>
      <c r="BH2" s="212" t="s">
        <v>446</v>
      </c>
      <c r="BI2" s="212" t="s">
        <v>447</v>
      </c>
      <c r="BJ2" s="212" t="s">
        <v>448</v>
      </c>
      <c r="BK2" s="212" t="s">
        <v>449</v>
      </c>
      <c r="BL2" s="212" t="s">
        <v>450</v>
      </c>
      <c r="BM2" s="212" t="s">
        <v>451</v>
      </c>
      <c r="BN2" s="212" t="s">
        <v>452</v>
      </c>
      <c r="BO2" s="212" t="s">
        <v>453</v>
      </c>
      <c r="BP2" s="212" t="s">
        <v>454</v>
      </c>
      <c r="BQ2" s="212" t="s">
        <v>455</v>
      </c>
      <c r="BR2" s="212" t="s">
        <v>456</v>
      </c>
      <c r="BS2" s="212" t="s">
        <v>457</v>
      </c>
      <c r="BT2" s="212" t="s">
        <v>458</v>
      </c>
      <c r="BU2" s="212"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5605.2314999999999</v>
      </c>
      <c r="BC3" s="213">
        <f>+'Cuadro Resumen'!D213</f>
        <v>5165.6055000000006</v>
      </c>
      <c r="BD3" s="213">
        <f>+'Cuadro Resumen'!E213</f>
        <v>6594.39</v>
      </c>
      <c r="BE3" s="213">
        <f>+'Cuadro Resumen'!F213</f>
        <v>6154.7640000000001</v>
      </c>
      <c r="BF3" s="213">
        <f>+'Cuadro Resumen'!C214</f>
        <v>4945.7925000000005</v>
      </c>
      <c r="BG3" s="213">
        <f>+'Cuadro Resumen'!D214</f>
        <v>4506.1665000000003</v>
      </c>
      <c r="BH3" s="213">
        <f>+'Cuadro Resumen'!E214</f>
        <v>5934.951</v>
      </c>
      <c r="BI3" s="213">
        <f>+'Cuadro Resumen'!F214</f>
        <v>5495.3249999999998</v>
      </c>
      <c r="BJ3" s="214">
        <f>+'Cuadro Resumen'!C215</f>
        <v>4286.3535000000002</v>
      </c>
      <c r="BK3" s="214">
        <f>+'Cuadro Resumen'!D215</f>
        <v>3956.634</v>
      </c>
      <c r="BL3" s="214">
        <f>+'Cuadro Resumen'!E215</f>
        <v>5275.5120000000006</v>
      </c>
      <c r="BM3" s="214">
        <f>+'Cuadro Resumen'!F215</f>
        <v>4835.8860000000004</v>
      </c>
      <c r="BN3" s="214">
        <f>+'Cuadro Resumen'!C216</f>
        <v>3626.9145000000003</v>
      </c>
      <c r="BO3" s="214">
        <f>+'Cuadro Resumen'!D216</f>
        <v>3297.1950000000002</v>
      </c>
      <c r="BP3" s="214">
        <f>+'Cuadro Resumen'!E216</f>
        <v>4616.0730000000003</v>
      </c>
      <c r="BQ3" s="214">
        <f>+'Cuadro Resumen'!F216</f>
        <v>4286.3535000000002</v>
      </c>
      <c r="BR3" s="214">
        <f>+'Cuadro Resumen'!C217</f>
        <v>3187.2885000000001</v>
      </c>
      <c r="BS3" s="214">
        <f>+'Cuadro Resumen'!D217</f>
        <v>2967.4755</v>
      </c>
      <c r="BT3" s="214">
        <f>+'Cuadro Resumen'!E217</f>
        <v>4066.5405000000001</v>
      </c>
      <c r="BU3" s="214">
        <f>+'Cuadro Resumen'!F217</f>
        <v>3736.8210000000004</v>
      </c>
      <c r="BZ3" s="298">
        <v>43674.39</v>
      </c>
      <c r="CA3" s="298">
        <v>39703.99</v>
      </c>
      <c r="CB3" s="298">
        <v>35733.589999999997</v>
      </c>
      <c r="CC3" s="298">
        <v>31763.19</v>
      </c>
      <c r="CD3" s="298">
        <v>29777.99</v>
      </c>
      <c r="CE3" s="298">
        <v>27792.79</v>
      </c>
      <c r="CF3" s="298">
        <v>18859.39</v>
      </c>
      <c r="CG3" s="298">
        <v>17866.8</v>
      </c>
      <c r="CH3" s="298">
        <v>13896.4</v>
      </c>
      <c r="CI3" s="298">
        <v>15004.09</v>
      </c>
      <c r="CJ3" s="298">
        <v>13238.9</v>
      </c>
      <c r="CK3" s="298">
        <v>12356.31</v>
      </c>
      <c r="CL3" s="298">
        <v>463.22</v>
      </c>
      <c r="CM3" s="298">
        <v>2007.3</v>
      </c>
    </row>
    <row r="5" spans="1:555" ht="52.5" x14ac:dyDescent="0.25">
      <c r="C5" s="195" t="s">
        <v>128</v>
      </c>
      <c r="D5" s="451">
        <f>SUMIF(C:C,$C$10,D:D)</f>
        <v>9028559.4749999996</v>
      </c>
      <c r="CA5" s="298"/>
    </row>
    <row r="6" spans="1:555" x14ac:dyDescent="0.25">
      <c r="CA6" s="298"/>
    </row>
    <row r="7" spans="1:555" x14ac:dyDescent="0.25">
      <c r="CA7" s="298"/>
    </row>
    <row r="8" spans="1:555" x14ac:dyDescent="0.25">
      <c r="C8" s="70" t="s">
        <v>54</v>
      </c>
      <c r="D8" s="79"/>
      <c r="E8" s="70"/>
      <c r="F8" s="70"/>
      <c r="G8" s="70"/>
      <c r="H8" s="79"/>
      <c r="I8" s="70"/>
      <c r="J8" s="70"/>
      <c r="CA8" s="298"/>
    </row>
    <row r="9" spans="1:555" ht="15.75" thickBot="1" x14ac:dyDescent="0.3">
      <c r="C9" s="94"/>
      <c r="D9" s="79"/>
      <c r="E9" s="94"/>
      <c r="F9" s="94"/>
      <c r="G9" s="94"/>
      <c r="H9" s="79"/>
      <c r="I9" s="94"/>
      <c r="J9" s="121"/>
      <c r="CA9" s="298"/>
    </row>
    <row r="10" spans="1:555" ht="15.75" thickBot="1" x14ac:dyDescent="0.3">
      <c r="C10" s="69" t="s">
        <v>43</v>
      </c>
      <c r="D10" s="30">
        <f>SUM(G17:G67)</f>
        <v>9028559.4749999996</v>
      </c>
      <c r="E10" s="93"/>
      <c r="F10" s="93"/>
      <c r="G10" s="93"/>
      <c r="H10" s="76"/>
      <c r="I10" s="76"/>
      <c r="J10" s="76"/>
      <c r="K10" s="153"/>
      <c r="CA10" s="298"/>
    </row>
    <row r="11" spans="1:555" x14ac:dyDescent="0.25">
      <c r="B11" s="177"/>
      <c r="D11" s="31"/>
      <c r="E11" s="93"/>
      <c r="F11" s="93"/>
      <c r="G11" s="93"/>
      <c r="H11" s="76"/>
      <c r="I11" s="76"/>
      <c r="J11" s="76"/>
      <c r="K11" s="153"/>
      <c r="CA11" s="298"/>
    </row>
    <row r="12" spans="1:555" x14ac:dyDescent="0.25">
      <c r="B12" s="177"/>
      <c r="D12" s="31"/>
      <c r="E12" s="93"/>
      <c r="F12" s="93"/>
      <c r="G12" s="93"/>
      <c r="H12" s="76"/>
      <c r="I12" s="76"/>
      <c r="J12" s="76"/>
      <c r="K12" s="153"/>
      <c r="CA12" s="298"/>
    </row>
    <row r="13" spans="1:555" ht="15.75" x14ac:dyDescent="0.25">
      <c r="C13" s="202" t="s">
        <v>392</v>
      </c>
      <c r="D13" s="358" t="str">
        <f>+'4. Docencia y Profesorado Univ.'!E8</f>
        <v>4.a.1</v>
      </c>
      <c r="E13" s="93"/>
      <c r="F13" s="93"/>
      <c r="G13" s="93"/>
      <c r="H13" s="76"/>
      <c r="I13" s="76"/>
      <c r="J13" s="76"/>
      <c r="K13" s="153"/>
      <c r="CA13" s="298"/>
    </row>
    <row r="14" spans="1:555" ht="18.75" x14ac:dyDescent="0.25">
      <c r="C14" s="20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Contratacion de los  docentes a medio tiempo para cubrir necesidades de carga. </v>
      </c>
      <c r="D14" s="31"/>
      <c r="E14" s="93"/>
      <c r="F14" s="93"/>
      <c r="G14" s="93"/>
      <c r="H14" s="76"/>
      <c r="I14" s="76"/>
      <c r="J14" s="76"/>
      <c r="K14" s="153"/>
      <c r="CA14" s="298"/>
    </row>
    <row r="15" spans="1:555" ht="15.75" thickBot="1" x14ac:dyDescent="0.3">
      <c r="C15" s="94"/>
      <c r="D15" s="31"/>
      <c r="E15" s="93"/>
      <c r="F15" s="93"/>
      <c r="G15" s="93"/>
      <c r="H15" s="76"/>
      <c r="I15" s="76"/>
      <c r="J15" s="76"/>
      <c r="K15" s="153"/>
      <c r="CA15" s="298"/>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298"/>
    </row>
    <row r="17" spans="3:79" ht="15.75" thickBot="1" x14ac:dyDescent="0.3">
      <c r="C17" s="137" t="s">
        <v>482</v>
      </c>
      <c r="D17" s="199"/>
      <c r="E17" s="152">
        <v>12</v>
      </c>
      <c r="F17" s="299">
        <f>HLOOKUP($C17,$BZ$2:$CM$3,2,0)</f>
        <v>43674.39</v>
      </c>
      <c r="G17" s="113">
        <f>D17*E17*F17</f>
        <v>0</v>
      </c>
      <c r="H17" s="166" t="s">
        <v>129</v>
      </c>
      <c r="I17" s="114" t="s">
        <v>496</v>
      </c>
      <c r="J17" s="114" t="str">
        <f>VLOOKUP(I17,Presupuesto!$B$11:$C$565,2,0)</f>
        <v>SUELDOS Y SALARIOS PERMANENTES</v>
      </c>
      <c r="K17" s="217" t="s">
        <v>1496</v>
      </c>
      <c r="L17" s="98" t="s">
        <v>394</v>
      </c>
      <c r="CA17" s="298"/>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298"/>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298"/>
    </row>
    <row r="20" spans="3:79" ht="15.75" thickBot="1" x14ac:dyDescent="0.3">
      <c r="C20" s="137" t="s">
        <v>483</v>
      </c>
      <c r="D20" s="199"/>
      <c r="E20" s="152">
        <v>12</v>
      </c>
      <c r="F20" s="299">
        <f>HLOOKUP($C20,$BZ$2:$CM$3,2,0)</f>
        <v>39703.99</v>
      </c>
      <c r="G20" s="113">
        <f>D20*E20*F20</f>
        <v>0</v>
      </c>
      <c r="H20" s="166" t="s">
        <v>129</v>
      </c>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299">
        <f>HLOOKUP($C23,$BZ$2:$CM$3,2,0)</f>
        <v>35733.589999999997</v>
      </c>
      <c r="G23" s="113">
        <f>D23*E23*F23</f>
        <v>0</v>
      </c>
      <c r="H23" s="166" t="s">
        <v>129</v>
      </c>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299">
        <f>HLOOKUP($C26,$BZ$2:$CM$3,2,0)</f>
        <v>31763.19</v>
      </c>
      <c r="G26" s="113">
        <f>D26*E26*F26</f>
        <v>0</v>
      </c>
      <c r="H26" s="166" t="s">
        <v>129</v>
      </c>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299">
        <f>HLOOKUP($C29,$BZ$2:$CM$3,2,0)</f>
        <v>29777.99</v>
      </c>
      <c r="G29" s="113">
        <f>D29*E29*F29</f>
        <v>0</v>
      </c>
      <c r="H29" s="166" t="s">
        <v>129</v>
      </c>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299">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v>7</v>
      </c>
      <c r="E35" s="152">
        <v>12</v>
      </c>
      <c r="F35" s="299">
        <f>HLOOKUP($C35,$BZ$2:$CM$3,2,0)</f>
        <v>18859.39</v>
      </c>
      <c r="G35" s="113">
        <f>D35*E35*F35</f>
        <v>1584188.76</v>
      </c>
      <c r="H35" s="166" t="s">
        <v>129</v>
      </c>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132015.73000000001</v>
      </c>
      <c r="G36" s="97">
        <f>F36</f>
        <v>132015.73000000001</v>
      </c>
      <c r="H36" s="164" t="s">
        <v>129</v>
      </c>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66007.865000000005</v>
      </c>
      <c r="G37" s="97">
        <f>F37</f>
        <v>66007.865000000005</v>
      </c>
      <c r="H37" s="164" t="s">
        <v>129</v>
      </c>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299">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v>10</v>
      </c>
      <c r="E41" s="152">
        <v>12</v>
      </c>
      <c r="F41" s="299">
        <f>HLOOKUP($C41,$BZ$2:$CM$3,2,0)</f>
        <v>13896.4</v>
      </c>
      <c r="G41" s="113">
        <f>D41*E41*F41</f>
        <v>1667568</v>
      </c>
      <c r="H41" s="166" t="s">
        <v>129</v>
      </c>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138964</v>
      </c>
      <c r="G42" s="97">
        <f>F42</f>
        <v>138964</v>
      </c>
      <c r="H42" s="164" t="s">
        <v>129</v>
      </c>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69482</v>
      </c>
      <c r="G43" s="97">
        <f>F43</f>
        <v>69482</v>
      </c>
      <c r="H43" s="164" t="s">
        <v>129</v>
      </c>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299">
        <f>HLOOKUP($C44,$BZ$2:$CM$3,2,0)</f>
        <v>15004.09</v>
      </c>
      <c r="G44" s="113">
        <f>D44*E44*F44</f>
        <v>0</v>
      </c>
      <c r="H44" s="166" t="s">
        <v>129</v>
      </c>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299">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299">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v>96</v>
      </c>
      <c r="E53" s="152">
        <v>12</v>
      </c>
      <c r="F53" s="299">
        <f>HLOOKUP($C53,$BZ$2:$CM$3,2,0)</f>
        <v>463.22</v>
      </c>
      <c r="G53" s="113">
        <f>D53*E53*F53</f>
        <v>533629.44000000006</v>
      </c>
      <c r="H53" s="166" t="s">
        <v>129</v>
      </c>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44469.120000000003</v>
      </c>
      <c r="G54" s="97">
        <f>F54</f>
        <v>44469.120000000003</v>
      </c>
      <c r="H54" s="164" t="s">
        <v>129</v>
      </c>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22234.560000000001</v>
      </c>
      <c r="G55" s="97">
        <f>F55</f>
        <v>22234.560000000001</v>
      </c>
      <c r="H55" s="164" t="s">
        <v>129</v>
      </c>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299">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v>5</v>
      </c>
      <c r="E59" s="152">
        <v>12</v>
      </c>
      <c r="F59" s="139">
        <v>30000</v>
      </c>
      <c r="G59" s="113">
        <f>D59*E59*F59</f>
        <v>1800000</v>
      </c>
      <c r="H59" s="166" t="s">
        <v>129</v>
      </c>
      <c r="I59" s="114" t="s">
        <v>564</v>
      </c>
      <c r="J59" s="114" t="str">
        <f>VLOOKUP(I59,Presupuesto!$B$11:$C$565,2,0)</f>
        <v>CONTRATOS ESPECIALES</v>
      </c>
      <c r="K59" s="98" t="str">
        <f t="shared" si="1"/>
        <v>Gestión Tecnologías de Información y Comunicación</v>
      </c>
      <c r="L59" s="98" t="s">
        <v>395</v>
      </c>
    </row>
    <row r="60" spans="3:12" x14ac:dyDescent="0.25">
      <c r="C60" s="171" t="s">
        <v>58</v>
      </c>
      <c r="D60" s="163"/>
      <c r="E60" s="154">
        <v>0</v>
      </c>
      <c r="F60" s="117">
        <f>IF(E59=0,"",(G59/E59)/12*E59)</f>
        <v>150000</v>
      </c>
      <c r="G60" s="97">
        <f>F60</f>
        <v>150000</v>
      </c>
      <c r="H60" s="164" t="s">
        <v>129</v>
      </c>
      <c r="I60" s="101" t="s">
        <v>564</v>
      </c>
      <c r="J60" s="101" t="str">
        <f>VLOOKUP(I60,Presupuesto!$B$11:$C$565,2,0)</f>
        <v>CONTRATOS ESPECIALES</v>
      </c>
      <c r="K60" s="98" t="str">
        <f t="shared" si="1"/>
        <v>Gestión Tecnologías de Información y Comunicación</v>
      </c>
      <c r="L60" s="98" t="s">
        <v>394</v>
      </c>
    </row>
    <row r="61" spans="3:12" ht="15.75" thickBot="1" x14ac:dyDescent="0.3">
      <c r="C61" s="172" t="s">
        <v>59</v>
      </c>
      <c r="D61" s="163"/>
      <c r="E61" s="154">
        <v>0</v>
      </c>
      <c r="F61" s="100">
        <f>IF(E59&lt;6,"",((E59-6)/12)*(G59/E59))</f>
        <v>75000</v>
      </c>
      <c r="G61" s="97">
        <f>F61</f>
        <v>75000</v>
      </c>
      <c r="H61" s="164" t="s">
        <v>129</v>
      </c>
      <c r="I61" s="101" t="s">
        <v>564</v>
      </c>
      <c r="J61" s="101" t="str">
        <f>VLOOKUP(I61,Presupuesto!$B$11:$C$565,2,0)</f>
        <v>CONTRATOS ESPECIALES</v>
      </c>
      <c r="K61" s="98" t="str">
        <f t="shared" si="1"/>
        <v>Gestión Tecnologías de Información y Comunicación</v>
      </c>
      <c r="L61" s="98" t="s">
        <v>399</v>
      </c>
    </row>
    <row r="62" spans="3:12" ht="15.75" thickBot="1" x14ac:dyDescent="0.3">
      <c r="C62" s="140" t="s">
        <v>60</v>
      </c>
      <c r="D62" s="199">
        <v>2</v>
      </c>
      <c r="E62" s="152">
        <v>12</v>
      </c>
      <c r="F62" s="118">
        <v>30000</v>
      </c>
      <c r="G62" s="113">
        <f>D62*E62*F62</f>
        <v>720000</v>
      </c>
      <c r="H62" s="166" t="s">
        <v>129</v>
      </c>
      <c r="I62" s="114" t="s">
        <v>705</v>
      </c>
      <c r="J62" s="114" t="str">
        <f>VLOOKUP(I62,Presupuesto!$B$11:$C$565,2,0)</f>
        <v>OTROS SERVICIOS TECNICOS Y PROFESIONALES</v>
      </c>
      <c r="K62" s="98" t="str">
        <f t="shared" si="1"/>
        <v>Gestión Tecnologías de Información y Comunicación</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v>5</v>
      </c>
      <c r="E65" s="152">
        <v>12</v>
      </c>
      <c r="F65" s="118">
        <v>30000</v>
      </c>
      <c r="G65" s="113">
        <f>D65*E65*F65</f>
        <v>1800000</v>
      </c>
      <c r="H65" s="166" t="s">
        <v>129</v>
      </c>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150000</v>
      </c>
      <c r="G66" s="120">
        <f>F66</f>
        <v>150000</v>
      </c>
      <c r="H66" s="164" t="s">
        <v>129</v>
      </c>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75000</v>
      </c>
      <c r="G67" s="105">
        <f>F67</f>
        <v>75000</v>
      </c>
      <c r="H67" s="162" t="s">
        <v>129</v>
      </c>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58"/>
      <c r="E73" s="93"/>
      <c r="F73" s="93"/>
      <c r="G73" s="93"/>
      <c r="H73" s="76"/>
      <c r="I73" s="76"/>
      <c r="J73" s="76"/>
      <c r="K73" s="153"/>
    </row>
    <row r="74" spans="3:12" ht="18.75" x14ac:dyDescent="0.25">
      <c r="C74" s="209"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299">
        <f>HLOOKUP($C77,$BZ$2:$CM$3,2,0)</f>
        <v>43674.39</v>
      </c>
      <c r="G77" s="113">
        <f>D77*E77*F77</f>
        <v>0</v>
      </c>
      <c r="H77" s="166"/>
      <c r="I77" s="114" t="s">
        <v>496</v>
      </c>
      <c r="J77" s="114" t="str">
        <f>VLOOKUP(I77,Presupuesto!$B$11:$C$565,2,0)</f>
        <v>SUELDOS Y SALARIOS PERMANENTES</v>
      </c>
      <c r="K77" s="217" t="s">
        <v>1452</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299">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299">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c r="E86" s="152">
        <v>12</v>
      </c>
      <c r="F86" s="299">
        <f>HLOOKUP($C86,$BZ$2:$CM$3,2,0)</f>
        <v>31763.19</v>
      </c>
      <c r="G86" s="113">
        <f>D86*E86*F86</f>
        <v>0</v>
      </c>
      <c r="H86" s="166"/>
      <c r="I86" s="114" t="s">
        <v>496</v>
      </c>
      <c r="J86" s="114" t="str">
        <f>VLOOKUP(I86,Presupuesto!$B$11:$C$565,2,0)</f>
        <v>SUELDOS Y SALARIOS PERMANENTES</v>
      </c>
      <c r="K86" s="98" t="str">
        <f t="shared" si="2"/>
        <v>Posgrado</v>
      </c>
      <c r="L86" s="98" t="s">
        <v>395</v>
      </c>
    </row>
    <row r="87" spans="3:12" x14ac:dyDescent="0.25">
      <c r="C87" s="171" t="s">
        <v>58</v>
      </c>
      <c r="D87" s="163"/>
      <c r="E87" s="154">
        <v>0</v>
      </c>
      <c r="F87" s="100">
        <f>IF(E86=0,"",(G86/E86)/12*E86)</f>
        <v>0</v>
      </c>
      <c r="G87" s="97">
        <f>F87</f>
        <v>0</v>
      </c>
      <c r="H87" s="164"/>
      <c r="I87" s="116" t="s">
        <v>516</v>
      </c>
      <c r="J87" s="116" t="str">
        <f>VLOOKUP(I87,Presupuesto!$B$11:$C$565,2,0)</f>
        <v>AGUINALDO Y DECIMO CUARTO MES</v>
      </c>
      <c r="K87" s="98" t="str">
        <f t="shared" si="2"/>
        <v>Posgrado</v>
      </c>
      <c r="L87" s="98" t="s">
        <v>395</v>
      </c>
    </row>
    <row r="88" spans="3:12" ht="15.75" thickBot="1" x14ac:dyDescent="0.3">
      <c r="C88" s="172" t="s">
        <v>59</v>
      </c>
      <c r="D88" s="163"/>
      <c r="E88" s="154">
        <v>0</v>
      </c>
      <c r="F88" s="117">
        <f>IF(E86&lt;6,"",((E86-6)/12)*(G86/E86))</f>
        <v>0</v>
      </c>
      <c r="G88" s="97">
        <f>F88</f>
        <v>0</v>
      </c>
      <c r="H88" s="164"/>
      <c r="I88" s="101" t="s">
        <v>519</v>
      </c>
      <c r="J88" s="101" t="str">
        <f>VLOOKUP(I88,Presupuesto!$B$11:$C$565,2,0)</f>
        <v>DECIMOCUARTO MES</v>
      </c>
      <c r="K88" s="98" t="str">
        <f t="shared" si="2"/>
        <v>Posgrado</v>
      </c>
      <c r="L88" s="98" t="s">
        <v>395</v>
      </c>
    </row>
    <row r="89" spans="3:12" ht="15.75" thickBot="1" x14ac:dyDescent="0.3">
      <c r="C89" s="137" t="s">
        <v>486</v>
      </c>
      <c r="D89" s="199"/>
      <c r="E89" s="152">
        <v>12</v>
      </c>
      <c r="F89" s="299">
        <f>HLOOKUP($C89,$BZ$2:$CM$3,2,0)</f>
        <v>29777.99</v>
      </c>
      <c r="G89" s="113">
        <f>D89*E89*F89</f>
        <v>0</v>
      </c>
      <c r="H89" s="166"/>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299">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299">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299">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299">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299">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299">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299">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299">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299">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58"/>
      <c r="E133" s="93"/>
      <c r="F133" s="93"/>
      <c r="G133" s="93"/>
      <c r="H133" s="76"/>
      <c r="I133" s="76"/>
      <c r="J133" s="76"/>
      <c r="K133" s="153"/>
    </row>
    <row r="134" spans="3:12" ht="18.75" x14ac:dyDescent="0.25">
      <c r="C134" s="209"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299">
        <f>HLOOKUP($C137,$BZ$2:$CM$3,2,0)</f>
        <v>43674.39</v>
      </c>
      <c r="G137" s="113">
        <f>D137*E137*F137</f>
        <v>0</v>
      </c>
      <c r="H137" s="166"/>
      <c r="I137" s="114" t="s">
        <v>496</v>
      </c>
      <c r="J137" s="114" t="str">
        <f>VLOOKUP(I137,Presupuesto!$B$11:$C$565,2,0)</f>
        <v>SUELDOS Y SALARIOS PERMANENTES</v>
      </c>
      <c r="K137" s="217" t="s">
        <v>1452</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299">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299">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299">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299">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299">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299">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299">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299">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299">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299">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299">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c r="E173" s="152">
        <v>12</v>
      </c>
      <c r="F173" s="299">
        <f>HLOOKUP($C173,$BZ$2:$CM$3,2,0)</f>
        <v>463.22</v>
      </c>
      <c r="G173" s="113">
        <f>D173*E173*F173</f>
        <v>0</v>
      </c>
      <c r="H173" s="166"/>
      <c r="I173" s="114" t="s">
        <v>496</v>
      </c>
      <c r="J173" s="114" t="str">
        <f>VLOOKUP(I173,Presupuesto!$B$11:$C$565,2,0)</f>
        <v>SUELDOS Y SALARIOS PERMANENTES</v>
      </c>
      <c r="K173" s="98" t="str">
        <f t="shared" si="5"/>
        <v>Posgrado</v>
      </c>
      <c r="L173" s="98" t="s">
        <v>395</v>
      </c>
    </row>
    <row r="174" spans="3:12" x14ac:dyDescent="0.25">
      <c r="C174" s="171" t="s">
        <v>58</v>
      </c>
      <c r="D174" s="163"/>
      <c r="E174" s="154">
        <v>0</v>
      </c>
      <c r="F174" s="100">
        <f>IF(E173=0,"",(G173/E173)/12*E173)</f>
        <v>0</v>
      </c>
      <c r="G174" s="97">
        <f>F174</f>
        <v>0</v>
      </c>
      <c r="H174" s="164"/>
      <c r="I174" s="116" t="s">
        <v>516</v>
      </c>
      <c r="J174" s="116" t="str">
        <f>VLOOKUP(I174,Presupuesto!$B$11:$C$565,2,0)</f>
        <v>AGUINALDO Y DECIMO CUARTO MES</v>
      </c>
      <c r="K174" s="98" t="str">
        <f t="shared" si="5"/>
        <v>Posgrado</v>
      </c>
      <c r="L174" s="98" t="s">
        <v>395</v>
      </c>
    </row>
    <row r="175" spans="3:12" ht="15.75" thickBot="1" x14ac:dyDescent="0.3">
      <c r="C175" s="172" t="s">
        <v>59</v>
      </c>
      <c r="D175" s="163"/>
      <c r="E175" s="154">
        <v>0</v>
      </c>
      <c r="F175" s="117">
        <f>IF(E173&lt;6,"",((E173-6)/12)*(G173/E173))</f>
        <v>0</v>
      </c>
      <c r="G175" s="97">
        <f>F175</f>
        <v>0</v>
      </c>
      <c r="H175" s="164"/>
      <c r="I175" s="101" t="s">
        <v>519</v>
      </c>
      <c r="J175" s="101" t="str">
        <f>VLOOKUP(I175,Presupuesto!$B$11:$C$565,2,0)</f>
        <v>DECIMOCUARTO MES</v>
      </c>
      <c r="K175" s="98" t="str">
        <f t="shared" si="5"/>
        <v>Posgrado</v>
      </c>
      <c r="L175" s="98" t="s">
        <v>395</v>
      </c>
    </row>
    <row r="176" spans="3:12" ht="15.75" thickBot="1" x14ac:dyDescent="0.3">
      <c r="C176" s="137" t="s">
        <v>495</v>
      </c>
      <c r="D176" s="199"/>
      <c r="E176" s="152">
        <v>12</v>
      </c>
      <c r="F176" s="299">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58"/>
      <c r="E193" s="93"/>
      <c r="F193" s="93"/>
      <c r="G193" s="93"/>
      <c r="H193" s="76"/>
      <c r="I193" s="76"/>
      <c r="J193" s="76"/>
      <c r="K193" s="153"/>
    </row>
    <row r="194" spans="3:12" ht="18.75" x14ac:dyDescent="0.25">
      <c r="C194" s="209"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299">
        <f>HLOOKUP($C197,$BZ$2:$CM$3,2,0)</f>
        <v>43674.39</v>
      </c>
      <c r="G197" s="113">
        <f>D197*E197*F197</f>
        <v>0</v>
      </c>
      <c r="H197" s="166"/>
      <c r="I197" s="114" t="s">
        <v>496</v>
      </c>
      <c r="J197" s="114" t="str">
        <f>VLOOKUP(I197,Presupuesto!$B$11:$C$565,2,0)</f>
        <v>SUELDOS Y SALARIOS PERMANENTES</v>
      </c>
      <c r="K197" s="217" t="s">
        <v>1452</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299">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299">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299">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c r="E209" s="152">
        <v>12</v>
      </c>
      <c r="F209" s="299">
        <f>HLOOKUP($C209,$BZ$2:$CM$3,2,0)</f>
        <v>29777.99</v>
      </c>
      <c r="G209" s="113">
        <f>D209*E209*F209</f>
        <v>0</v>
      </c>
      <c r="H209" s="166"/>
      <c r="I209" s="114" t="s">
        <v>496</v>
      </c>
      <c r="J209" s="114" t="str">
        <f>VLOOKUP(I209,Presupuesto!$B$11:$C$565,2,0)</f>
        <v>SUELDOS Y SALARIOS PERMANENTES</v>
      </c>
      <c r="K209" s="98" t="str">
        <f t="shared" si="6"/>
        <v>Posgrado</v>
      </c>
      <c r="L209" s="98" t="s">
        <v>395</v>
      </c>
    </row>
    <row r="210" spans="3:12" x14ac:dyDescent="0.25">
      <c r="C210" s="171" t="s">
        <v>58</v>
      </c>
      <c r="D210" s="163"/>
      <c r="E210" s="154">
        <v>0</v>
      </c>
      <c r="F210" s="100">
        <f>IF(E209=0,"",(G209/E209)/12*E209)</f>
        <v>0</v>
      </c>
      <c r="G210" s="97">
        <f>F210</f>
        <v>0</v>
      </c>
      <c r="H210" s="164"/>
      <c r="I210" s="116" t="s">
        <v>516</v>
      </c>
      <c r="J210" s="116" t="str">
        <f>VLOOKUP(I210,Presupuesto!$B$11:$C$565,2,0)</f>
        <v>AGUINALDO Y DECIMO CUARTO MES</v>
      </c>
      <c r="K210" s="98" t="str">
        <f t="shared" si="6"/>
        <v>Posgrado</v>
      </c>
      <c r="L210" s="98" t="s">
        <v>395</v>
      </c>
    </row>
    <row r="211" spans="3:12" ht="15.75" thickBot="1" x14ac:dyDescent="0.3">
      <c r="C211" s="172" t="s">
        <v>59</v>
      </c>
      <c r="D211" s="163"/>
      <c r="E211" s="154">
        <v>0</v>
      </c>
      <c r="F211" s="117">
        <f>IF(E209&lt;6,"",((E209-6)/12)*(G209/E209))</f>
        <v>0</v>
      </c>
      <c r="G211" s="97">
        <f>F211</f>
        <v>0</v>
      </c>
      <c r="H211" s="164"/>
      <c r="I211" s="101" t="s">
        <v>519</v>
      </c>
      <c r="J211" s="101" t="str">
        <f>VLOOKUP(I211,Presupuesto!$B$11:$C$565,2,0)</f>
        <v>DECIMOCUARTO MES</v>
      </c>
      <c r="K211" s="98" t="str">
        <f t="shared" si="6"/>
        <v>Posgrado</v>
      </c>
      <c r="L211" s="98" t="s">
        <v>395</v>
      </c>
    </row>
    <row r="212" spans="3:12" ht="15.75" thickBot="1" x14ac:dyDescent="0.3">
      <c r="C212" s="137" t="s">
        <v>487</v>
      </c>
      <c r="D212" s="199"/>
      <c r="E212" s="152">
        <v>12</v>
      </c>
      <c r="F212" s="299">
        <f>HLOOKUP($C212,$BZ$2:$CM$3,2,0)</f>
        <v>27792.79</v>
      </c>
      <c r="G212" s="113">
        <f>D212*E212*F212</f>
        <v>0</v>
      </c>
      <c r="H212" s="166"/>
      <c r="I212" s="114" t="s">
        <v>496</v>
      </c>
      <c r="J212" s="114" t="str">
        <f>VLOOKUP(I212,Presupuesto!$B$11:$C$565,2,0)</f>
        <v>SUELDOS Y SALARIOS PERMANENTES</v>
      </c>
      <c r="K212" s="98" t="str">
        <f t="shared" si="6"/>
        <v>Posgrado</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299">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299">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299">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299">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299">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299">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299">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299">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58"/>
      <c r="E253" s="93"/>
      <c r="F253" s="93"/>
      <c r="G253" s="93"/>
      <c r="H253" s="76"/>
      <c r="I253" s="76"/>
      <c r="J253" s="76"/>
      <c r="K253" s="153"/>
    </row>
    <row r="254" spans="3:12" ht="18.75" x14ac:dyDescent="0.25">
      <c r="C254" s="209"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299">
        <f>HLOOKUP($C257,$BZ$2:$CM$3,2,0)</f>
        <v>43674.39</v>
      </c>
      <c r="G257" s="113">
        <f>D257*E257*F257</f>
        <v>0</v>
      </c>
      <c r="H257" s="166"/>
      <c r="I257" s="114" t="s">
        <v>496</v>
      </c>
      <c r="J257" s="114" t="str">
        <f>VLOOKUP(I257,Presupuesto!$B$11:$C$565,2,0)</f>
        <v>SUELDOS Y SALARIOS PERMANENTES</v>
      </c>
      <c r="K257" s="217" t="s">
        <v>1452</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299">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299">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299">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299">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299">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299">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299">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299">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299">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299">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299">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299">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299">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58"/>
      <c r="E313" s="93"/>
      <c r="F313" s="93"/>
      <c r="G313" s="93"/>
      <c r="H313" s="76"/>
      <c r="I313" s="76"/>
      <c r="J313" s="76"/>
      <c r="K313" s="153"/>
    </row>
    <row r="314" spans="3:12" ht="18.75" x14ac:dyDescent="0.25">
      <c r="C314" s="209"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299">
        <f>HLOOKUP($C317,$BZ$2:$CM$3,2,0)</f>
        <v>43674.39</v>
      </c>
      <c r="G317" s="113">
        <f>D317*E317*F317</f>
        <v>0</v>
      </c>
      <c r="H317" s="166"/>
      <c r="I317" s="114" t="s">
        <v>496</v>
      </c>
      <c r="J317" s="114" t="str">
        <f>VLOOKUP(I317,Presupuesto!$B$11:$C$565,2,0)</f>
        <v>SUELDOS Y SALARIOS PERMANENTES</v>
      </c>
      <c r="K317" s="217" t="s">
        <v>1452</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299">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299">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299">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299">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299">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299">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299">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299">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299">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299">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299">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299">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299">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58"/>
      <c r="E373" s="93"/>
      <c r="F373" s="93"/>
      <c r="G373" s="93"/>
      <c r="H373" s="76"/>
      <c r="I373" s="76"/>
      <c r="J373" s="76"/>
      <c r="K373" s="153"/>
    </row>
    <row r="374" spans="3:12" ht="18.75" x14ac:dyDescent="0.25">
      <c r="C374" s="209"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299">
        <f>HLOOKUP($C377,$BZ$2:$CM$3,2,0)</f>
        <v>43674.39</v>
      </c>
      <c r="G377" s="113">
        <f>D377*E377*F377</f>
        <v>0</v>
      </c>
      <c r="H377" s="166"/>
      <c r="I377" s="114" t="s">
        <v>496</v>
      </c>
      <c r="J377" s="114" t="str">
        <f>VLOOKUP(I377,Presupuesto!$B$11:$C$565,2,0)</f>
        <v>SUELDOS Y SALARIOS PERMANENTES</v>
      </c>
      <c r="K377" s="217" t="s">
        <v>1452</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299">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299">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299">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299">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299">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299">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299">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299">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299">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299">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299">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299">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299">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58"/>
      <c r="E433" s="93"/>
      <c r="F433" s="93"/>
      <c r="G433" s="93"/>
      <c r="H433" s="76"/>
      <c r="I433" s="76"/>
      <c r="J433" s="76"/>
      <c r="K433" s="153"/>
    </row>
    <row r="434" spans="3:12" ht="18.75" x14ac:dyDescent="0.25">
      <c r="C434" s="209"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299">
        <f>HLOOKUP($C437,$BZ$2:$CM$3,2,0)</f>
        <v>43674.39</v>
      </c>
      <c r="G437" s="113">
        <f>D437*E437*F437</f>
        <v>0</v>
      </c>
      <c r="H437" s="166"/>
      <c r="I437" s="114" t="s">
        <v>496</v>
      </c>
      <c r="J437" s="114" t="str">
        <f>VLOOKUP(I437,Presupuesto!$B$11:$C$565,2,0)</f>
        <v>SUELDOS Y SALARIOS PERMANENTES</v>
      </c>
      <c r="K437" s="217" t="s">
        <v>1452</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299">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299">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299">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299">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299">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299">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299">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299">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299">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299">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299">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299">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299">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58"/>
      <c r="E493" s="93"/>
      <c r="F493" s="93"/>
      <c r="G493" s="93"/>
      <c r="H493" s="76"/>
      <c r="I493" s="76"/>
      <c r="J493" s="76"/>
      <c r="K493" s="153"/>
    </row>
    <row r="494" spans="3:12" ht="18.75" x14ac:dyDescent="0.25">
      <c r="C494" s="209"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299">
        <f>HLOOKUP($C497,$BZ$2:$CM$3,2,0)</f>
        <v>43674.39</v>
      </c>
      <c r="G497" s="113">
        <f>D497*E497*F497</f>
        <v>0</v>
      </c>
      <c r="H497" s="166"/>
      <c r="I497" s="114" t="s">
        <v>496</v>
      </c>
      <c r="J497" s="114" t="str">
        <f>VLOOKUP(I497,Presupuesto!$B$11:$C$565,2,0)</f>
        <v>SUELDOS Y SALARIOS PERMANENTES</v>
      </c>
      <c r="K497" s="217" t="s">
        <v>1452</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299">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299">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299">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299">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299">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299">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299">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299">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299">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299">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299">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299">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299">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58"/>
      <c r="E553" s="93"/>
      <c r="F553" s="93"/>
      <c r="G553" s="93"/>
      <c r="H553" s="76"/>
      <c r="I553" s="76"/>
      <c r="J553" s="76"/>
      <c r="K553" s="153"/>
    </row>
    <row r="554" spans="3:12" ht="18.75" x14ac:dyDescent="0.25">
      <c r="C554" s="209"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299">
        <f>HLOOKUP($C557,$BZ$2:$CM$3,2,0)</f>
        <v>43674.39</v>
      </c>
      <c r="G557" s="113">
        <f>D557*E557*F557</f>
        <v>0</v>
      </c>
      <c r="H557" s="166"/>
      <c r="I557" s="114" t="s">
        <v>496</v>
      </c>
      <c r="J557" s="114" t="str">
        <f>VLOOKUP(I557,Presupuesto!$B$11:$C$565,2,0)</f>
        <v>SUELDOS Y SALARIOS PERMANENTES</v>
      </c>
      <c r="K557" s="217" t="s">
        <v>1452</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299">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299">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299">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299">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299">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299">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299">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299">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299">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299">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299">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299">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299">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58"/>
      <c r="E613" s="93"/>
      <c r="F613" s="93"/>
      <c r="G613" s="93"/>
      <c r="H613" s="76"/>
      <c r="I613" s="76"/>
      <c r="J613" s="76"/>
      <c r="K613" s="153"/>
    </row>
    <row r="614" spans="3:12" ht="18.75" x14ac:dyDescent="0.25">
      <c r="C614" s="209"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299">
        <f>HLOOKUP($C617,$BZ$2:$CM$3,2,0)</f>
        <v>43674.39</v>
      </c>
      <c r="G617" s="113">
        <f>D617*E617*F617</f>
        <v>0</v>
      </c>
      <c r="H617" s="166"/>
      <c r="I617" s="114" t="s">
        <v>496</v>
      </c>
      <c r="J617" s="114" t="str">
        <f>VLOOKUP(I617,Presupuesto!$B$11:$C$565,2,0)</f>
        <v>SUELDOS Y SALARIOS PERMANENTES</v>
      </c>
      <c r="K617" s="217" t="s">
        <v>1452</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299">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299">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299">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299">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299">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299">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299">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299">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299">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299">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299">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299">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299">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58"/>
      <c r="E673" s="93"/>
      <c r="F673" s="93"/>
      <c r="G673" s="93"/>
      <c r="H673" s="76"/>
      <c r="I673" s="76"/>
      <c r="J673" s="76"/>
      <c r="K673" s="153"/>
    </row>
    <row r="674" spans="3:12" ht="18.75" x14ac:dyDescent="0.25">
      <c r="C674" s="209"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299">
        <f>HLOOKUP($C677,$BZ$2:$CM$3,2,0)</f>
        <v>43674.39</v>
      </c>
      <c r="G677" s="113">
        <f>D677*E677*F677</f>
        <v>0</v>
      </c>
      <c r="H677" s="166"/>
      <c r="I677" s="114" t="s">
        <v>496</v>
      </c>
      <c r="J677" s="114" t="str">
        <f>VLOOKUP(I677,Presupuesto!$B$11:$C$565,2,0)</f>
        <v>SUELDOS Y SALARIOS PERMANENTES</v>
      </c>
      <c r="K677" s="217" t="s">
        <v>1452</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299">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299">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299">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299">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299">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299">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299">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299">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299">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299">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299">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299">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299">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58"/>
      <c r="E733" s="93"/>
      <c r="F733" s="93"/>
      <c r="G733" s="93"/>
      <c r="H733" s="76"/>
      <c r="I733" s="76"/>
      <c r="J733" s="76"/>
      <c r="K733" s="153"/>
    </row>
    <row r="734" spans="3:12" ht="18.75" x14ac:dyDescent="0.25">
      <c r="C734" s="209"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299">
        <f>HLOOKUP($C737,$BZ$2:$CM$3,2,0)</f>
        <v>43674.39</v>
      </c>
      <c r="G737" s="113">
        <f>D737*E737*F737</f>
        <v>0</v>
      </c>
      <c r="H737" s="166"/>
      <c r="I737" s="114" t="s">
        <v>496</v>
      </c>
      <c r="J737" s="114" t="str">
        <f>VLOOKUP(I737,Presupuesto!$B$11:$C$565,2,0)</f>
        <v>SUELDOS Y SALARIOS PERMANENTES</v>
      </c>
      <c r="K737" s="217" t="s">
        <v>1452</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299">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299">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299">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299">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299">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299">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299">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299">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299">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299">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299">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299">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299">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58"/>
      <c r="E793" s="93"/>
      <c r="F793" s="93"/>
      <c r="G793" s="93"/>
      <c r="H793" s="76"/>
      <c r="I793" s="76"/>
      <c r="J793" s="76"/>
      <c r="K793" s="153"/>
    </row>
    <row r="794" spans="3:12" ht="18.75" x14ac:dyDescent="0.25">
      <c r="C794" s="209"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299">
        <f>HLOOKUP($C797,$BZ$2:$CM$3,2,0)</f>
        <v>43674.39</v>
      </c>
      <c r="G797" s="113">
        <f>D797*E797*F797</f>
        <v>0</v>
      </c>
      <c r="H797" s="166"/>
      <c r="I797" s="114" t="s">
        <v>496</v>
      </c>
      <c r="J797" s="114" t="str">
        <f>VLOOKUP(I797,Presupuesto!$B$11:$C$565,2,0)</f>
        <v>SUELDOS Y SALARIOS PERMANENTES</v>
      </c>
      <c r="K797" s="217" t="s">
        <v>1452</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299">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299">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299">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299">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299">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299">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299">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299">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299">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299">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299">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299">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299">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58"/>
      <c r="E853" s="93"/>
      <c r="F853" s="93"/>
      <c r="G853" s="93"/>
      <c r="H853" s="76"/>
      <c r="I853" s="76"/>
      <c r="J853" s="76"/>
    </row>
    <row r="854" spans="3:12" ht="18.75" x14ac:dyDescent="0.25">
      <c r="C854" s="209"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299">
        <f>HLOOKUP($C857,$BZ$2:$CM$3,2,0)</f>
        <v>43674.39</v>
      </c>
      <c r="G857" s="113">
        <f>D857*E857*F857</f>
        <v>0</v>
      </c>
      <c r="H857" s="166"/>
      <c r="I857" s="114" t="s">
        <v>496</v>
      </c>
      <c r="J857" s="114" t="str">
        <f>VLOOKUP(I857,Presupuesto!$B$11:$C$565,2,0)</f>
        <v>SUELDOS Y SALARIOS PERMANENTES</v>
      </c>
      <c r="K857" s="217" t="s">
        <v>1452</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299">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299">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299">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299">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299">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299">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299">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299">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299">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299">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299">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299">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299">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58"/>
      <c r="E913" s="93"/>
      <c r="F913" s="93"/>
      <c r="G913" s="93"/>
      <c r="H913" s="76"/>
      <c r="I913" s="76"/>
      <c r="J913" s="76"/>
    </row>
    <row r="914" spans="3:12" ht="18.75" x14ac:dyDescent="0.25">
      <c r="C914" s="209"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299">
        <f>HLOOKUP($C917,$BZ$2:$CM$3,2,0)</f>
        <v>43674.39</v>
      </c>
      <c r="G917" s="113">
        <f>D917*E917*F917</f>
        <v>0</v>
      </c>
      <c r="H917" s="166"/>
      <c r="I917" s="114" t="s">
        <v>496</v>
      </c>
      <c r="J917" s="114" t="str">
        <f>VLOOKUP(I917,Presupuesto!$B$11:$C$565,2,0)</f>
        <v>SUELDOS Y SALARIOS PERMANENTES</v>
      </c>
      <c r="K917" s="217" t="s">
        <v>1460</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299">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299">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299">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299">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299">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299">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299">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299">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299">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299">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299">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299">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299">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8" priority="17" operator="greaterThan">
      <formula>12</formula>
    </cfRule>
  </conditionalFormatting>
  <conditionalFormatting sqref="E956">
    <cfRule type="cellIs" dxfId="17" priority="1" operator="greaterThan">
      <formula>12</formula>
    </cfRule>
  </conditionalFormatting>
  <conditionalFormatting sqref="E116">
    <cfRule type="cellIs" dxfId="16" priority="15" operator="greaterThan">
      <formula>12</formula>
    </cfRule>
  </conditionalFormatting>
  <conditionalFormatting sqref="E176">
    <cfRule type="cellIs" dxfId="15" priority="14" operator="greaterThan">
      <formula>12</formula>
    </cfRule>
  </conditionalFormatting>
  <conditionalFormatting sqref="E236">
    <cfRule type="cellIs" dxfId="14" priority="13" operator="greaterThan">
      <formula>12</formula>
    </cfRule>
  </conditionalFormatting>
  <conditionalFormatting sqref="E296">
    <cfRule type="cellIs" dxfId="13" priority="12" operator="greaterThan">
      <formula>12</formula>
    </cfRule>
  </conditionalFormatting>
  <conditionalFormatting sqref="E356">
    <cfRule type="cellIs" dxfId="12" priority="11" operator="greaterThan">
      <formula>12</formula>
    </cfRule>
  </conditionalFormatting>
  <conditionalFormatting sqref="E416">
    <cfRule type="cellIs" dxfId="11" priority="10" operator="greaterThan">
      <formula>12</formula>
    </cfRule>
  </conditionalFormatting>
  <conditionalFormatting sqref="E476">
    <cfRule type="cellIs" dxfId="10" priority="9" operator="greaterThan">
      <formula>12</formula>
    </cfRule>
  </conditionalFormatting>
  <conditionalFormatting sqref="E536">
    <cfRule type="cellIs" dxfId="9" priority="8" operator="greaterThan">
      <formula>12</formula>
    </cfRule>
  </conditionalFormatting>
  <conditionalFormatting sqref="E596">
    <cfRule type="cellIs" dxfId="8" priority="7" operator="greaterThan">
      <formula>12</formula>
    </cfRule>
  </conditionalFormatting>
  <conditionalFormatting sqref="E656">
    <cfRule type="cellIs" dxfId="7" priority="6" operator="greaterThan">
      <formula>12</formula>
    </cfRule>
  </conditionalFormatting>
  <conditionalFormatting sqref="E716">
    <cfRule type="cellIs" dxfId="6" priority="5" operator="greaterThan">
      <formula>12</formula>
    </cfRule>
  </conditionalFormatting>
  <conditionalFormatting sqref="E776">
    <cfRule type="cellIs" dxfId="5" priority="4" operator="greaterThan">
      <formula>12</formula>
    </cfRule>
  </conditionalFormatting>
  <conditionalFormatting sqref="E836">
    <cfRule type="cellIs" dxfId="4" priority="3" operator="greaterThan">
      <formula>12</formula>
    </cfRule>
  </conditionalFormatting>
  <conditionalFormatting sqref="E896">
    <cfRule type="cellIs" dxfId="3"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235" zoomScale="84" zoomScaleNormal="84" workbookViewId="0">
      <selection activeCell="F66" sqref="F66"/>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1452</v>
      </c>
      <c r="K2" s="122" t="s">
        <v>1364</v>
      </c>
      <c r="L2" s="122" t="s">
        <v>1365</v>
      </c>
      <c r="M2" s="122" t="s">
        <v>1366</v>
      </c>
      <c r="N2" s="122" t="s">
        <v>1367</v>
      </c>
      <c r="O2" s="122" t="s">
        <v>1368</v>
      </c>
      <c r="P2" s="122" t="s">
        <v>1460</v>
      </c>
      <c r="Q2" s="122" t="s">
        <v>1496</v>
      </c>
      <c r="R2" s="450" t="str">
        <f>+Presupuesto!D11</f>
        <v>Recurrente</v>
      </c>
      <c r="S2" s="45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2" t="s">
        <v>420</v>
      </c>
      <c r="AI2" s="212" t="s">
        <v>421</v>
      </c>
      <c r="AJ2" s="212" t="s">
        <v>422</v>
      </c>
      <c r="AK2" s="212" t="s">
        <v>423</v>
      </c>
      <c r="AL2" s="212" t="s">
        <v>424</v>
      </c>
      <c r="AM2" s="212" t="s">
        <v>427</v>
      </c>
      <c r="AN2" s="212" t="s">
        <v>425</v>
      </c>
      <c r="AO2" s="212" t="s">
        <v>426</v>
      </c>
      <c r="AP2" s="212" t="s">
        <v>428</v>
      </c>
      <c r="AQ2" s="212" t="s">
        <v>429</v>
      </c>
      <c r="AR2" s="212" t="s">
        <v>430</v>
      </c>
      <c r="AS2" s="212" t="s">
        <v>431</v>
      </c>
      <c r="AT2" s="212" t="s">
        <v>432</v>
      </c>
      <c r="AU2" s="212" t="s">
        <v>433</v>
      </c>
      <c r="AV2" s="212" t="s">
        <v>434</v>
      </c>
      <c r="AW2" s="212" t="s">
        <v>435</v>
      </c>
      <c r="AX2" s="212" t="s">
        <v>436</v>
      </c>
      <c r="AY2" s="212" t="s">
        <v>437</v>
      </c>
      <c r="AZ2" s="212" t="s">
        <v>438</v>
      </c>
      <c r="BA2" s="212" t="s">
        <v>439</v>
      </c>
      <c r="BB2" s="212" t="s">
        <v>440</v>
      </c>
      <c r="BC2" s="212" t="s">
        <v>441</v>
      </c>
      <c r="BD2" s="212" t="s">
        <v>442</v>
      </c>
      <c r="BE2" s="212" t="s">
        <v>443</v>
      </c>
      <c r="BF2" s="212" t="s">
        <v>444</v>
      </c>
      <c r="BG2" s="212" t="s">
        <v>445</v>
      </c>
      <c r="BH2" s="212" t="s">
        <v>446</v>
      </c>
      <c r="BI2" s="212" t="s">
        <v>447</v>
      </c>
      <c r="BJ2" s="212" t="s">
        <v>448</v>
      </c>
      <c r="BK2" s="212" t="s">
        <v>449</v>
      </c>
      <c r="BL2" s="212" t="s">
        <v>450</v>
      </c>
      <c r="BM2" s="212" t="s">
        <v>451</v>
      </c>
      <c r="BN2" s="212" t="s">
        <v>452</v>
      </c>
      <c r="BO2" s="212" t="s">
        <v>453</v>
      </c>
      <c r="BP2" s="212" t="s">
        <v>454</v>
      </c>
      <c r="BQ2" s="212" t="s">
        <v>455</v>
      </c>
      <c r="BR2" s="212" t="s">
        <v>456</v>
      </c>
      <c r="BS2" s="212" t="s">
        <v>457</v>
      </c>
      <c r="BT2" s="212" t="s">
        <v>458</v>
      </c>
      <c r="BU2" s="212" t="s">
        <v>459</v>
      </c>
    </row>
    <row r="3" spans="1:555" hidden="1" x14ac:dyDescent="0.25">
      <c r="AH3" s="213">
        <v>2500</v>
      </c>
      <c r="AI3" s="213">
        <v>1900</v>
      </c>
      <c r="AJ3" s="213">
        <v>1650</v>
      </c>
      <c r="AK3" s="213">
        <v>1580</v>
      </c>
      <c r="AL3" s="213">
        <v>2250</v>
      </c>
      <c r="AM3" s="213">
        <v>1650</v>
      </c>
      <c r="AN3" s="213">
        <v>1400</v>
      </c>
      <c r="AO3" s="214">
        <v>1340</v>
      </c>
      <c r="AP3" s="214">
        <v>2000</v>
      </c>
      <c r="AQ3" s="214">
        <v>1400</v>
      </c>
      <c r="AR3" s="214">
        <v>1150</v>
      </c>
      <c r="AS3" s="214">
        <v>1100</v>
      </c>
      <c r="AT3" s="214">
        <v>1750</v>
      </c>
      <c r="AU3" s="214">
        <v>1150</v>
      </c>
      <c r="AV3" s="214">
        <v>900</v>
      </c>
      <c r="AW3" s="214">
        <v>860</v>
      </c>
      <c r="AX3" s="214">
        <v>1200</v>
      </c>
      <c r="AY3" s="122">
        <v>900</v>
      </c>
      <c r="AZ3" s="122">
        <v>650</v>
      </c>
      <c r="BA3" s="122">
        <v>620</v>
      </c>
      <c r="BB3" s="213">
        <f>+'Cuadro Resumen'!C213</f>
        <v>5605.2314999999999</v>
      </c>
      <c r="BC3" s="213">
        <f>+'Cuadro Resumen'!D213</f>
        <v>5165.6055000000006</v>
      </c>
      <c r="BD3" s="213">
        <f>+'Cuadro Resumen'!E213</f>
        <v>6594.39</v>
      </c>
      <c r="BE3" s="213">
        <f>+'Cuadro Resumen'!F213</f>
        <v>6154.7640000000001</v>
      </c>
      <c r="BF3" s="213">
        <f>+'Cuadro Resumen'!C214</f>
        <v>4945.7925000000005</v>
      </c>
      <c r="BG3" s="213">
        <f>+'Cuadro Resumen'!D214</f>
        <v>4506.1665000000003</v>
      </c>
      <c r="BH3" s="213">
        <f>+'Cuadro Resumen'!E214</f>
        <v>5934.951</v>
      </c>
      <c r="BI3" s="213">
        <f>+'Cuadro Resumen'!F214</f>
        <v>5495.3249999999998</v>
      </c>
      <c r="BJ3" s="214">
        <f>+'Cuadro Resumen'!C215</f>
        <v>4286.3535000000002</v>
      </c>
      <c r="BK3" s="214">
        <f>+'Cuadro Resumen'!D215</f>
        <v>3956.634</v>
      </c>
      <c r="BL3" s="214">
        <f>+'Cuadro Resumen'!E215</f>
        <v>5275.5120000000006</v>
      </c>
      <c r="BM3" s="214">
        <f>+'Cuadro Resumen'!F215</f>
        <v>4835.8860000000004</v>
      </c>
      <c r="BN3" s="214">
        <f>+'Cuadro Resumen'!C216</f>
        <v>3626.9145000000003</v>
      </c>
      <c r="BO3" s="214">
        <f>+'Cuadro Resumen'!D216</f>
        <v>3297.1950000000002</v>
      </c>
      <c r="BP3" s="214">
        <f>+'Cuadro Resumen'!E216</f>
        <v>4616.0730000000003</v>
      </c>
      <c r="BQ3" s="214">
        <f>+'Cuadro Resumen'!F216</f>
        <v>4286.3535000000002</v>
      </c>
      <c r="BR3" s="214">
        <f>+'Cuadro Resumen'!C217</f>
        <v>3187.2885000000001</v>
      </c>
      <c r="BS3" s="214">
        <f>+'Cuadro Resumen'!D217</f>
        <v>2967.4755</v>
      </c>
      <c r="BT3" s="214">
        <f>+'Cuadro Resumen'!E217</f>
        <v>4066.5405000000001</v>
      </c>
      <c r="BU3" s="214">
        <f>+'Cuadro Resumen'!F217</f>
        <v>3736.8210000000004</v>
      </c>
    </row>
    <row r="5" spans="1:555" ht="52.5" x14ac:dyDescent="0.25">
      <c r="C5" s="87" t="s">
        <v>384</v>
      </c>
      <c r="D5" s="449">
        <f>SUMIF($C:$C,$C$10,D:D)</f>
        <v>419600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16000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t="s">
        <v>1743</v>
      </c>
      <c r="F12" s="93"/>
      <c r="G12" s="93"/>
      <c r="H12" s="76"/>
      <c r="I12" s="76"/>
      <c r="J12" s="76"/>
      <c r="K12" s="112"/>
    </row>
    <row r="13" spans="1:555" ht="15.75" x14ac:dyDescent="0.25">
      <c r="B13" s="93"/>
      <c r="C13" s="202" t="s">
        <v>392</v>
      </c>
      <c r="D13" s="358" t="str">
        <f>+'11. Gestion Administrativa'!E15</f>
        <v>11.b.1</v>
      </c>
      <c r="E13" s="93"/>
      <c r="F13" s="93"/>
      <c r="G13" s="93"/>
      <c r="H13" s="76"/>
      <c r="I13" s="76"/>
      <c r="J13" s="76"/>
      <c r="K13" s="112"/>
    </row>
    <row r="14" spans="1:555" ht="18.75" x14ac:dyDescent="0.25">
      <c r="B14" s="93"/>
      <c r="C14" s="20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b.1 Optimizar espacios físicos de  laboratorios. (2 Archivadores, 2 computadoras)</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c r="E17" s="96">
        <v>2800</v>
      </c>
      <c r="F17" s="97">
        <f>D17*E17</f>
        <v>0</v>
      </c>
      <c r="G17" s="161"/>
      <c r="H17" s="98" t="s">
        <v>985</v>
      </c>
      <c r="I17" s="98" t="str">
        <f>VLOOKUP(H17,Presupuesto!$B$11:$C$565,2,0)</f>
        <v>MUEBLES VARIOS DE OFICINA</v>
      </c>
      <c r="J17" s="217" t="s">
        <v>1452</v>
      </c>
      <c r="K17" s="98" t="s">
        <v>404</v>
      </c>
    </row>
    <row r="18" spans="2:11" ht="32.25" customHeight="1" x14ac:dyDescent="0.25">
      <c r="B18" s="93"/>
      <c r="C18" s="99" t="s">
        <v>64</v>
      </c>
      <c r="D18" s="151"/>
      <c r="E18" s="100">
        <v>2400</v>
      </c>
      <c r="F18" s="97">
        <f>D18*E18</f>
        <v>0</v>
      </c>
      <c r="G18" s="161"/>
      <c r="H18" s="101" t="s">
        <v>985</v>
      </c>
      <c r="I18" s="98" t="str">
        <f>VLOOKUP(H18,Presupuesto!$B$11:$C$565,2,0)</f>
        <v>MUEBLES VARIOS DE OFICINA</v>
      </c>
      <c r="J18" s="98" t="str">
        <f t="shared" ref="J18:J26" si="0">$J$17</f>
        <v>Posgrado</v>
      </c>
      <c r="K18" s="98" t="s">
        <v>412</v>
      </c>
    </row>
    <row r="19" spans="2:11" x14ac:dyDescent="0.25">
      <c r="B19" s="93"/>
      <c r="C19" s="99" t="s">
        <v>65</v>
      </c>
      <c r="D19" s="151"/>
      <c r="E19" s="100">
        <v>1000</v>
      </c>
      <c r="F19" s="97">
        <f t="shared" ref="F19:F26" si="1">D19*E19</f>
        <v>0</v>
      </c>
      <c r="G19" s="161"/>
      <c r="H19" s="101" t="s">
        <v>985</v>
      </c>
      <c r="I19" s="98" t="str">
        <f>VLOOKUP(H19,Presupuesto!$B$11:$C$565,2,0)</f>
        <v>MUEBLES VARIOS DE OFICINA</v>
      </c>
      <c r="J19" s="98" t="str">
        <f t="shared" si="0"/>
        <v>Posgrado</v>
      </c>
      <c r="K19" s="98" t="s">
        <v>395</v>
      </c>
    </row>
    <row r="20" spans="2:11" x14ac:dyDescent="0.25">
      <c r="B20" s="93"/>
      <c r="C20" s="99" t="s">
        <v>66</v>
      </c>
      <c r="D20" s="151"/>
      <c r="E20" s="100">
        <v>6000</v>
      </c>
      <c r="F20" s="97">
        <f t="shared" si="1"/>
        <v>0</v>
      </c>
      <c r="G20" s="161"/>
      <c r="H20" s="101" t="s">
        <v>985</v>
      </c>
      <c r="I20" s="98" t="str">
        <f>VLOOKUP(H20,Presupuesto!$B$11:$C$565,2,0)</f>
        <v>MUEBLES VARIOS DE OFICINA</v>
      </c>
      <c r="J20" s="98" t="str">
        <f t="shared" si="0"/>
        <v>Posgrado</v>
      </c>
      <c r="K20" s="98" t="s">
        <v>395</v>
      </c>
    </row>
    <row r="21" spans="2:11" x14ac:dyDescent="0.25">
      <c r="B21" s="93"/>
      <c r="C21" s="99" t="s">
        <v>67</v>
      </c>
      <c r="D21" s="151"/>
      <c r="E21" s="100">
        <v>3000</v>
      </c>
      <c r="F21" s="97">
        <f t="shared" si="1"/>
        <v>0</v>
      </c>
      <c r="G21" s="161"/>
      <c r="H21" s="101" t="s">
        <v>985</v>
      </c>
      <c r="I21" s="98" t="str">
        <f>VLOOKUP(H21,Presupuesto!$B$11:$C$565,2,0)</f>
        <v>MUEBLES VARIOS DE OFICINA</v>
      </c>
      <c r="J21" s="98" t="str">
        <f t="shared" si="0"/>
        <v>Posgrado</v>
      </c>
      <c r="K21" s="98" t="s">
        <v>395</v>
      </c>
    </row>
    <row r="22" spans="2:11" x14ac:dyDescent="0.25">
      <c r="B22" s="93"/>
      <c r="C22" s="99" t="s">
        <v>68</v>
      </c>
      <c r="D22" s="151"/>
      <c r="E22" s="100">
        <v>10000</v>
      </c>
      <c r="F22" s="97">
        <f t="shared" si="1"/>
        <v>0</v>
      </c>
      <c r="G22" s="161"/>
      <c r="H22" s="101" t="s">
        <v>985</v>
      </c>
      <c r="I22" s="98" t="str">
        <f>VLOOKUP(H22,Presupuesto!$B$11:$C$565,2,0)</f>
        <v>MUEBLES VARIOS DE OFICINA</v>
      </c>
      <c r="J22" s="98" t="str">
        <f t="shared" si="0"/>
        <v>Posgrado</v>
      </c>
      <c r="K22" s="98" t="s">
        <v>395</v>
      </c>
    </row>
    <row r="23" spans="2:11" x14ac:dyDescent="0.25">
      <c r="B23" s="93"/>
      <c r="C23" s="99" t="s">
        <v>69</v>
      </c>
      <c r="D23" s="151">
        <v>2</v>
      </c>
      <c r="E23" s="100">
        <v>8000</v>
      </c>
      <c r="F23" s="97">
        <f t="shared" si="1"/>
        <v>16000</v>
      </c>
      <c r="G23" s="161" t="s">
        <v>129</v>
      </c>
      <c r="H23" s="101" t="s">
        <v>988</v>
      </c>
      <c r="I23" s="98" t="str">
        <f>VLOOKUP(H23,Presupuesto!$B$11:$C$565,2,0)</f>
        <v>EQUIPOS VARIOS DE OFICINA</v>
      </c>
      <c r="J23" s="98" t="str">
        <f t="shared" si="0"/>
        <v>Posgrado</v>
      </c>
      <c r="K23" s="98" t="s">
        <v>395</v>
      </c>
    </row>
    <row r="24" spans="2:11" x14ac:dyDescent="0.25">
      <c r="B24" s="93"/>
      <c r="C24" s="99" t="s">
        <v>70</v>
      </c>
      <c r="D24" s="151"/>
      <c r="E24" s="100">
        <v>2000</v>
      </c>
      <c r="F24" s="97">
        <f t="shared" si="1"/>
        <v>0</v>
      </c>
      <c r="G24" s="161"/>
      <c r="H24" s="101" t="s">
        <v>988</v>
      </c>
      <c r="I24" s="98" t="str">
        <f>VLOOKUP(H24,Presupuesto!$B$11:$C$565,2,0)</f>
        <v>EQUIPOS VARIOS DE OFICINA</v>
      </c>
      <c r="J24" s="98" t="str">
        <f t="shared" si="0"/>
        <v>Posgrado</v>
      </c>
      <c r="K24" s="98" t="s">
        <v>403</v>
      </c>
    </row>
    <row r="25" spans="2:11" x14ac:dyDescent="0.25">
      <c r="B25" s="93"/>
      <c r="C25" s="99" t="s">
        <v>71</v>
      </c>
      <c r="D25" s="151"/>
      <c r="E25" s="100">
        <v>5000</v>
      </c>
      <c r="F25" s="97">
        <f t="shared" si="1"/>
        <v>0</v>
      </c>
      <c r="G25" s="161"/>
      <c r="H25" s="101" t="s">
        <v>988</v>
      </c>
      <c r="I25" s="98" t="str">
        <f>VLOOKUP(H25,Presupuesto!$B$11:$C$565,2,0)</f>
        <v>EQUIPOS VARIOS DE OFICINA</v>
      </c>
      <c r="J25" s="98" t="str">
        <f t="shared" si="0"/>
        <v>Posgrado</v>
      </c>
      <c r="K25" s="98" t="s">
        <v>399</v>
      </c>
    </row>
    <row r="26" spans="2:11" ht="15.75" thickBot="1" x14ac:dyDescent="0.3">
      <c r="B26" s="93"/>
      <c r="C26" s="102" t="s">
        <v>72</v>
      </c>
      <c r="D26" s="159"/>
      <c r="E26" s="104">
        <v>100000</v>
      </c>
      <c r="F26" s="105">
        <f t="shared" si="1"/>
        <v>0</v>
      </c>
      <c r="G26" s="162"/>
      <c r="H26" s="106" t="s">
        <v>988</v>
      </c>
      <c r="I26" s="106" t="str">
        <f>VLOOKUP(H26,Presupuesto!$B$11:$C$565,2,0)</f>
        <v>EQUIPOS VARIOS DE OFICINA</v>
      </c>
      <c r="J26" s="106" t="str">
        <f t="shared" si="0"/>
        <v>Posgrado</v>
      </c>
      <c r="K26" s="124" t="s">
        <v>394</v>
      </c>
    </row>
    <row r="27" spans="2:11" x14ac:dyDescent="0.25">
      <c r="B27" s="93"/>
    </row>
    <row r="28" spans="2:11" ht="15.75" thickBot="1" x14ac:dyDescent="0.3">
      <c r="B28" s="93"/>
      <c r="C28" s="331"/>
      <c r="D28" s="332"/>
      <c r="E28" s="333"/>
      <c r="F28" s="333"/>
      <c r="G28" s="334"/>
      <c r="H28" s="333"/>
      <c r="I28" s="333"/>
      <c r="J28" s="155"/>
      <c r="K28" s="155"/>
    </row>
    <row r="29" spans="2:11" ht="15.75" thickBot="1" x14ac:dyDescent="0.3">
      <c r="B29" s="93"/>
      <c r="C29" s="29" t="s">
        <v>43</v>
      </c>
      <c r="D29" s="30">
        <f>SUM(F36:F45)</f>
        <v>16000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58" t="str">
        <f>+'11. Gestion Administrativa'!E16</f>
        <v>11.c.1</v>
      </c>
      <c r="E32" s="93"/>
      <c r="F32" s="93"/>
      <c r="G32" s="93"/>
      <c r="H32" s="76"/>
      <c r="I32" s="76"/>
      <c r="J32" s="76"/>
      <c r="K32" s="112"/>
    </row>
    <row r="33" spans="3:11" ht="18.75" x14ac:dyDescent="0.25">
      <c r="C33" s="209"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b.1 Adquirir equipo tecnologico e insumos para optimizar espacios físicos de  laboratorios. (2 Archivadores, 2 computadoras)</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c r="E36" s="96">
        <v>2800</v>
      </c>
      <c r="F36" s="97">
        <f>D36*E36</f>
        <v>0</v>
      </c>
      <c r="G36" s="161"/>
      <c r="H36" s="98" t="s">
        <v>985</v>
      </c>
      <c r="I36" s="98" t="str">
        <f>VLOOKUP(H36,Presupuesto!$B$11:$C$565,2,0)</f>
        <v>MUEBLES VARIOS DE OFICINA</v>
      </c>
      <c r="J36" s="217" t="s">
        <v>1452</v>
      </c>
      <c r="K36" s="98" t="s">
        <v>404</v>
      </c>
    </row>
    <row r="37" spans="3:11" x14ac:dyDescent="0.25">
      <c r="C37" s="99" t="s">
        <v>64</v>
      </c>
      <c r="D37" s="151"/>
      <c r="E37" s="100">
        <v>2400</v>
      </c>
      <c r="F37" s="97">
        <f>D37*E37</f>
        <v>0</v>
      </c>
      <c r="G37" s="161"/>
      <c r="H37" s="101" t="s">
        <v>985</v>
      </c>
      <c r="I37" s="98" t="str">
        <f>VLOOKUP(H37,Presupuesto!$B$11:$C$565,2,0)</f>
        <v>MUEBLES VARIOS DE OFICINA</v>
      </c>
      <c r="J37" s="98" t="str">
        <f>$J$36</f>
        <v>Posgrado</v>
      </c>
      <c r="K37" s="98" t="s">
        <v>412</v>
      </c>
    </row>
    <row r="38" spans="3:11" x14ac:dyDescent="0.25">
      <c r="C38" s="99" t="s">
        <v>65</v>
      </c>
      <c r="D38" s="151"/>
      <c r="E38" s="100">
        <v>1000</v>
      </c>
      <c r="F38" s="97">
        <f t="shared" ref="F38:F45" si="2">D38*E38</f>
        <v>0</v>
      </c>
      <c r="G38" s="161"/>
      <c r="H38" s="101" t="s">
        <v>985</v>
      </c>
      <c r="I38" s="98" t="str">
        <f>VLOOKUP(H38,Presupuesto!$B$11:$C$565,2,0)</f>
        <v>MUEBLES VARIOS DE OFICINA</v>
      </c>
      <c r="J38" s="98" t="str">
        <f t="shared" ref="J38:J45" si="3">$J$36</f>
        <v>Posgrado</v>
      </c>
      <c r="K38" s="98" t="s">
        <v>395</v>
      </c>
    </row>
    <row r="39" spans="3:11" x14ac:dyDescent="0.25">
      <c r="C39" s="99" t="s">
        <v>66</v>
      </c>
      <c r="D39" s="151"/>
      <c r="E39" s="100">
        <v>6000</v>
      </c>
      <c r="F39" s="97">
        <f t="shared" si="2"/>
        <v>0</v>
      </c>
      <c r="G39" s="161"/>
      <c r="H39" s="101" t="s">
        <v>985</v>
      </c>
      <c r="I39" s="98" t="str">
        <f>VLOOKUP(H39,Presupuesto!$B$11:$C$565,2,0)</f>
        <v>MUEBLES VARIOS DE OFICINA</v>
      </c>
      <c r="J39" s="98" t="str">
        <f t="shared" si="3"/>
        <v>Posgrado</v>
      </c>
      <c r="K39" s="98" t="s">
        <v>395</v>
      </c>
    </row>
    <row r="40" spans="3:11" x14ac:dyDescent="0.25">
      <c r="C40" s="99" t="s">
        <v>67</v>
      </c>
      <c r="D40" s="151"/>
      <c r="E40" s="100">
        <v>3000</v>
      </c>
      <c r="F40" s="97">
        <f t="shared" si="2"/>
        <v>0</v>
      </c>
      <c r="G40" s="161"/>
      <c r="H40" s="101" t="s">
        <v>985</v>
      </c>
      <c r="I40" s="98" t="str">
        <f>VLOOKUP(H40,Presupuesto!$B$11:$C$565,2,0)</f>
        <v>MUEBLES VARIOS DE OFICINA</v>
      </c>
      <c r="J40" s="98" t="str">
        <f t="shared" si="3"/>
        <v>Posgrado</v>
      </c>
      <c r="K40" s="98" t="s">
        <v>395</v>
      </c>
    </row>
    <row r="41" spans="3:11" x14ac:dyDescent="0.25">
      <c r="C41" s="99" t="s">
        <v>68</v>
      </c>
      <c r="D41" s="151"/>
      <c r="E41" s="100">
        <v>10000</v>
      </c>
      <c r="F41" s="97">
        <f t="shared" si="2"/>
        <v>0</v>
      </c>
      <c r="G41" s="161"/>
      <c r="H41" s="101" t="s">
        <v>985</v>
      </c>
      <c r="I41" s="98" t="str">
        <f>VLOOKUP(H41,Presupuesto!$B$11:$C$565,2,0)</f>
        <v>MUEBLES VARIOS DE OFICINA</v>
      </c>
      <c r="J41" s="98" t="str">
        <f t="shared" si="3"/>
        <v>Posgrado</v>
      </c>
      <c r="K41" s="98" t="s">
        <v>395</v>
      </c>
    </row>
    <row r="42" spans="3:11" x14ac:dyDescent="0.25">
      <c r="C42" s="99" t="s">
        <v>69</v>
      </c>
      <c r="D42" s="151">
        <v>2</v>
      </c>
      <c r="E42" s="100">
        <v>8000</v>
      </c>
      <c r="F42" s="97">
        <f t="shared" si="2"/>
        <v>16000</v>
      </c>
      <c r="G42" s="161" t="s">
        <v>129</v>
      </c>
      <c r="H42" s="101" t="s">
        <v>988</v>
      </c>
      <c r="I42" s="98" t="str">
        <f>VLOOKUP(H42,Presupuesto!$B$11:$C$565,2,0)</f>
        <v>EQUIPOS VARIOS DE OFICINA</v>
      </c>
      <c r="J42" s="98" t="str">
        <f t="shared" si="3"/>
        <v>Posgrado</v>
      </c>
      <c r="K42" s="98" t="s">
        <v>395</v>
      </c>
    </row>
    <row r="43" spans="3:11" x14ac:dyDescent="0.25">
      <c r="C43" s="99" t="s">
        <v>70</v>
      </c>
      <c r="D43" s="151"/>
      <c r="E43" s="100">
        <v>2000</v>
      </c>
      <c r="F43" s="97">
        <f t="shared" si="2"/>
        <v>0</v>
      </c>
      <c r="G43" s="161"/>
      <c r="H43" s="101" t="s">
        <v>988</v>
      </c>
      <c r="I43" s="98" t="str">
        <f>VLOOKUP(H43,Presupuesto!$B$11:$C$565,2,0)</f>
        <v>EQUIPOS VARIOS DE OFICINA</v>
      </c>
      <c r="J43" s="98" t="str">
        <f t="shared" si="3"/>
        <v>Posgrado</v>
      </c>
      <c r="K43" s="98" t="s">
        <v>403</v>
      </c>
    </row>
    <row r="44" spans="3:11" x14ac:dyDescent="0.25">
      <c r="C44" s="99" t="s">
        <v>71</v>
      </c>
      <c r="D44" s="151"/>
      <c r="E44" s="100">
        <v>5000</v>
      </c>
      <c r="F44" s="97">
        <f t="shared" si="2"/>
        <v>0</v>
      </c>
      <c r="G44" s="161"/>
      <c r="H44" s="101" t="s">
        <v>988</v>
      </c>
      <c r="I44" s="98" t="str">
        <f>VLOOKUP(H44,Presupuesto!$B$11:$C$565,2,0)</f>
        <v>EQUIPOS VARIOS DE OFICINA</v>
      </c>
      <c r="J44" s="98" t="str">
        <f t="shared" si="3"/>
        <v>Posgrado</v>
      </c>
      <c r="K44" s="98" t="s">
        <v>399</v>
      </c>
    </row>
    <row r="45" spans="3:11" ht="15.75" thickBot="1" x14ac:dyDescent="0.3">
      <c r="C45" s="102" t="s">
        <v>72</v>
      </c>
      <c r="D45" s="159"/>
      <c r="E45" s="104">
        <v>100000</v>
      </c>
      <c r="F45" s="105">
        <f t="shared" si="2"/>
        <v>0</v>
      </c>
      <c r="G45" s="162"/>
      <c r="H45" s="106" t="s">
        <v>988</v>
      </c>
      <c r="I45" s="106" t="str">
        <f>VLOOKUP(H45,Presupuesto!$B$11:$C$565,2,0)</f>
        <v>EQUIPOS VARIOS DE OFICINA</v>
      </c>
      <c r="J45" s="106" t="str">
        <f t="shared" si="3"/>
        <v>Posgrado</v>
      </c>
      <c r="K45" s="124" t="s">
        <v>394</v>
      </c>
    </row>
    <row r="47" spans="3:11" ht="15.75" thickBot="1" x14ac:dyDescent="0.3"/>
    <row r="48" spans="3:11" ht="15.75" thickBot="1" x14ac:dyDescent="0.3">
      <c r="C48" s="29" t="s">
        <v>43</v>
      </c>
      <c r="D48" s="30">
        <f>SUM(F55:F64)</f>
        <v>387600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58" t="str">
        <f>+'11. Gestion Administrativa'!E19</f>
        <v xml:space="preserve">7.c.1                                                                                                                                                                                                                                                                                                                                                                                         </v>
      </c>
      <c r="E51" s="93"/>
      <c r="F51" s="93"/>
      <c r="G51" s="93"/>
      <c r="H51" s="76"/>
      <c r="I51" s="76"/>
      <c r="J51" s="76"/>
      <c r="K51" s="112"/>
    </row>
    <row r="52" spans="3:11" ht="18.75" x14ac:dyDescent="0.25">
      <c r="C52" s="209" t="str">
        <f>+'1. Desarrollo e Innov. Curricu.'!G1</f>
        <v>DESARROLLO E INNOVACIÓN CURRICULAR</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v>12</v>
      </c>
      <c r="E55" s="96">
        <v>2800</v>
      </c>
      <c r="F55" s="97">
        <f>D55*E55</f>
        <v>33600</v>
      </c>
      <c r="G55" s="161" t="s">
        <v>1762</v>
      </c>
      <c r="H55" s="98" t="s">
        <v>985</v>
      </c>
      <c r="I55" s="98" t="str">
        <f>VLOOKUP(H55,Presupuesto!$B$11:$C$565,2,0)</f>
        <v>MUEBLES VARIOS DE OFICINA</v>
      </c>
      <c r="J55" s="217" t="s">
        <v>1366</v>
      </c>
      <c r="K55" s="98" t="s">
        <v>404</v>
      </c>
    </row>
    <row r="56" spans="3:11" x14ac:dyDescent="0.25">
      <c r="C56" s="99" t="s">
        <v>64</v>
      </c>
      <c r="D56" s="151">
        <v>30</v>
      </c>
      <c r="E56" s="100">
        <v>2400</v>
      </c>
      <c r="F56" s="97">
        <f>D56*E56</f>
        <v>72000</v>
      </c>
      <c r="G56" s="161" t="s">
        <v>1762</v>
      </c>
      <c r="H56" s="101" t="s">
        <v>985</v>
      </c>
      <c r="I56" s="98" t="str">
        <f>VLOOKUP(H56,Presupuesto!$B$11:$C$565,2,0)</f>
        <v>MUEBLES VARIOS DE OFICINA</v>
      </c>
      <c r="J56" s="98" t="s">
        <v>1366</v>
      </c>
      <c r="K56" s="98" t="s">
        <v>412</v>
      </c>
    </row>
    <row r="57" spans="3:11" x14ac:dyDescent="0.25">
      <c r="C57" s="99" t="s">
        <v>65</v>
      </c>
      <c r="D57" s="151">
        <v>12</v>
      </c>
      <c r="E57" s="100">
        <v>1000</v>
      </c>
      <c r="F57" s="97">
        <f t="shared" ref="F57:F64" si="4">D57*E57</f>
        <v>12000</v>
      </c>
      <c r="G57" s="161" t="s">
        <v>129</v>
      </c>
      <c r="H57" s="101" t="s">
        <v>985</v>
      </c>
      <c r="I57" s="98" t="str">
        <f>VLOOKUP(H57,Presupuesto!$B$11:$C$565,2,0)</f>
        <v>MUEBLES VARIOS DE OFICINA</v>
      </c>
      <c r="J57" s="98" t="s">
        <v>1366</v>
      </c>
      <c r="K57" s="98" t="s">
        <v>395</v>
      </c>
    </row>
    <row r="58" spans="3:11" x14ac:dyDescent="0.25">
      <c r="C58" s="99" t="s">
        <v>66</v>
      </c>
      <c r="D58" s="151"/>
      <c r="E58" s="100">
        <v>6000</v>
      </c>
      <c r="F58" s="97">
        <f t="shared" si="4"/>
        <v>0</v>
      </c>
      <c r="G58" s="161"/>
      <c r="H58" s="101" t="s">
        <v>985</v>
      </c>
      <c r="I58" s="98" t="str">
        <f>VLOOKUP(H58,Presupuesto!$B$11:$C$565,2,0)</f>
        <v>MUEBLES VARIOS DE OFICINA</v>
      </c>
      <c r="J58" s="98" t="s">
        <v>1366</v>
      </c>
      <c r="K58" s="98" t="s">
        <v>395</v>
      </c>
    </row>
    <row r="59" spans="3:11" x14ac:dyDescent="0.25">
      <c r="C59" s="99" t="s">
        <v>67</v>
      </c>
      <c r="D59" s="151"/>
      <c r="E59" s="100">
        <v>3000</v>
      </c>
      <c r="F59" s="97">
        <f t="shared" si="4"/>
        <v>0</v>
      </c>
      <c r="G59" s="161"/>
      <c r="H59" s="101" t="s">
        <v>985</v>
      </c>
      <c r="I59" s="98" t="str">
        <f>VLOOKUP(H59,Presupuesto!$B$11:$C$565,2,0)</f>
        <v>MUEBLES VARIOS DE OFICINA</v>
      </c>
      <c r="J59" s="98" t="str">
        <f t="shared" ref="J59:J64" si="5">$J$17</f>
        <v>Posgrado</v>
      </c>
      <c r="K59" s="98" t="s">
        <v>395</v>
      </c>
    </row>
    <row r="60" spans="3:11" x14ac:dyDescent="0.25">
      <c r="C60" s="99" t="s">
        <v>68</v>
      </c>
      <c r="D60" s="151">
        <v>5</v>
      </c>
      <c r="E60" s="100">
        <v>10000</v>
      </c>
      <c r="F60" s="97">
        <f t="shared" si="4"/>
        <v>50000</v>
      </c>
      <c r="G60" s="161" t="s">
        <v>1762</v>
      </c>
      <c r="H60" s="101" t="s">
        <v>985</v>
      </c>
      <c r="I60" s="98" t="str">
        <f>VLOOKUP(H60,Presupuesto!$B$11:$C$565,2,0)</f>
        <v>MUEBLES VARIOS DE OFICINA</v>
      </c>
      <c r="J60" s="98" t="s">
        <v>1366</v>
      </c>
      <c r="K60" s="98" t="s">
        <v>395</v>
      </c>
    </row>
    <row r="61" spans="3:11" x14ac:dyDescent="0.25">
      <c r="C61" s="99" t="s">
        <v>69</v>
      </c>
      <c r="D61" s="151">
        <v>25</v>
      </c>
      <c r="E61" s="100">
        <v>8000</v>
      </c>
      <c r="F61" s="97">
        <f t="shared" si="4"/>
        <v>200000</v>
      </c>
      <c r="G61" s="161" t="s">
        <v>1762</v>
      </c>
      <c r="H61" s="101" t="s">
        <v>988</v>
      </c>
      <c r="I61" s="98" t="str">
        <f>VLOOKUP(H61,Presupuesto!$B$11:$C$565,2,0)</f>
        <v>EQUIPOS VARIOS DE OFICINA</v>
      </c>
      <c r="J61" s="98" t="s">
        <v>1366</v>
      </c>
      <c r="K61" s="98" t="s">
        <v>395</v>
      </c>
    </row>
    <row r="62" spans="3:11" x14ac:dyDescent="0.25">
      <c r="C62" s="99" t="s">
        <v>70</v>
      </c>
      <c r="D62" s="151"/>
      <c r="E62" s="100">
        <v>2000</v>
      </c>
      <c r="F62" s="97">
        <f t="shared" si="4"/>
        <v>0</v>
      </c>
      <c r="G62" s="161"/>
      <c r="H62" s="101" t="s">
        <v>988</v>
      </c>
      <c r="I62" s="98" t="str">
        <f>VLOOKUP(H62,Presupuesto!$B$11:$C$565,2,0)</f>
        <v>EQUIPOS VARIOS DE OFICINA</v>
      </c>
      <c r="J62" s="98" t="str">
        <f t="shared" si="5"/>
        <v>Posgrado</v>
      </c>
      <c r="K62" s="98" t="s">
        <v>403</v>
      </c>
    </row>
    <row r="63" spans="3:11" x14ac:dyDescent="0.25">
      <c r="C63" s="99" t="s">
        <v>71</v>
      </c>
      <c r="D63" s="151">
        <v>4</v>
      </c>
      <c r="E63" s="100">
        <v>5000</v>
      </c>
      <c r="F63" s="97">
        <f t="shared" si="4"/>
        <v>20000</v>
      </c>
      <c r="G63" s="161" t="s">
        <v>1762</v>
      </c>
      <c r="H63" s="101" t="s">
        <v>988</v>
      </c>
      <c r="I63" s="98" t="str">
        <f>VLOOKUP(H63,Presupuesto!$B$11:$C$565,2,0)</f>
        <v>EQUIPOS VARIOS DE OFICINA</v>
      </c>
      <c r="J63" s="98" t="s">
        <v>1366</v>
      </c>
      <c r="K63" s="98" t="s">
        <v>399</v>
      </c>
    </row>
    <row r="64" spans="3:11" ht="15.75" thickBot="1" x14ac:dyDescent="0.3">
      <c r="C64" s="102" t="s">
        <v>72</v>
      </c>
      <c r="D64" s="159"/>
      <c r="E64" s="104">
        <v>100000</v>
      </c>
      <c r="F64" s="105">
        <f t="shared" si="4"/>
        <v>0</v>
      </c>
      <c r="G64" s="162"/>
      <c r="H64" s="106" t="s">
        <v>988</v>
      </c>
      <c r="I64" s="106" t="str">
        <f>VLOOKUP(H64,Presupuesto!$B$11:$C$565,2,0)</f>
        <v>EQUIPOS VARIOS DE OFICINA</v>
      </c>
      <c r="J64" s="106" t="str">
        <f t="shared" si="5"/>
        <v>Posgrado</v>
      </c>
      <c r="K64" s="124" t="s">
        <v>394</v>
      </c>
    </row>
    <row r="66" spans="3:11" ht="15.75" thickBot="1" x14ac:dyDescent="0.3">
      <c r="C66" s="331"/>
      <c r="D66" s="332"/>
      <c r="E66" s="333"/>
      <c r="F66" s="333"/>
      <c r="G66" s="334"/>
      <c r="H66" s="333"/>
      <c r="I66" s="333"/>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58"/>
      <c r="E70" s="93"/>
      <c r="F70" s="93"/>
      <c r="G70" s="93"/>
      <c r="H70" s="76"/>
      <c r="I70" s="76"/>
      <c r="J70" s="76"/>
      <c r="K70" s="112"/>
    </row>
    <row r="71" spans="3:11" ht="18.75" x14ac:dyDescent="0.25">
      <c r="C71" s="209" t="str">
        <f>+'3. Vinculación Univ. Sociedad'!G1</f>
        <v>VINCULACIÓN UNIVERSIDAD-SOCIEDAD</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c r="H74" s="98" t="s">
        <v>985</v>
      </c>
      <c r="I74" s="98" t="str">
        <f>VLOOKUP(H74,Presupuesto!$B$11:$C$565,2,0)</f>
        <v>MUEBLES VARIOS DE OFICINA</v>
      </c>
      <c r="J74" s="217" t="s">
        <v>1452</v>
      </c>
      <c r="K74" s="98" t="s">
        <v>404</v>
      </c>
    </row>
    <row r="75" spans="3:11" x14ac:dyDescent="0.25">
      <c r="C75" s="99" t="s">
        <v>64</v>
      </c>
      <c r="D75" s="151"/>
      <c r="E75" s="100">
        <v>2400</v>
      </c>
      <c r="F75" s="97">
        <f>D75*E75</f>
        <v>0</v>
      </c>
      <c r="G75" s="161"/>
      <c r="H75" s="101" t="s">
        <v>985</v>
      </c>
      <c r="I75" s="98" t="str">
        <f>VLOOKUP(H75,Presupuesto!$B$11:$C$565,2,0)</f>
        <v>MUEBLES VARIOS DE OFICINA</v>
      </c>
      <c r="J75" s="98" t="str">
        <f>$J$74</f>
        <v>Posgrado</v>
      </c>
      <c r="K75" s="98" t="s">
        <v>412</v>
      </c>
    </row>
    <row r="76" spans="3:11" x14ac:dyDescent="0.25">
      <c r="C76" s="99" t="s">
        <v>65</v>
      </c>
      <c r="D76" s="151"/>
      <c r="E76" s="100">
        <v>1000</v>
      </c>
      <c r="F76" s="97">
        <f t="shared" ref="F76:F83" si="6">D76*E76</f>
        <v>0</v>
      </c>
      <c r="G76" s="161"/>
      <c r="H76" s="101" t="s">
        <v>985</v>
      </c>
      <c r="I76" s="98" t="str">
        <f>VLOOKUP(H76,Presupuesto!$B$11:$C$565,2,0)</f>
        <v>MUEBLES VARIOS DE OFICINA</v>
      </c>
      <c r="J76" s="98" t="str">
        <f t="shared" ref="J76:J83" si="7">$J$74</f>
        <v>Posgrado</v>
      </c>
      <c r="K76" s="98" t="s">
        <v>395</v>
      </c>
    </row>
    <row r="77" spans="3:11" x14ac:dyDescent="0.25">
      <c r="C77" s="99" t="s">
        <v>66</v>
      </c>
      <c r="D77" s="151"/>
      <c r="E77" s="100">
        <v>6000</v>
      </c>
      <c r="F77" s="97">
        <f t="shared" si="6"/>
        <v>0</v>
      </c>
      <c r="G77" s="161"/>
      <c r="H77" s="101" t="s">
        <v>985</v>
      </c>
      <c r="I77" s="98" t="str">
        <f>VLOOKUP(H77,Presupuesto!$B$11:$C$565,2,0)</f>
        <v>MUEBLES VARIOS DE OFICINA</v>
      </c>
      <c r="J77" s="98" t="str">
        <f t="shared" si="7"/>
        <v>Posgrado</v>
      </c>
      <c r="K77" s="98" t="s">
        <v>395</v>
      </c>
    </row>
    <row r="78" spans="3:11" x14ac:dyDescent="0.25">
      <c r="C78" s="99" t="s">
        <v>67</v>
      </c>
      <c r="D78" s="151"/>
      <c r="E78" s="100">
        <v>3000</v>
      </c>
      <c r="F78" s="97">
        <f t="shared" si="6"/>
        <v>0</v>
      </c>
      <c r="G78" s="161"/>
      <c r="H78" s="101" t="s">
        <v>985</v>
      </c>
      <c r="I78" s="98" t="str">
        <f>VLOOKUP(H78,Presupuesto!$B$11:$C$565,2,0)</f>
        <v>MUEBLES VARIOS DE OFICINA</v>
      </c>
      <c r="J78" s="98" t="str">
        <f t="shared" si="7"/>
        <v>Posgrado</v>
      </c>
      <c r="K78" s="98" t="s">
        <v>395</v>
      </c>
    </row>
    <row r="79" spans="3:11" x14ac:dyDescent="0.25">
      <c r="C79" s="99" t="s">
        <v>68</v>
      </c>
      <c r="D79" s="151"/>
      <c r="E79" s="100">
        <v>10000</v>
      </c>
      <c r="F79" s="97">
        <f t="shared" si="6"/>
        <v>0</v>
      </c>
      <c r="G79" s="161"/>
      <c r="H79" s="101" t="s">
        <v>985</v>
      </c>
      <c r="I79" s="98" t="str">
        <f>VLOOKUP(H79,Presupuesto!$B$11:$C$565,2,0)</f>
        <v>MUEBLES VARIOS DE OFICINA</v>
      </c>
      <c r="J79" s="98" t="str">
        <f t="shared" si="7"/>
        <v>Posgrado</v>
      </c>
      <c r="K79" s="98" t="s">
        <v>395</v>
      </c>
    </row>
    <row r="80" spans="3:11" x14ac:dyDescent="0.25">
      <c r="C80" s="99" t="s">
        <v>69</v>
      </c>
      <c r="D80" s="151"/>
      <c r="E80" s="100">
        <v>8000</v>
      </c>
      <c r="F80" s="97">
        <f t="shared" si="6"/>
        <v>0</v>
      </c>
      <c r="G80" s="161"/>
      <c r="H80" s="101" t="s">
        <v>988</v>
      </c>
      <c r="I80" s="98" t="str">
        <f>VLOOKUP(H80,Presupuesto!$B$11:$C$565,2,0)</f>
        <v>EQUIPOS VARIOS DE OFICINA</v>
      </c>
      <c r="J80" s="98" t="str">
        <f t="shared" si="7"/>
        <v>Posgrado</v>
      </c>
      <c r="K80" s="98" t="s">
        <v>395</v>
      </c>
    </row>
    <row r="81" spans="3:11" x14ac:dyDescent="0.25">
      <c r="C81" s="99" t="s">
        <v>70</v>
      </c>
      <c r="D81" s="151"/>
      <c r="E81" s="100">
        <v>2000</v>
      </c>
      <c r="F81" s="97">
        <f t="shared" si="6"/>
        <v>0</v>
      </c>
      <c r="G81" s="161"/>
      <c r="H81" s="101" t="s">
        <v>988</v>
      </c>
      <c r="I81" s="98" t="str">
        <f>VLOOKUP(H81,Presupuesto!$B$11:$C$565,2,0)</f>
        <v>EQUIPOS VARIOS DE OFICINA</v>
      </c>
      <c r="J81" s="98" t="str">
        <f t="shared" si="7"/>
        <v>Posgrado</v>
      </c>
      <c r="K81" s="98" t="s">
        <v>403</v>
      </c>
    </row>
    <row r="82" spans="3:11" x14ac:dyDescent="0.25">
      <c r="C82" s="99" t="s">
        <v>71</v>
      </c>
      <c r="D82" s="151"/>
      <c r="E82" s="100">
        <v>5000</v>
      </c>
      <c r="F82" s="97">
        <f t="shared" si="6"/>
        <v>0</v>
      </c>
      <c r="G82" s="161"/>
      <c r="H82" s="101" t="s">
        <v>988</v>
      </c>
      <c r="I82" s="98" t="str">
        <f>VLOOKUP(H82,Presupuesto!$B$11:$C$565,2,0)</f>
        <v>EQUIPOS VARIOS DE OFICINA</v>
      </c>
      <c r="J82" s="98" t="str">
        <f t="shared" si="7"/>
        <v>Posgrado</v>
      </c>
      <c r="K82" s="98" t="s">
        <v>399</v>
      </c>
    </row>
    <row r="83" spans="3:11" ht="15.75" thickBot="1" x14ac:dyDescent="0.3">
      <c r="C83" s="102" t="s">
        <v>72</v>
      </c>
      <c r="D83" s="159"/>
      <c r="E83" s="104">
        <v>100000</v>
      </c>
      <c r="F83" s="105">
        <f t="shared" si="6"/>
        <v>0</v>
      </c>
      <c r="G83" s="162"/>
      <c r="H83" s="106" t="s">
        <v>988</v>
      </c>
      <c r="I83" s="106" t="str">
        <f>VLOOKUP(H83,Presupuesto!$B$11:$C$565,2,0)</f>
        <v>EQUIPOS VARIOS DE OFICINA</v>
      </c>
      <c r="J83" s="106" t="str">
        <f t="shared" si="7"/>
        <v>Posgrado</v>
      </c>
      <c r="K83" s="124" t="s">
        <v>394</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58"/>
      <c r="E89" s="93"/>
      <c r="F89" s="93"/>
      <c r="G89" s="93"/>
      <c r="H89" s="76"/>
      <c r="I89" s="76"/>
      <c r="J89" s="76"/>
      <c r="K89" s="112"/>
    </row>
    <row r="90" spans="3:11" ht="18.75" x14ac:dyDescent="0.25">
      <c r="C90" s="209"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c r="H93" s="98" t="s">
        <v>985</v>
      </c>
      <c r="I93" s="98" t="str">
        <f>VLOOKUP(H93,Presupuesto!$B$11:$C$565,2,0)</f>
        <v>MUEBLES VARIOS DE OFICINA</v>
      </c>
      <c r="J93" s="217" t="s">
        <v>1452</v>
      </c>
      <c r="K93" s="98" t="s">
        <v>404</v>
      </c>
    </row>
    <row r="94" spans="3:11" x14ac:dyDescent="0.25">
      <c r="C94" s="99" t="s">
        <v>64</v>
      </c>
      <c r="D94" s="151"/>
      <c r="E94" s="100">
        <v>2400</v>
      </c>
      <c r="F94" s="97">
        <f>D94*E94</f>
        <v>0</v>
      </c>
      <c r="G94" s="161"/>
      <c r="H94" s="101" t="s">
        <v>985</v>
      </c>
      <c r="I94" s="98" t="str">
        <f>VLOOKUP(H94,Presupuesto!$B$11:$C$565,2,0)</f>
        <v>MUEBLES VARIOS DE OFICINA</v>
      </c>
      <c r="J94" s="98" t="str">
        <f>$J$93</f>
        <v>Posgrado</v>
      </c>
      <c r="K94" s="98" t="s">
        <v>412</v>
      </c>
    </row>
    <row r="95" spans="3:11" x14ac:dyDescent="0.25">
      <c r="C95" s="99" t="s">
        <v>65</v>
      </c>
      <c r="D95" s="151"/>
      <c r="E95" s="100">
        <v>1000</v>
      </c>
      <c r="F95" s="97">
        <f t="shared" ref="F95:F102" si="8">D95*E95</f>
        <v>0</v>
      </c>
      <c r="G95" s="161"/>
      <c r="H95" s="101" t="s">
        <v>985</v>
      </c>
      <c r="I95" s="98" t="str">
        <f>VLOOKUP(H95,Presupuesto!$B$11:$C$565,2,0)</f>
        <v>MUEBLES VARIOS DE OFICINA</v>
      </c>
      <c r="J95" s="98" t="str">
        <f t="shared" ref="J95:J102" si="9">$J$93</f>
        <v>Posgrado</v>
      </c>
      <c r="K95" s="98" t="s">
        <v>395</v>
      </c>
    </row>
    <row r="96" spans="3:11" x14ac:dyDescent="0.25">
      <c r="C96" s="99" t="s">
        <v>66</v>
      </c>
      <c r="D96" s="151"/>
      <c r="E96" s="100">
        <v>6000</v>
      </c>
      <c r="F96" s="97">
        <f t="shared" si="8"/>
        <v>0</v>
      </c>
      <c r="G96" s="161"/>
      <c r="H96" s="101" t="s">
        <v>985</v>
      </c>
      <c r="I96" s="98" t="str">
        <f>VLOOKUP(H96,Presupuesto!$B$11:$C$565,2,0)</f>
        <v>MUEBLES VARIOS DE OFICINA</v>
      </c>
      <c r="J96" s="98" t="str">
        <f t="shared" si="9"/>
        <v>Posgrado</v>
      </c>
      <c r="K96" s="98" t="s">
        <v>395</v>
      </c>
    </row>
    <row r="97" spans="3:11" x14ac:dyDescent="0.25">
      <c r="C97" s="99" t="s">
        <v>67</v>
      </c>
      <c r="D97" s="151"/>
      <c r="E97" s="100">
        <v>3000</v>
      </c>
      <c r="F97" s="97">
        <f t="shared" si="8"/>
        <v>0</v>
      </c>
      <c r="G97" s="161"/>
      <c r="H97" s="101" t="s">
        <v>985</v>
      </c>
      <c r="I97" s="98" t="str">
        <f>VLOOKUP(H97,Presupuesto!$B$11:$C$565,2,0)</f>
        <v>MUEBLES VARIOS DE OFICINA</v>
      </c>
      <c r="J97" s="98" t="str">
        <f t="shared" si="9"/>
        <v>Posgrado</v>
      </c>
      <c r="K97" s="98" t="s">
        <v>395</v>
      </c>
    </row>
    <row r="98" spans="3:11" x14ac:dyDescent="0.25">
      <c r="C98" s="99" t="s">
        <v>68</v>
      </c>
      <c r="D98" s="151"/>
      <c r="E98" s="100">
        <v>10000</v>
      </c>
      <c r="F98" s="97">
        <f t="shared" si="8"/>
        <v>0</v>
      </c>
      <c r="G98" s="161"/>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2"/>
      <c r="H102" s="106" t="s">
        <v>988</v>
      </c>
      <c r="I102" s="106" t="str">
        <f>VLOOKUP(H102,Presupuesto!$B$11:$C$565,2,0)</f>
        <v>EQUIPOS VARIOS DE OFICINA</v>
      </c>
      <c r="J102" s="106" t="str">
        <f t="shared" si="9"/>
        <v>Posgrado</v>
      </c>
      <c r="K102" s="124" t="s">
        <v>394</v>
      </c>
    </row>
    <row r="104" spans="3:11" ht="15.75" thickBot="1" x14ac:dyDescent="0.3">
      <c r="C104" s="331"/>
      <c r="D104" s="332"/>
      <c r="E104" s="333"/>
      <c r="F104" s="333"/>
      <c r="G104" s="334"/>
      <c r="H104" s="333"/>
      <c r="I104" s="333"/>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58"/>
      <c r="E108" s="93"/>
      <c r="F108" s="93"/>
      <c r="G108" s="93"/>
      <c r="H108" s="76"/>
      <c r="I108" s="76"/>
      <c r="J108" s="76"/>
      <c r="K108" s="112"/>
    </row>
    <row r="109" spans="3:11" ht="18.75" x14ac:dyDescent="0.25">
      <c r="C109" s="209"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c r="E112" s="96">
        <v>2800</v>
      </c>
      <c r="F112" s="97">
        <f>D112*E112</f>
        <v>0</v>
      </c>
      <c r="G112" s="161"/>
      <c r="H112" s="98" t="s">
        <v>985</v>
      </c>
      <c r="I112" s="98" t="str">
        <f>VLOOKUP(H112,Presupuesto!$B$11:$C$565,2,0)</f>
        <v>MUEBLES VARIOS DE OFICINA</v>
      </c>
      <c r="J112" s="217" t="s">
        <v>1452</v>
      </c>
      <c r="K112" s="98" t="s">
        <v>404</v>
      </c>
    </row>
    <row r="113" spans="3:11" x14ac:dyDescent="0.25">
      <c r="C113" s="99" t="s">
        <v>64</v>
      </c>
      <c r="D113" s="151"/>
      <c r="E113" s="100">
        <v>2400</v>
      </c>
      <c r="F113" s="97">
        <f>D113*E113</f>
        <v>0</v>
      </c>
      <c r="G113" s="161"/>
      <c r="H113" s="101" t="s">
        <v>985</v>
      </c>
      <c r="I113" s="98" t="str">
        <f>VLOOKUP(H113,Presupuesto!$B$11:$C$565,2,0)</f>
        <v>MUEBLES VARIOS DE OFICINA</v>
      </c>
      <c r="J113" s="98" t="str">
        <f>$J$112</f>
        <v>Posgrado</v>
      </c>
      <c r="K113" s="98" t="s">
        <v>412</v>
      </c>
    </row>
    <row r="114" spans="3:11" x14ac:dyDescent="0.25">
      <c r="C114" s="99" t="s">
        <v>65</v>
      </c>
      <c r="D114" s="151"/>
      <c r="E114" s="100">
        <v>1000</v>
      </c>
      <c r="F114" s="97">
        <f t="shared" ref="F114:F121" si="10">D114*E114</f>
        <v>0</v>
      </c>
      <c r="G114" s="161"/>
      <c r="H114" s="101" t="s">
        <v>985</v>
      </c>
      <c r="I114" s="98" t="str">
        <f>VLOOKUP(H114,Presupuesto!$B$11:$C$565,2,0)</f>
        <v>MUEBLES VARIOS DE OFICINA</v>
      </c>
      <c r="J114" s="98" t="str">
        <f t="shared" ref="J114:J121" si="11">$J$112</f>
        <v>Posgrado</v>
      </c>
      <c r="K114" s="98" t="s">
        <v>395</v>
      </c>
    </row>
    <row r="115" spans="3:11" x14ac:dyDescent="0.25">
      <c r="C115" s="99" t="s">
        <v>66</v>
      </c>
      <c r="D115" s="151"/>
      <c r="E115" s="100">
        <v>6000</v>
      </c>
      <c r="F115" s="97">
        <f t="shared" si="10"/>
        <v>0</v>
      </c>
      <c r="G115" s="161"/>
      <c r="H115" s="101" t="s">
        <v>985</v>
      </c>
      <c r="I115" s="98" t="str">
        <f>VLOOKUP(H115,Presupuesto!$B$11:$C$565,2,0)</f>
        <v>MUEBLES VARIOS DE OFICINA</v>
      </c>
      <c r="J115" s="98" t="str">
        <f t="shared" si="11"/>
        <v>Posgrado</v>
      </c>
      <c r="K115" s="98" t="s">
        <v>395</v>
      </c>
    </row>
    <row r="116" spans="3:11" x14ac:dyDescent="0.25">
      <c r="C116" s="99" t="s">
        <v>67</v>
      </c>
      <c r="D116" s="151"/>
      <c r="E116" s="100">
        <v>3000</v>
      </c>
      <c r="F116" s="97">
        <f t="shared" si="10"/>
        <v>0</v>
      </c>
      <c r="G116" s="161"/>
      <c r="H116" s="101" t="s">
        <v>985</v>
      </c>
      <c r="I116" s="98" t="str">
        <f>VLOOKUP(H116,Presupuesto!$B$11:$C$565,2,0)</f>
        <v>MUEBLES VARIOS DE OFICINA</v>
      </c>
      <c r="J116" s="98" t="str">
        <f t="shared" si="11"/>
        <v>Posgrado</v>
      </c>
      <c r="K116" s="98" t="s">
        <v>395</v>
      </c>
    </row>
    <row r="117" spans="3:11" x14ac:dyDescent="0.25">
      <c r="C117" s="99" t="s">
        <v>68</v>
      </c>
      <c r="D117" s="151"/>
      <c r="E117" s="100">
        <v>10000</v>
      </c>
      <c r="F117" s="97">
        <f t="shared" si="10"/>
        <v>0</v>
      </c>
      <c r="G117" s="161"/>
      <c r="H117" s="101" t="s">
        <v>985</v>
      </c>
      <c r="I117" s="98" t="str">
        <f>VLOOKUP(H117,Presupuesto!$B$11:$C$565,2,0)</f>
        <v>MUEBLES VARIOS DE OFICINA</v>
      </c>
      <c r="J117" s="98" t="str">
        <f t="shared" si="11"/>
        <v>Posgrado</v>
      </c>
      <c r="K117" s="98" t="s">
        <v>395</v>
      </c>
    </row>
    <row r="118" spans="3:11" x14ac:dyDescent="0.25">
      <c r="C118" s="99" t="s">
        <v>69</v>
      </c>
      <c r="D118" s="151"/>
      <c r="E118" s="100">
        <v>8000</v>
      </c>
      <c r="F118" s="97">
        <f t="shared" si="10"/>
        <v>0</v>
      </c>
      <c r="G118" s="161"/>
      <c r="H118" s="101" t="s">
        <v>988</v>
      </c>
      <c r="I118" s="98" t="str">
        <f>VLOOKUP(H118,Presupuesto!$B$11:$C$565,2,0)</f>
        <v>EQUIPOS VARIOS DE OFICINA</v>
      </c>
      <c r="J118" s="98" t="str">
        <f t="shared" si="11"/>
        <v>Posgrado</v>
      </c>
      <c r="K118" s="98" t="s">
        <v>395</v>
      </c>
    </row>
    <row r="119" spans="3:11" x14ac:dyDescent="0.25">
      <c r="C119" s="99" t="s">
        <v>70</v>
      </c>
      <c r="D119" s="151"/>
      <c r="E119" s="100">
        <v>2000</v>
      </c>
      <c r="F119" s="97">
        <f t="shared" si="10"/>
        <v>0</v>
      </c>
      <c r="G119" s="161"/>
      <c r="H119" s="101" t="s">
        <v>988</v>
      </c>
      <c r="I119" s="98" t="str">
        <f>VLOOKUP(H119,Presupuesto!$B$11:$C$565,2,0)</f>
        <v>EQUIPOS VARIOS DE OFICINA</v>
      </c>
      <c r="J119" s="98" t="str">
        <f t="shared" si="11"/>
        <v>Posgrado</v>
      </c>
      <c r="K119" s="98" t="s">
        <v>403</v>
      </c>
    </row>
    <row r="120" spans="3:11" x14ac:dyDescent="0.25">
      <c r="C120" s="99" t="s">
        <v>71</v>
      </c>
      <c r="D120" s="151"/>
      <c r="E120" s="100">
        <v>5000</v>
      </c>
      <c r="F120" s="97">
        <f t="shared" si="10"/>
        <v>0</v>
      </c>
      <c r="G120" s="161"/>
      <c r="H120" s="101" t="s">
        <v>988</v>
      </c>
      <c r="I120" s="98" t="str">
        <f>VLOOKUP(H120,Presupuesto!$B$11:$C$565,2,0)</f>
        <v>EQUIPOS VARIOS DE OFICINA</v>
      </c>
      <c r="J120" s="98" t="str">
        <f t="shared" si="11"/>
        <v>Posgrado</v>
      </c>
      <c r="K120" s="98" t="s">
        <v>399</v>
      </c>
    </row>
    <row r="121" spans="3:11" ht="15.75" thickBot="1" x14ac:dyDescent="0.3">
      <c r="C121" s="102" t="s">
        <v>72</v>
      </c>
      <c r="D121" s="159"/>
      <c r="E121" s="104">
        <v>100000</v>
      </c>
      <c r="F121" s="105">
        <f t="shared" si="10"/>
        <v>0</v>
      </c>
      <c r="G121" s="162"/>
      <c r="H121" s="106" t="s">
        <v>988</v>
      </c>
      <c r="I121" s="106" t="str">
        <f>VLOOKUP(H121,Presupuesto!$B$11:$C$565,2,0)</f>
        <v>EQUIPOS VARIOS DE OFICINA</v>
      </c>
      <c r="J121" s="106" t="str">
        <f t="shared" si="11"/>
        <v>Posgrado</v>
      </c>
      <c r="K121" s="124" t="s">
        <v>394</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392</v>
      </c>
      <c r="D127" s="358"/>
      <c r="E127" s="93"/>
      <c r="F127" s="93"/>
      <c r="G127" s="93"/>
      <c r="H127" s="76"/>
      <c r="I127" s="76"/>
      <c r="J127" s="76"/>
      <c r="K127" s="112"/>
    </row>
    <row r="128" spans="3:11" ht="18.75" x14ac:dyDescent="0.25">
      <c r="C128" s="209"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131</v>
      </c>
      <c r="H130" s="128" t="s">
        <v>46</v>
      </c>
      <c r="I130" s="128" t="s">
        <v>132</v>
      </c>
      <c r="J130" s="128" t="s">
        <v>410</v>
      </c>
      <c r="K130" s="128" t="s">
        <v>411</v>
      </c>
    </row>
    <row r="131" spans="3:11" x14ac:dyDescent="0.25">
      <c r="C131" s="95" t="s">
        <v>63</v>
      </c>
      <c r="D131" s="158"/>
      <c r="E131" s="96">
        <v>2800</v>
      </c>
      <c r="F131" s="97">
        <f>D131*E131</f>
        <v>0</v>
      </c>
      <c r="G131" s="161"/>
      <c r="H131" s="98" t="s">
        <v>985</v>
      </c>
      <c r="I131" s="98" t="str">
        <f>VLOOKUP(H131,Presupuesto!$B$11:$C$565,2,0)</f>
        <v>MUEBLES VARIOS DE OFICINA</v>
      </c>
      <c r="J131" s="217" t="s">
        <v>1452</v>
      </c>
      <c r="K131" s="98" t="s">
        <v>404</v>
      </c>
    </row>
    <row r="132" spans="3:11" x14ac:dyDescent="0.25">
      <c r="C132" s="99" t="s">
        <v>64</v>
      </c>
      <c r="D132" s="151"/>
      <c r="E132" s="100">
        <v>2400</v>
      </c>
      <c r="F132" s="97">
        <f>D132*E132</f>
        <v>0</v>
      </c>
      <c r="G132" s="161"/>
      <c r="H132" s="101" t="s">
        <v>985</v>
      </c>
      <c r="I132" s="98" t="str">
        <f>VLOOKUP(H132,Presupuesto!$B$11:$C$565,2,0)</f>
        <v>MUEBLES VARIOS DE OFICINA</v>
      </c>
      <c r="J132" s="98" t="str">
        <f>$J$131</f>
        <v>Posgrado</v>
      </c>
      <c r="K132" s="98" t="s">
        <v>412</v>
      </c>
    </row>
    <row r="133" spans="3:11" x14ac:dyDescent="0.25">
      <c r="C133" s="99" t="s">
        <v>65</v>
      </c>
      <c r="D133" s="151"/>
      <c r="E133" s="100">
        <v>1000</v>
      </c>
      <c r="F133" s="97">
        <f t="shared" ref="F133:F140" si="12">D133*E133</f>
        <v>0</v>
      </c>
      <c r="G133" s="161"/>
      <c r="H133" s="101" t="s">
        <v>985</v>
      </c>
      <c r="I133" s="98" t="str">
        <f>VLOOKUP(H133,Presupuesto!$B$11:$C$565,2,0)</f>
        <v>MUEBLES VARIOS DE OFICINA</v>
      </c>
      <c r="J133" s="98" t="str">
        <f t="shared" ref="J133:J140" si="13">$J$131</f>
        <v>Posgrado</v>
      </c>
      <c r="K133" s="98" t="s">
        <v>395</v>
      </c>
    </row>
    <row r="134" spans="3:11" x14ac:dyDescent="0.25">
      <c r="C134" s="99" t="s">
        <v>66</v>
      </c>
      <c r="D134" s="151"/>
      <c r="E134" s="100">
        <v>6000</v>
      </c>
      <c r="F134" s="97">
        <f t="shared" si="12"/>
        <v>0</v>
      </c>
      <c r="G134" s="161"/>
      <c r="H134" s="101" t="s">
        <v>985</v>
      </c>
      <c r="I134" s="98" t="str">
        <f>VLOOKUP(H134,Presupuesto!$B$11:$C$565,2,0)</f>
        <v>MUEBLES VARIOS DE OFICINA</v>
      </c>
      <c r="J134" s="98" t="str">
        <f t="shared" si="13"/>
        <v>Posgrado</v>
      </c>
      <c r="K134" s="98" t="s">
        <v>395</v>
      </c>
    </row>
    <row r="135" spans="3:11" x14ac:dyDescent="0.25">
      <c r="C135" s="99" t="s">
        <v>67</v>
      </c>
      <c r="D135" s="151"/>
      <c r="E135" s="100">
        <v>3000</v>
      </c>
      <c r="F135" s="97">
        <f t="shared" si="12"/>
        <v>0</v>
      </c>
      <c r="G135" s="161"/>
      <c r="H135" s="101" t="s">
        <v>985</v>
      </c>
      <c r="I135" s="98" t="str">
        <f>VLOOKUP(H135,Presupuesto!$B$11:$C$565,2,0)</f>
        <v>MUEBLES VARIOS DE OFICINA</v>
      </c>
      <c r="J135" s="98" t="str">
        <f t="shared" si="13"/>
        <v>Posgrado</v>
      </c>
      <c r="K135" s="98" t="s">
        <v>395</v>
      </c>
    </row>
    <row r="136" spans="3:11" x14ac:dyDescent="0.25">
      <c r="C136" s="99" t="s">
        <v>68</v>
      </c>
      <c r="D136" s="151"/>
      <c r="E136" s="100">
        <v>10000</v>
      </c>
      <c r="F136" s="97">
        <f t="shared" si="12"/>
        <v>0</v>
      </c>
      <c r="G136" s="161"/>
      <c r="H136" s="101" t="s">
        <v>985</v>
      </c>
      <c r="I136" s="98" t="str">
        <f>VLOOKUP(H136,Presupuesto!$B$11:$C$565,2,0)</f>
        <v>MUEBLES VARIOS DE OFICINA</v>
      </c>
      <c r="J136" s="98" t="str">
        <f t="shared" si="13"/>
        <v>Posgrado</v>
      </c>
      <c r="K136" s="98" t="s">
        <v>395</v>
      </c>
    </row>
    <row r="137" spans="3:11" x14ac:dyDescent="0.25">
      <c r="C137" s="99" t="s">
        <v>69</v>
      </c>
      <c r="D137" s="151"/>
      <c r="E137" s="100">
        <v>8000</v>
      </c>
      <c r="F137" s="97">
        <f t="shared" si="12"/>
        <v>0</v>
      </c>
      <c r="G137" s="161"/>
      <c r="H137" s="101" t="s">
        <v>988</v>
      </c>
      <c r="I137" s="98" t="str">
        <f>VLOOKUP(H137,Presupuesto!$B$11:$C$565,2,0)</f>
        <v>EQUIPOS VARIOS DE OFICINA</v>
      </c>
      <c r="J137" s="98" t="str">
        <f t="shared" si="13"/>
        <v>Posgrado</v>
      </c>
      <c r="K137" s="98" t="s">
        <v>395</v>
      </c>
    </row>
    <row r="138" spans="3:11" x14ac:dyDescent="0.25">
      <c r="C138" s="99" t="s">
        <v>70</v>
      </c>
      <c r="D138" s="151"/>
      <c r="E138" s="100">
        <v>2000</v>
      </c>
      <c r="F138" s="97">
        <f t="shared" si="12"/>
        <v>0</v>
      </c>
      <c r="G138" s="161"/>
      <c r="H138" s="101" t="s">
        <v>988</v>
      </c>
      <c r="I138" s="98" t="str">
        <f>VLOOKUP(H138,Presupuesto!$B$11:$C$565,2,0)</f>
        <v>EQUIPOS VARIOS DE OFICINA</v>
      </c>
      <c r="J138" s="98" t="str">
        <f t="shared" si="13"/>
        <v>Posgrado</v>
      </c>
      <c r="K138" s="98" t="s">
        <v>403</v>
      </c>
    </row>
    <row r="139" spans="3:11" x14ac:dyDescent="0.25">
      <c r="C139" s="99" t="s">
        <v>71</v>
      </c>
      <c r="D139" s="151"/>
      <c r="E139" s="100">
        <v>5000</v>
      </c>
      <c r="F139" s="97">
        <f t="shared" si="12"/>
        <v>0</v>
      </c>
      <c r="G139" s="161"/>
      <c r="H139" s="101" t="s">
        <v>988</v>
      </c>
      <c r="I139" s="98" t="str">
        <f>VLOOKUP(H139,Presupuesto!$B$11:$C$565,2,0)</f>
        <v>EQUIPOS VARIOS DE OFICINA</v>
      </c>
      <c r="J139" s="98" t="str">
        <f t="shared" si="13"/>
        <v>Posgrado</v>
      </c>
      <c r="K139" s="98" t="s">
        <v>399</v>
      </c>
    </row>
    <row r="140" spans="3:11" ht="15.75" thickBot="1" x14ac:dyDescent="0.3">
      <c r="C140" s="102" t="s">
        <v>72</v>
      </c>
      <c r="D140" s="159"/>
      <c r="E140" s="104">
        <v>100000</v>
      </c>
      <c r="F140" s="105">
        <f t="shared" si="12"/>
        <v>0</v>
      </c>
      <c r="G140" s="162"/>
      <c r="H140" s="106" t="s">
        <v>988</v>
      </c>
      <c r="I140" s="106" t="str">
        <f>VLOOKUP(H140,Presupuesto!$B$11:$C$565,2,0)</f>
        <v>EQUIPOS VARIOS DE OFICINA</v>
      </c>
      <c r="J140" s="106" t="str">
        <f t="shared" si="13"/>
        <v>Posgrado</v>
      </c>
      <c r="K140" s="124" t="s">
        <v>394</v>
      </c>
    </row>
    <row r="142" spans="3:11" ht="15.75" thickBot="1" x14ac:dyDescent="0.3">
      <c r="C142" s="331"/>
      <c r="D142" s="332"/>
      <c r="E142" s="333"/>
      <c r="F142" s="333"/>
      <c r="G142" s="334"/>
      <c r="H142" s="333"/>
      <c r="I142" s="333"/>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392</v>
      </c>
      <c r="D146" s="358"/>
      <c r="E146" s="93"/>
      <c r="F146" s="93"/>
      <c r="G146" s="93"/>
      <c r="H146" s="76"/>
      <c r="I146" s="76"/>
      <c r="J146" s="76"/>
      <c r="K146" s="112"/>
    </row>
    <row r="147" spans="3:11" ht="18.75" x14ac:dyDescent="0.25">
      <c r="C147" s="209"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131</v>
      </c>
      <c r="H149" s="128" t="s">
        <v>46</v>
      </c>
      <c r="I149" s="128" t="s">
        <v>132</v>
      </c>
      <c r="J149" s="128" t="s">
        <v>410</v>
      </c>
      <c r="K149" s="128" t="s">
        <v>411</v>
      </c>
    </row>
    <row r="150" spans="3:11" x14ac:dyDescent="0.25">
      <c r="C150" s="95" t="s">
        <v>63</v>
      </c>
      <c r="D150" s="158"/>
      <c r="E150" s="96">
        <v>2800</v>
      </c>
      <c r="F150" s="97">
        <f>D150*E150</f>
        <v>0</v>
      </c>
      <c r="G150" s="161"/>
      <c r="H150" s="98" t="s">
        <v>985</v>
      </c>
      <c r="I150" s="98" t="str">
        <f>VLOOKUP(H150,Presupuesto!$B$11:$C$565,2,0)</f>
        <v>MUEBLES VARIOS DE OFICINA</v>
      </c>
      <c r="J150" s="217" t="s">
        <v>1452</v>
      </c>
      <c r="K150" s="98" t="s">
        <v>404</v>
      </c>
    </row>
    <row r="151" spans="3:11" x14ac:dyDescent="0.25">
      <c r="C151" s="99" t="s">
        <v>64</v>
      </c>
      <c r="D151" s="151"/>
      <c r="E151" s="100">
        <v>2400</v>
      </c>
      <c r="F151" s="97">
        <f>D151*E151</f>
        <v>0</v>
      </c>
      <c r="G151" s="161"/>
      <c r="H151" s="101" t="s">
        <v>985</v>
      </c>
      <c r="I151" s="98" t="str">
        <f>VLOOKUP(H151,Presupuesto!$B$11:$C$565,2,0)</f>
        <v>MUEBLES VARIOS DE OFICINA</v>
      </c>
      <c r="J151" s="98" t="str">
        <f>$J$150</f>
        <v>Posgrado</v>
      </c>
      <c r="K151" s="98" t="s">
        <v>412</v>
      </c>
    </row>
    <row r="152" spans="3:11" x14ac:dyDescent="0.25">
      <c r="C152" s="99" t="s">
        <v>65</v>
      </c>
      <c r="D152" s="151"/>
      <c r="E152" s="100">
        <v>1000</v>
      </c>
      <c r="F152" s="97">
        <f t="shared" ref="F152:F159" si="14">D152*E152</f>
        <v>0</v>
      </c>
      <c r="G152" s="161"/>
      <c r="H152" s="101" t="s">
        <v>985</v>
      </c>
      <c r="I152" s="98" t="str">
        <f>VLOOKUP(H152,Presupuesto!$B$11:$C$565,2,0)</f>
        <v>MUEBLES VARIOS DE OFICINA</v>
      </c>
      <c r="J152" s="98" t="str">
        <f t="shared" ref="J152:J159" si="15">$J$150</f>
        <v>Posgrado</v>
      </c>
      <c r="K152" s="98" t="s">
        <v>395</v>
      </c>
    </row>
    <row r="153" spans="3:11" x14ac:dyDescent="0.25">
      <c r="C153" s="99" t="s">
        <v>66</v>
      </c>
      <c r="D153" s="151"/>
      <c r="E153" s="100">
        <v>6000</v>
      </c>
      <c r="F153" s="97">
        <f t="shared" si="14"/>
        <v>0</v>
      </c>
      <c r="G153" s="161"/>
      <c r="H153" s="101" t="s">
        <v>985</v>
      </c>
      <c r="I153" s="98" t="str">
        <f>VLOOKUP(H153,Presupuesto!$B$11:$C$565,2,0)</f>
        <v>MUEBLES VARIOS DE OFICINA</v>
      </c>
      <c r="J153" s="98" t="str">
        <f t="shared" si="15"/>
        <v>Posgrado</v>
      </c>
      <c r="K153" s="98" t="s">
        <v>395</v>
      </c>
    </row>
    <row r="154" spans="3:11" x14ac:dyDescent="0.25">
      <c r="C154" s="99" t="s">
        <v>67</v>
      </c>
      <c r="D154" s="151"/>
      <c r="E154" s="100">
        <v>3000</v>
      </c>
      <c r="F154" s="97">
        <f t="shared" si="14"/>
        <v>0</v>
      </c>
      <c r="G154" s="161"/>
      <c r="H154" s="101" t="s">
        <v>985</v>
      </c>
      <c r="I154" s="98" t="str">
        <f>VLOOKUP(H154,Presupuesto!$B$11:$C$565,2,0)</f>
        <v>MUEBLES VARIOS DE OFICINA</v>
      </c>
      <c r="J154" s="98" t="str">
        <f t="shared" si="15"/>
        <v>Posgrado</v>
      </c>
      <c r="K154" s="98" t="s">
        <v>395</v>
      </c>
    </row>
    <row r="155" spans="3:11" x14ac:dyDescent="0.25">
      <c r="C155" s="99" t="s">
        <v>68</v>
      </c>
      <c r="D155" s="151"/>
      <c r="E155" s="100">
        <v>10000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69</v>
      </c>
      <c r="D156" s="151"/>
      <c r="E156" s="100">
        <v>8000</v>
      </c>
      <c r="F156" s="97">
        <f t="shared" si="14"/>
        <v>0</v>
      </c>
      <c r="G156" s="161"/>
      <c r="H156" s="101" t="s">
        <v>988</v>
      </c>
      <c r="I156" s="98" t="str">
        <f>VLOOKUP(H156,Presupuesto!$B$11:$C$565,2,0)</f>
        <v>EQUIPOS VARIOS DE OFICINA</v>
      </c>
      <c r="J156" s="98" t="str">
        <f t="shared" si="15"/>
        <v>Posgrado</v>
      </c>
      <c r="K156" s="98" t="s">
        <v>395</v>
      </c>
    </row>
    <row r="157" spans="3:11" x14ac:dyDescent="0.25">
      <c r="C157" s="99" t="s">
        <v>70</v>
      </c>
      <c r="D157" s="151"/>
      <c r="E157" s="100">
        <v>2000</v>
      </c>
      <c r="F157" s="97">
        <f t="shared" si="14"/>
        <v>0</v>
      </c>
      <c r="G157" s="161"/>
      <c r="H157" s="101" t="s">
        <v>988</v>
      </c>
      <c r="I157" s="98" t="str">
        <f>VLOOKUP(H157,Presupuesto!$B$11:$C$565,2,0)</f>
        <v>EQUIPOS VARIOS DE OFICINA</v>
      </c>
      <c r="J157" s="98" t="str">
        <f t="shared" si="15"/>
        <v>Posgrado</v>
      </c>
      <c r="K157" s="98" t="s">
        <v>403</v>
      </c>
    </row>
    <row r="158" spans="3:11" x14ac:dyDescent="0.25">
      <c r="C158" s="99" t="s">
        <v>71</v>
      </c>
      <c r="D158" s="151"/>
      <c r="E158" s="100">
        <v>5000</v>
      </c>
      <c r="F158" s="97">
        <f t="shared" si="14"/>
        <v>0</v>
      </c>
      <c r="G158" s="161"/>
      <c r="H158" s="101" t="s">
        <v>988</v>
      </c>
      <c r="I158" s="98" t="str">
        <f>VLOOKUP(H158,Presupuesto!$B$11:$C$565,2,0)</f>
        <v>EQUIPOS VARIOS DE OFICINA</v>
      </c>
      <c r="J158" s="98" t="str">
        <f t="shared" si="15"/>
        <v>Posgrado</v>
      </c>
      <c r="K158" s="98" t="s">
        <v>399</v>
      </c>
    </row>
    <row r="159" spans="3:11" ht="15.75" thickBot="1" x14ac:dyDescent="0.3">
      <c r="C159" s="102" t="s">
        <v>72</v>
      </c>
      <c r="D159" s="159"/>
      <c r="E159" s="104">
        <v>100000</v>
      </c>
      <c r="F159" s="105">
        <f t="shared" si="14"/>
        <v>0</v>
      </c>
      <c r="G159" s="162"/>
      <c r="H159" s="106" t="s">
        <v>988</v>
      </c>
      <c r="I159" s="106" t="str">
        <f>VLOOKUP(H159,Presupuesto!$B$11:$C$565,2,0)</f>
        <v>EQUIPOS VARIOS DE OFICINA</v>
      </c>
      <c r="J159" s="106" t="str">
        <f t="shared" si="15"/>
        <v>Posgrado</v>
      </c>
      <c r="K159" s="124" t="s">
        <v>394</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392</v>
      </c>
      <c r="D165" s="358"/>
      <c r="E165" s="93"/>
      <c r="F165" s="93"/>
      <c r="G165" s="93"/>
      <c r="H165" s="76"/>
      <c r="I165" s="76"/>
      <c r="J165" s="76"/>
      <c r="K165" s="112"/>
    </row>
    <row r="166" spans="3:11" ht="18.75" x14ac:dyDescent="0.25">
      <c r="C166" s="209"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131</v>
      </c>
      <c r="H168" s="128" t="s">
        <v>46</v>
      </c>
      <c r="I168" s="128" t="s">
        <v>132</v>
      </c>
      <c r="J168" s="128" t="s">
        <v>410</v>
      </c>
      <c r="K168" s="128" t="s">
        <v>411</v>
      </c>
    </row>
    <row r="169" spans="3:11" x14ac:dyDescent="0.25">
      <c r="C169" s="95" t="s">
        <v>63</v>
      </c>
      <c r="D169" s="158"/>
      <c r="E169" s="96">
        <v>2800</v>
      </c>
      <c r="F169" s="97">
        <f>D169*E169</f>
        <v>0</v>
      </c>
      <c r="G169" s="161"/>
      <c r="H169" s="98" t="s">
        <v>985</v>
      </c>
      <c r="I169" s="98" t="str">
        <f>VLOOKUP(H169,Presupuesto!$B$11:$C$565,2,0)</f>
        <v>MUEBLES VARIOS DE OFICINA</v>
      </c>
      <c r="J169" s="217" t="s">
        <v>1452</v>
      </c>
      <c r="K169" s="98" t="s">
        <v>404</v>
      </c>
    </row>
    <row r="170" spans="3:11" x14ac:dyDescent="0.25">
      <c r="C170" s="99" t="s">
        <v>64</v>
      </c>
      <c r="D170" s="151"/>
      <c r="E170" s="100">
        <v>2400</v>
      </c>
      <c r="F170" s="97">
        <f>D170*E170</f>
        <v>0</v>
      </c>
      <c r="G170" s="161"/>
      <c r="H170" s="101" t="s">
        <v>985</v>
      </c>
      <c r="I170" s="98" t="str">
        <f>VLOOKUP(H170,Presupuesto!$B$11:$C$565,2,0)</f>
        <v>MUEBLES VARIOS DE OFICINA</v>
      </c>
      <c r="J170" s="98" t="str">
        <f>$J$169</f>
        <v>Posgrado</v>
      </c>
      <c r="K170" s="98" t="s">
        <v>412</v>
      </c>
    </row>
    <row r="171" spans="3:11" x14ac:dyDescent="0.25">
      <c r="C171" s="99" t="s">
        <v>65</v>
      </c>
      <c r="D171" s="151"/>
      <c r="E171" s="100">
        <v>1000</v>
      </c>
      <c r="F171" s="97">
        <f t="shared" ref="F171:F178" si="16">D171*E171</f>
        <v>0</v>
      </c>
      <c r="G171" s="161"/>
      <c r="H171" s="101" t="s">
        <v>985</v>
      </c>
      <c r="I171" s="98" t="str">
        <f>VLOOKUP(H171,Presupuesto!$B$11:$C$565,2,0)</f>
        <v>MUEBLES VARIOS DE OFICINA</v>
      </c>
      <c r="J171" s="98" t="str">
        <f t="shared" ref="J171:J178" si="17">$J$169</f>
        <v>Posgrado</v>
      </c>
      <c r="K171" s="98" t="s">
        <v>395</v>
      </c>
    </row>
    <row r="172" spans="3:11" x14ac:dyDescent="0.25">
      <c r="C172" s="99" t="s">
        <v>66</v>
      </c>
      <c r="D172" s="151"/>
      <c r="E172" s="100">
        <v>6000</v>
      </c>
      <c r="F172" s="97">
        <f t="shared" si="16"/>
        <v>0</v>
      </c>
      <c r="G172" s="161"/>
      <c r="H172" s="101" t="s">
        <v>985</v>
      </c>
      <c r="I172" s="98" t="str">
        <f>VLOOKUP(H172,Presupuesto!$B$11:$C$565,2,0)</f>
        <v>MUEBLES VARIOS DE OFICINA</v>
      </c>
      <c r="J172" s="98" t="str">
        <f t="shared" si="17"/>
        <v>Posgrado</v>
      </c>
      <c r="K172" s="98" t="s">
        <v>395</v>
      </c>
    </row>
    <row r="173" spans="3:11" x14ac:dyDescent="0.25">
      <c r="C173" s="99" t="s">
        <v>67</v>
      </c>
      <c r="D173" s="151"/>
      <c r="E173" s="100">
        <v>3000</v>
      </c>
      <c r="F173" s="97">
        <f t="shared" si="16"/>
        <v>0</v>
      </c>
      <c r="G173" s="161"/>
      <c r="H173" s="101" t="s">
        <v>985</v>
      </c>
      <c r="I173" s="98" t="str">
        <f>VLOOKUP(H173,Presupuesto!$B$11:$C$565,2,0)</f>
        <v>MUEBLES VARIOS DE OFICINA</v>
      </c>
      <c r="J173" s="98" t="str">
        <f t="shared" si="17"/>
        <v>Posgrado</v>
      </c>
      <c r="K173" s="98" t="s">
        <v>395</v>
      </c>
    </row>
    <row r="174" spans="3:11" x14ac:dyDescent="0.25">
      <c r="C174" s="99" t="s">
        <v>68</v>
      </c>
      <c r="D174" s="151"/>
      <c r="E174" s="100">
        <v>10000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69</v>
      </c>
      <c r="D175" s="151"/>
      <c r="E175" s="100">
        <v>8000</v>
      </c>
      <c r="F175" s="97">
        <f t="shared" si="16"/>
        <v>0</v>
      </c>
      <c r="G175" s="161"/>
      <c r="H175" s="101" t="s">
        <v>988</v>
      </c>
      <c r="I175" s="98" t="str">
        <f>VLOOKUP(H175,Presupuesto!$B$11:$C$565,2,0)</f>
        <v>EQUIPOS VARIOS DE OFICINA</v>
      </c>
      <c r="J175" s="98" t="str">
        <f t="shared" si="17"/>
        <v>Posgrado</v>
      </c>
      <c r="K175" s="98" t="s">
        <v>395</v>
      </c>
    </row>
    <row r="176" spans="3:11" x14ac:dyDescent="0.25">
      <c r="C176" s="99" t="s">
        <v>70</v>
      </c>
      <c r="D176" s="151"/>
      <c r="E176" s="100">
        <v>2000</v>
      </c>
      <c r="F176" s="97">
        <f t="shared" si="16"/>
        <v>0</v>
      </c>
      <c r="G176" s="161"/>
      <c r="H176" s="101" t="s">
        <v>988</v>
      </c>
      <c r="I176" s="98" t="str">
        <f>VLOOKUP(H176,Presupuesto!$B$11:$C$565,2,0)</f>
        <v>EQUIPOS VARIOS DE OFICINA</v>
      </c>
      <c r="J176" s="98" t="str">
        <f t="shared" si="17"/>
        <v>Posgrado</v>
      </c>
      <c r="K176" s="98" t="s">
        <v>403</v>
      </c>
    </row>
    <row r="177" spans="3:11" x14ac:dyDescent="0.25">
      <c r="C177" s="99" t="s">
        <v>71</v>
      </c>
      <c r="D177" s="151"/>
      <c r="E177" s="100">
        <v>5000</v>
      </c>
      <c r="F177" s="97">
        <f t="shared" si="16"/>
        <v>0</v>
      </c>
      <c r="G177" s="161"/>
      <c r="H177" s="101" t="s">
        <v>988</v>
      </c>
      <c r="I177" s="98" t="str">
        <f>VLOOKUP(H177,Presupuesto!$B$11:$C$565,2,0)</f>
        <v>EQUIPOS VARIOS DE OFICINA</v>
      </c>
      <c r="J177" s="98" t="str">
        <f t="shared" si="17"/>
        <v>Posgrado</v>
      </c>
      <c r="K177" s="98" t="s">
        <v>399</v>
      </c>
    </row>
    <row r="178" spans="3:11" ht="15.75" thickBot="1" x14ac:dyDescent="0.3">
      <c r="C178" s="102" t="s">
        <v>72</v>
      </c>
      <c r="D178" s="159"/>
      <c r="E178" s="104">
        <v>100000</v>
      </c>
      <c r="F178" s="105">
        <f t="shared" si="16"/>
        <v>0</v>
      </c>
      <c r="G178" s="162"/>
      <c r="H178" s="106" t="s">
        <v>988</v>
      </c>
      <c r="I178" s="106" t="str">
        <f>VLOOKUP(H178,Presupuesto!$B$11:$C$565,2,0)</f>
        <v>EQUIPOS VARIOS DE OFICINA</v>
      </c>
      <c r="J178" s="106" t="str">
        <f t="shared" si="17"/>
        <v>Posgrado</v>
      </c>
      <c r="K178" s="124" t="s">
        <v>394</v>
      </c>
    </row>
    <row r="180" spans="3:11" ht="15.75" thickBot="1" x14ac:dyDescent="0.3">
      <c r="C180" s="331"/>
      <c r="D180" s="332"/>
      <c r="E180" s="333"/>
      <c r="F180" s="333"/>
      <c r="G180" s="334"/>
      <c r="H180" s="333"/>
      <c r="I180" s="333"/>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392</v>
      </c>
      <c r="D184" s="358"/>
      <c r="E184" s="93"/>
      <c r="F184" s="93"/>
      <c r="G184" s="93"/>
      <c r="H184" s="76"/>
      <c r="I184" s="76"/>
      <c r="J184" s="76"/>
      <c r="K184" s="112"/>
    </row>
    <row r="185" spans="3:11" ht="18.75" x14ac:dyDescent="0.25">
      <c r="C185" s="209"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131</v>
      </c>
      <c r="H187" s="128" t="s">
        <v>46</v>
      </c>
      <c r="I187" s="128" t="s">
        <v>132</v>
      </c>
      <c r="J187" s="128" t="s">
        <v>410</v>
      </c>
      <c r="K187" s="128" t="s">
        <v>411</v>
      </c>
    </row>
    <row r="188" spans="3:11" x14ac:dyDescent="0.25">
      <c r="C188" s="95" t="s">
        <v>63</v>
      </c>
      <c r="D188" s="158"/>
      <c r="E188" s="96">
        <v>2800</v>
      </c>
      <c r="F188" s="97">
        <f>D188*E188</f>
        <v>0</v>
      </c>
      <c r="G188" s="161"/>
      <c r="H188" s="98" t="s">
        <v>985</v>
      </c>
      <c r="I188" s="98" t="str">
        <f>VLOOKUP(H188,Presupuesto!$B$11:$C$565,2,0)</f>
        <v>MUEBLES VARIOS DE OFICINA</v>
      </c>
      <c r="J188" s="217" t="s">
        <v>1452</v>
      </c>
      <c r="K188" s="98" t="s">
        <v>404</v>
      </c>
    </row>
    <row r="189" spans="3:11" x14ac:dyDescent="0.25">
      <c r="C189" s="99" t="s">
        <v>64</v>
      </c>
      <c r="D189" s="151"/>
      <c r="E189" s="100">
        <v>2400</v>
      </c>
      <c r="F189" s="97">
        <f>D189*E189</f>
        <v>0</v>
      </c>
      <c r="G189" s="161"/>
      <c r="H189" s="101" t="s">
        <v>985</v>
      </c>
      <c r="I189" s="98" t="str">
        <f>VLOOKUP(H189,Presupuesto!$B$11:$C$565,2,0)</f>
        <v>MUEBLES VARIOS DE OFICINA</v>
      </c>
      <c r="J189" s="98" t="str">
        <f>$J$188</f>
        <v>Posgrado</v>
      </c>
      <c r="K189" s="98" t="s">
        <v>412</v>
      </c>
    </row>
    <row r="190" spans="3:11" x14ac:dyDescent="0.25">
      <c r="C190" s="99" t="s">
        <v>65</v>
      </c>
      <c r="D190" s="151"/>
      <c r="E190" s="100">
        <v>1000</v>
      </c>
      <c r="F190" s="97">
        <f t="shared" ref="F190:F197" si="18">D190*E190</f>
        <v>0</v>
      </c>
      <c r="G190" s="161"/>
      <c r="H190" s="101" t="s">
        <v>985</v>
      </c>
      <c r="I190" s="98" t="str">
        <f>VLOOKUP(H190,Presupuesto!$B$11:$C$565,2,0)</f>
        <v>MUEBLES VARIOS DE OFICINA</v>
      </c>
      <c r="J190" s="98" t="str">
        <f t="shared" ref="J190:J197" si="19">$J$188</f>
        <v>Posgrado</v>
      </c>
      <c r="K190" s="98" t="s">
        <v>395</v>
      </c>
    </row>
    <row r="191" spans="3:11" x14ac:dyDescent="0.25">
      <c r="C191" s="99" t="s">
        <v>66</v>
      </c>
      <c r="D191" s="151"/>
      <c r="E191" s="100">
        <v>6000</v>
      </c>
      <c r="F191" s="97">
        <f t="shared" si="18"/>
        <v>0</v>
      </c>
      <c r="G191" s="161"/>
      <c r="H191" s="101" t="s">
        <v>985</v>
      </c>
      <c r="I191" s="98" t="str">
        <f>VLOOKUP(H191,Presupuesto!$B$11:$C$565,2,0)</f>
        <v>MUEBLES VARIOS DE OFICINA</v>
      </c>
      <c r="J191" s="98" t="str">
        <f t="shared" si="19"/>
        <v>Posgrado</v>
      </c>
      <c r="K191" s="98" t="s">
        <v>395</v>
      </c>
    </row>
    <row r="192" spans="3:11" x14ac:dyDescent="0.25">
      <c r="C192" s="99" t="s">
        <v>67</v>
      </c>
      <c r="D192" s="151"/>
      <c r="E192" s="100">
        <v>3000</v>
      </c>
      <c r="F192" s="97">
        <f t="shared" si="18"/>
        <v>0</v>
      </c>
      <c r="G192" s="161"/>
      <c r="H192" s="101" t="s">
        <v>985</v>
      </c>
      <c r="I192" s="98" t="str">
        <f>VLOOKUP(H192,Presupuesto!$B$11:$C$565,2,0)</f>
        <v>MUEBLES VARIOS DE OFICINA</v>
      </c>
      <c r="J192" s="98" t="str">
        <f t="shared" si="19"/>
        <v>Posgrado</v>
      </c>
      <c r="K192" s="98" t="s">
        <v>395</v>
      </c>
    </row>
    <row r="193" spans="3:11" x14ac:dyDescent="0.25">
      <c r="C193" s="99" t="s">
        <v>68</v>
      </c>
      <c r="D193" s="151"/>
      <c r="E193" s="100">
        <v>10000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69</v>
      </c>
      <c r="D194" s="151"/>
      <c r="E194" s="100">
        <v>8000</v>
      </c>
      <c r="F194" s="97">
        <f t="shared" si="18"/>
        <v>0</v>
      </c>
      <c r="G194" s="161"/>
      <c r="H194" s="101" t="s">
        <v>988</v>
      </c>
      <c r="I194" s="98" t="str">
        <f>VLOOKUP(H194,Presupuesto!$B$11:$C$565,2,0)</f>
        <v>EQUIPOS VARIOS DE OFICINA</v>
      </c>
      <c r="J194" s="98" t="str">
        <f t="shared" si="19"/>
        <v>Posgrado</v>
      </c>
      <c r="K194" s="98" t="s">
        <v>395</v>
      </c>
    </row>
    <row r="195" spans="3:11" x14ac:dyDescent="0.25">
      <c r="C195" s="99" t="s">
        <v>70</v>
      </c>
      <c r="D195" s="151"/>
      <c r="E195" s="100">
        <v>2000</v>
      </c>
      <c r="F195" s="97">
        <f t="shared" si="18"/>
        <v>0</v>
      </c>
      <c r="G195" s="161"/>
      <c r="H195" s="101" t="s">
        <v>988</v>
      </c>
      <c r="I195" s="98" t="str">
        <f>VLOOKUP(H195,Presupuesto!$B$11:$C$565,2,0)</f>
        <v>EQUIPOS VARIOS DE OFICINA</v>
      </c>
      <c r="J195" s="98" t="str">
        <f t="shared" si="19"/>
        <v>Posgrado</v>
      </c>
      <c r="K195" s="98" t="s">
        <v>403</v>
      </c>
    </row>
    <row r="196" spans="3:11" x14ac:dyDescent="0.25">
      <c r="C196" s="99" t="s">
        <v>71</v>
      </c>
      <c r="D196" s="151"/>
      <c r="E196" s="100">
        <v>5000</v>
      </c>
      <c r="F196" s="97">
        <f t="shared" si="18"/>
        <v>0</v>
      </c>
      <c r="G196" s="161"/>
      <c r="H196" s="101" t="s">
        <v>988</v>
      </c>
      <c r="I196" s="98" t="str">
        <f>VLOOKUP(H196,Presupuesto!$B$11:$C$565,2,0)</f>
        <v>EQUIPOS VARIOS DE OFICINA</v>
      </c>
      <c r="J196" s="98" t="str">
        <f t="shared" si="19"/>
        <v>Posgrado</v>
      </c>
      <c r="K196" s="98" t="s">
        <v>399</v>
      </c>
    </row>
    <row r="197" spans="3:11" ht="15.75" thickBot="1" x14ac:dyDescent="0.3">
      <c r="C197" s="102" t="s">
        <v>72</v>
      </c>
      <c r="D197" s="159"/>
      <c r="E197" s="104">
        <v>100000</v>
      </c>
      <c r="F197" s="105">
        <f t="shared" si="18"/>
        <v>0</v>
      </c>
      <c r="G197" s="162"/>
      <c r="H197" s="106" t="s">
        <v>988</v>
      </c>
      <c r="I197" s="106" t="str">
        <f>VLOOKUP(H197,Presupuesto!$B$11:$C$565,2,0)</f>
        <v>EQUIPOS VARIOS DE OFICINA</v>
      </c>
      <c r="J197" s="106" t="str">
        <f t="shared" si="19"/>
        <v>Posgrado</v>
      </c>
      <c r="K197" s="124" t="s">
        <v>394</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392</v>
      </c>
      <c r="D203" s="358"/>
      <c r="E203" s="93"/>
      <c r="F203" s="93"/>
      <c r="G203" s="93"/>
      <c r="H203" s="76"/>
      <c r="I203" s="76"/>
      <c r="J203" s="76"/>
      <c r="K203" s="112"/>
    </row>
    <row r="204" spans="3:11" ht="18.75" x14ac:dyDescent="0.25">
      <c r="C204" s="209"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131</v>
      </c>
      <c r="H206" s="128" t="s">
        <v>46</v>
      </c>
      <c r="I206" s="128" t="s">
        <v>132</v>
      </c>
      <c r="J206" s="128" t="s">
        <v>410</v>
      </c>
      <c r="K206" s="128" t="s">
        <v>411</v>
      </c>
    </row>
    <row r="207" spans="3:11" x14ac:dyDescent="0.25">
      <c r="C207" s="95" t="s">
        <v>63</v>
      </c>
      <c r="D207" s="158"/>
      <c r="E207" s="96">
        <v>2800</v>
      </c>
      <c r="F207" s="97">
        <f>D207*E207</f>
        <v>0</v>
      </c>
      <c r="G207" s="161"/>
      <c r="H207" s="98" t="s">
        <v>985</v>
      </c>
      <c r="I207" s="98" t="str">
        <f>VLOOKUP(H207,Presupuesto!$B$11:$C$565,2,0)</f>
        <v>MUEBLES VARIOS DE OFICINA</v>
      </c>
      <c r="J207" s="217" t="s">
        <v>1452</v>
      </c>
      <c r="K207" s="98" t="s">
        <v>404</v>
      </c>
    </row>
    <row r="208" spans="3:11" x14ac:dyDescent="0.25">
      <c r="C208" s="99" t="s">
        <v>64</v>
      </c>
      <c r="D208" s="151"/>
      <c r="E208" s="100">
        <v>2400</v>
      </c>
      <c r="F208" s="97">
        <f>D208*E208</f>
        <v>0</v>
      </c>
      <c r="G208" s="161"/>
      <c r="H208" s="101" t="s">
        <v>985</v>
      </c>
      <c r="I208" s="98" t="str">
        <f>VLOOKUP(H208,Presupuesto!$B$11:$C$565,2,0)</f>
        <v>MUEBLES VARIOS DE OFICINA</v>
      </c>
      <c r="J208" s="98" t="str">
        <f>$J$207</f>
        <v>Posgrado</v>
      </c>
      <c r="K208" s="98" t="s">
        <v>412</v>
      </c>
    </row>
    <row r="209" spans="3:11" x14ac:dyDescent="0.25">
      <c r="C209" s="99" t="s">
        <v>65</v>
      </c>
      <c r="D209" s="151"/>
      <c r="E209" s="100">
        <v>1000</v>
      </c>
      <c r="F209" s="97">
        <f t="shared" ref="F209:F216" si="20">D209*E209</f>
        <v>0</v>
      </c>
      <c r="G209" s="161"/>
      <c r="H209" s="101" t="s">
        <v>985</v>
      </c>
      <c r="I209" s="98" t="str">
        <f>VLOOKUP(H209,Presupuesto!$B$11:$C$565,2,0)</f>
        <v>MUEBLES VARIOS DE OFICINA</v>
      </c>
      <c r="J209" s="98" t="str">
        <f t="shared" ref="J209:J216" si="21">$J$207</f>
        <v>Posgrado</v>
      </c>
      <c r="K209" s="98" t="s">
        <v>395</v>
      </c>
    </row>
    <row r="210" spans="3:11" x14ac:dyDescent="0.25">
      <c r="C210" s="99" t="s">
        <v>66</v>
      </c>
      <c r="D210" s="151"/>
      <c r="E210" s="100">
        <v>6000</v>
      </c>
      <c r="F210" s="97">
        <f t="shared" si="20"/>
        <v>0</v>
      </c>
      <c r="G210" s="161"/>
      <c r="H210" s="101" t="s">
        <v>985</v>
      </c>
      <c r="I210" s="98" t="str">
        <f>VLOOKUP(H210,Presupuesto!$B$11:$C$565,2,0)</f>
        <v>MUEBLES VARIOS DE OFICINA</v>
      </c>
      <c r="J210" s="98" t="str">
        <f t="shared" si="21"/>
        <v>Posgrado</v>
      </c>
      <c r="K210" s="98" t="s">
        <v>395</v>
      </c>
    </row>
    <row r="211" spans="3:11" x14ac:dyDescent="0.25">
      <c r="C211" s="99" t="s">
        <v>67</v>
      </c>
      <c r="D211" s="151"/>
      <c r="E211" s="100">
        <v>3000</v>
      </c>
      <c r="F211" s="97">
        <f t="shared" si="20"/>
        <v>0</v>
      </c>
      <c r="G211" s="161"/>
      <c r="H211" s="101" t="s">
        <v>985</v>
      </c>
      <c r="I211" s="98" t="str">
        <f>VLOOKUP(H211,Presupuesto!$B$11:$C$565,2,0)</f>
        <v>MUEBLES VARIOS DE OFICINA</v>
      </c>
      <c r="J211" s="98" t="str">
        <f t="shared" si="21"/>
        <v>Posgrado</v>
      </c>
      <c r="K211" s="98" t="s">
        <v>395</v>
      </c>
    </row>
    <row r="212" spans="3:11" x14ac:dyDescent="0.25">
      <c r="C212" s="99" t="s">
        <v>68</v>
      </c>
      <c r="D212" s="151"/>
      <c r="E212" s="100">
        <v>10000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69</v>
      </c>
      <c r="D213" s="151"/>
      <c r="E213" s="100">
        <v>8000</v>
      </c>
      <c r="F213" s="97">
        <f t="shared" si="20"/>
        <v>0</v>
      </c>
      <c r="G213" s="161"/>
      <c r="H213" s="101" t="s">
        <v>988</v>
      </c>
      <c r="I213" s="98" t="str">
        <f>VLOOKUP(H213,Presupuesto!$B$11:$C$565,2,0)</f>
        <v>EQUIPOS VARIOS DE OFICINA</v>
      </c>
      <c r="J213" s="98" t="str">
        <f t="shared" si="21"/>
        <v>Posgrado</v>
      </c>
      <c r="K213" s="98" t="s">
        <v>395</v>
      </c>
    </row>
    <row r="214" spans="3:11" x14ac:dyDescent="0.25">
      <c r="C214" s="99" t="s">
        <v>70</v>
      </c>
      <c r="D214" s="151"/>
      <c r="E214" s="100">
        <v>2000</v>
      </c>
      <c r="F214" s="97">
        <f t="shared" si="20"/>
        <v>0</v>
      </c>
      <c r="G214" s="161"/>
      <c r="H214" s="101" t="s">
        <v>988</v>
      </c>
      <c r="I214" s="98" t="str">
        <f>VLOOKUP(H214,Presupuesto!$B$11:$C$565,2,0)</f>
        <v>EQUIPOS VARIOS DE OFICINA</v>
      </c>
      <c r="J214" s="98" t="str">
        <f t="shared" si="21"/>
        <v>Posgrado</v>
      </c>
      <c r="K214" s="98" t="s">
        <v>403</v>
      </c>
    </row>
    <row r="215" spans="3:11" x14ac:dyDescent="0.25">
      <c r="C215" s="99" t="s">
        <v>71</v>
      </c>
      <c r="D215" s="151"/>
      <c r="E215" s="100">
        <v>5000</v>
      </c>
      <c r="F215" s="97">
        <f t="shared" si="20"/>
        <v>0</v>
      </c>
      <c r="G215" s="161"/>
      <c r="H215" s="101" t="s">
        <v>988</v>
      </c>
      <c r="I215" s="98" t="str">
        <f>VLOOKUP(H215,Presupuesto!$B$11:$C$565,2,0)</f>
        <v>EQUIPOS VARIOS DE OFICINA</v>
      </c>
      <c r="J215" s="98" t="str">
        <f t="shared" si="21"/>
        <v>Posgrado</v>
      </c>
      <c r="K215" s="98" t="s">
        <v>399</v>
      </c>
    </row>
    <row r="216" spans="3:11" ht="15.75" thickBot="1" x14ac:dyDescent="0.3">
      <c r="C216" s="102" t="s">
        <v>72</v>
      </c>
      <c r="D216" s="159"/>
      <c r="E216" s="104">
        <v>100000</v>
      </c>
      <c r="F216" s="105">
        <f t="shared" si="20"/>
        <v>0</v>
      </c>
      <c r="G216" s="162"/>
      <c r="H216" s="106" t="s">
        <v>988</v>
      </c>
      <c r="I216" s="106" t="str">
        <f>VLOOKUP(H216,Presupuesto!$B$11:$C$565,2,0)</f>
        <v>EQUIPOS VARIOS DE OFICINA</v>
      </c>
      <c r="J216" s="106" t="str">
        <f t="shared" si="21"/>
        <v>Posgrado</v>
      </c>
      <c r="K216" s="124" t="s">
        <v>394</v>
      </c>
    </row>
    <row r="218" spans="3:11" ht="15.75" thickBot="1" x14ac:dyDescent="0.3">
      <c r="C218" s="331"/>
      <c r="D218" s="332"/>
      <c r="E218" s="333"/>
      <c r="F218" s="333"/>
      <c r="G218" s="334"/>
      <c r="H218" s="333"/>
      <c r="I218" s="333"/>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392</v>
      </c>
      <c r="D222" s="358"/>
      <c r="E222" s="93"/>
      <c r="F222" s="93"/>
      <c r="G222" s="93"/>
      <c r="H222" s="76"/>
      <c r="I222" s="76"/>
      <c r="J222" s="76"/>
      <c r="K222" s="112"/>
    </row>
    <row r="223" spans="3:11" ht="18.75" x14ac:dyDescent="0.25">
      <c r="C223" s="209"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131</v>
      </c>
      <c r="H225" s="128" t="s">
        <v>46</v>
      </c>
      <c r="I225" s="128" t="s">
        <v>132</v>
      </c>
      <c r="J225" s="128" t="s">
        <v>410</v>
      </c>
      <c r="K225" s="128" t="s">
        <v>411</v>
      </c>
    </row>
    <row r="226" spans="3:11" x14ac:dyDescent="0.25">
      <c r="C226" s="95" t="s">
        <v>63</v>
      </c>
      <c r="D226" s="158"/>
      <c r="E226" s="96">
        <v>2800</v>
      </c>
      <c r="F226" s="97">
        <f>D226*E226</f>
        <v>0</v>
      </c>
      <c r="G226" s="161"/>
      <c r="H226" s="98" t="s">
        <v>985</v>
      </c>
      <c r="I226" s="98" t="str">
        <f>VLOOKUP(H226,Presupuesto!$B$11:$C$565,2,0)</f>
        <v>MUEBLES VARIOS DE OFICINA</v>
      </c>
      <c r="J226" s="217" t="s">
        <v>1460</v>
      </c>
      <c r="K226" s="98" t="s">
        <v>404</v>
      </c>
    </row>
    <row r="227" spans="3:11" x14ac:dyDescent="0.25">
      <c r="C227" s="99" t="s">
        <v>64</v>
      </c>
      <c r="D227" s="151"/>
      <c r="E227" s="100">
        <v>2400</v>
      </c>
      <c r="F227" s="97">
        <f>D227*E227</f>
        <v>0</v>
      </c>
      <c r="G227" s="161"/>
      <c r="H227" s="101" t="s">
        <v>985</v>
      </c>
      <c r="I227" s="98" t="str">
        <f>VLOOKUP(H227,Presupuesto!$B$11:$C$565,2,0)</f>
        <v>MUEBLES VARIOS DE OFICINA</v>
      </c>
      <c r="J227" s="98" t="str">
        <f>$J$226</f>
        <v>Desarrollo del Sistema de Educación Superior</v>
      </c>
      <c r="K227" s="98" t="s">
        <v>412</v>
      </c>
    </row>
    <row r="228" spans="3:11" x14ac:dyDescent="0.25">
      <c r="C228" s="99" t="s">
        <v>65</v>
      </c>
      <c r="D228" s="151"/>
      <c r="E228" s="100">
        <v>1000</v>
      </c>
      <c r="F228" s="97">
        <f t="shared" ref="F228:F235" si="22">D228*E228</f>
        <v>0</v>
      </c>
      <c r="G228" s="161"/>
      <c r="H228" s="101" t="s">
        <v>985</v>
      </c>
      <c r="I228" s="98" t="str">
        <f>VLOOKUP(H228,Presupuesto!$B$11:$C$565,2,0)</f>
        <v>MUEBLES VARIOS DE OFICINA</v>
      </c>
      <c r="J228" s="98" t="str">
        <f t="shared" ref="J228:J235" si="23">$J$226</f>
        <v>Desarrollo del Sistema de Educación Superior</v>
      </c>
      <c r="K228" s="98" t="s">
        <v>395</v>
      </c>
    </row>
    <row r="229" spans="3:11" x14ac:dyDescent="0.25">
      <c r="C229" s="99" t="s">
        <v>66</v>
      </c>
      <c r="D229" s="151"/>
      <c r="E229" s="100">
        <v>6000</v>
      </c>
      <c r="F229" s="97">
        <f t="shared" si="22"/>
        <v>0</v>
      </c>
      <c r="G229" s="161"/>
      <c r="H229" s="101" t="s">
        <v>985</v>
      </c>
      <c r="I229" s="98" t="str">
        <f>VLOOKUP(H229,Presupuesto!$B$11:$C$565,2,0)</f>
        <v>MUEBLES VARIOS DE OFICINA</v>
      </c>
      <c r="J229" s="98" t="str">
        <f t="shared" si="23"/>
        <v>Desarrollo del Sistema de Educación Superior</v>
      </c>
      <c r="K229" s="98" t="s">
        <v>395</v>
      </c>
    </row>
    <row r="230" spans="3:11" x14ac:dyDescent="0.25">
      <c r="C230" s="99" t="s">
        <v>67</v>
      </c>
      <c r="D230" s="151"/>
      <c r="E230" s="100">
        <v>3000</v>
      </c>
      <c r="F230" s="97">
        <f t="shared" si="22"/>
        <v>0</v>
      </c>
      <c r="G230" s="161"/>
      <c r="H230" s="101" t="s">
        <v>985</v>
      </c>
      <c r="I230" s="98" t="str">
        <f>VLOOKUP(H230,Presupuesto!$B$11:$C$565,2,0)</f>
        <v>MUEBLES VARIOS DE OFICINA</v>
      </c>
      <c r="J230" s="98" t="str">
        <f t="shared" si="23"/>
        <v>Desarrollo del Sistema de Educación Superior</v>
      </c>
      <c r="K230" s="98" t="s">
        <v>395</v>
      </c>
    </row>
    <row r="231" spans="3:11" x14ac:dyDescent="0.25">
      <c r="C231" s="99" t="s">
        <v>68</v>
      </c>
      <c r="D231" s="151"/>
      <c r="E231" s="100">
        <v>10000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69</v>
      </c>
      <c r="D232" s="151"/>
      <c r="E232" s="100">
        <v>8000</v>
      </c>
      <c r="F232" s="97">
        <f t="shared" si="22"/>
        <v>0</v>
      </c>
      <c r="G232" s="161"/>
      <c r="H232" s="101" t="s">
        <v>988</v>
      </c>
      <c r="I232" s="98" t="str">
        <f>VLOOKUP(H232,Presupuesto!$B$11:$C$565,2,0)</f>
        <v>EQUIPOS VARIOS DE OFICINA</v>
      </c>
      <c r="J232" s="98" t="str">
        <f t="shared" si="23"/>
        <v>Desarrollo del Sistema de Educación Superior</v>
      </c>
      <c r="K232" s="98" t="s">
        <v>395</v>
      </c>
    </row>
    <row r="233" spans="3:11" x14ac:dyDescent="0.25">
      <c r="C233" s="99" t="s">
        <v>70</v>
      </c>
      <c r="D233" s="151"/>
      <c r="E233" s="100">
        <v>2000</v>
      </c>
      <c r="F233" s="97">
        <f t="shared" si="22"/>
        <v>0</v>
      </c>
      <c r="G233" s="161"/>
      <c r="H233" s="101" t="s">
        <v>988</v>
      </c>
      <c r="I233" s="98" t="str">
        <f>VLOOKUP(H233,Presupuesto!$B$11:$C$565,2,0)</f>
        <v>EQUIPOS VARIOS DE OFICINA</v>
      </c>
      <c r="J233" s="98" t="str">
        <f t="shared" si="23"/>
        <v>Desarrollo del Sistema de Educación Superior</v>
      </c>
      <c r="K233" s="98" t="s">
        <v>403</v>
      </c>
    </row>
    <row r="234" spans="3:11" x14ac:dyDescent="0.25">
      <c r="C234" s="99" t="s">
        <v>71</v>
      </c>
      <c r="D234" s="151"/>
      <c r="E234" s="100">
        <v>5000</v>
      </c>
      <c r="F234" s="97">
        <f t="shared" si="22"/>
        <v>0</v>
      </c>
      <c r="G234" s="161"/>
      <c r="H234" s="101" t="s">
        <v>988</v>
      </c>
      <c r="I234" s="98" t="str">
        <f>VLOOKUP(H234,Presupuesto!$B$11:$C$565,2,0)</f>
        <v>EQUIPOS VARIOS DE OFICINA</v>
      </c>
      <c r="J234" s="98" t="str">
        <f t="shared" si="23"/>
        <v>Desarrollo del Sistema de Educación Superior</v>
      </c>
      <c r="K234" s="98" t="s">
        <v>399</v>
      </c>
    </row>
    <row r="235" spans="3:11" ht="15.75" thickBot="1" x14ac:dyDescent="0.3">
      <c r="C235" s="102" t="s">
        <v>72</v>
      </c>
      <c r="D235" s="159"/>
      <c r="E235" s="104">
        <v>100000</v>
      </c>
      <c r="F235" s="105">
        <f t="shared" si="22"/>
        <v>0</v>
      </c>
      <c r="G235" s="162"/>
      <c r="H235" s="106" t="s">
        <v>988</v>
      </c>
      <c r="I235" s="106" t="str">
        <f>VLOOKUP(H235,Presupuesto!$B$11:$C$565,2,0)</f>
        <v>EQUIPOS VARIOS DE OFICINA</v>
      </c>
      <c r="J235" s="106" t="str">
        <f t="shared" si="23"/>
        <v>Desarrollo del Sistema de Educación Superior</v>
      </c>
      <c r="K235" s="124"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190" workbookViewId="0">
      <selection activeCell="C152" sqref="C152"/>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1452</v>
      </c>
      <c r="K2" s="122" t="s">
        <v>1364</v>
      </c>
      <c r="L2" s="122" t="s">
        <v>1365</v>
      </c>
      <c r="M2" s="122" t="s">
        <v>1366</v>
      </c>
      <c r="N2" s="122" t="s">
        <v>1367</v>
      </c>
      <c r="O2" s="122" t="s">
        <v>1368</v>
      </c>
      <c r="P2" s="122" t="s">
        <v>1460</v>
      </c>
      <c r="Q2" s="122" t="s">
        <v>1496</v>
      </c>
      <c r="R2" s="450" t="str">
        <f>+Presupuesto!D11</f>
        <v>Recurrente</v>
      </c>
      <c r="S2" s="45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5" t="s">
        <v>420</v>
      </c>
      <c r="AI2" s="445" t="s">
        <v>421</v>
      </c>
      <c r="AJ2" s="445" t="s">
        <v>422</v>
      </c>
      <c r="AK2" s="445" t="s">
        <v>423</v>
      </c>
      <c r="AL2" s="445" t="s">
        <v>424</v>
      </c>
      <c r="AM2" s="445" t="s">
        <v>427</v>
      </c>
      <c r="AN2" s="445" t="s">
        <v>425</v>
      </c>
      <c r="AO2" s="445" t="s">
        <v>426</v>
      </c>
      <c r="AP2" s="445" t="s">
        <v>428</v>
      </c>
      <c r="AQ2" s="445" t="s">
        <v>429</v>
      </c>
      <c r="AR2" s="445" t="s">
        <v>430</v>
      </c>
      <c r="AS2" s="445" t="s">
        <v>431</v>
      </c>
      <c r="AT2" s="445" t="s">
        <v>432</v>
      </c>
      <c r="AU2" s="445" t="s">
        <v>433</v>
      </c>
      <c r="AV2" s="445" t="s">
        <v>434</v>
      </c>
      <c r="AW2" s="445" t="s">
        <v>435</v>
      </c>
      <c r="AX2" s="445" t="s">
        <v>436</v>
      </c>
      <c r="AY2" s="445" t="s">
        <v>437</v>
      </c>
      <c r="AZ2" s="445" t="s">
        <v>438</v>
      </c>
      <c r="BA2" s="445" t="s">
        <v>439</v>
      </c>
      <c r="BB2" s="445" t="s">
        <v>440</v>
      </c>
      <c r="BC2" s="445" t="s">
        <v>441</v>
      </c>
      <c r="BD2" s="445" t="s">
        <v>442</v>
      </c>
      <c r="BE2" s="445" t="s">
        <v>443</v>
      </c>
      <c r="BF2" s="445" t="s">
        <v>444</v>
      </c>
      <c r="BG2" s="445" t="s">
        <v>445</v>
      </c>
      <c r="BH2" s="445" t="s">
        <v>446</v>
      </c>
      <c r="BI2" s="445" t="s">
        <v>447</v>
      </c>
      <c r="BJ2" s="445" t="s">
        <v>448</v>
      </c>
      <c r="BK2" s="445" t="s">
        <v>449</v>
      </c>
      <c r="BL2" s="445" t="s">
        <v>450</v>
      </c>
      <c r="BM2" s="445" t="s">
        <v>451</v>
      </c>
      <c r="BN2" s="445" t="s">
        <v>452</v>
      </c>
      <c r="BO2" s="445" t="s">
        <v>453</v>
      </c>
      <c r="BP2" s="445" t="s">
        <v>454</v>
      </c>
      <c r="BQ2" s="445" t="s">
        <v>455</v>
      </c>
      <c r="BR2" s="445" t="s">
        <v>456</v>
      </c>
      <c r="BS2" s="445" t="s">
        <v>457</v>
      </c>
      <c r="BT2" s="445" t="s">
        <v>458</v>
      </c>
      <c r="BU2" s="445" t="s">
        <v>459</v>
      </c>
      <c r="CB2" s="122" t="s">
        <v>1337</v>
      </c>
      <c r="CC2" s="122" t="s">
        <v>1338</v>
      </c>
      <c r="CD2" s="122" t="s">
        <v>1336</v>
      </c>
      <c r="CE2" s="122" t="s">
        <v>1339</v>
      </c>
    </row>
    <row r="3" spans="1:555" hidden="1" x14ac:dyDescent="0.25">
      <c r="AH3" s="446">
        <v>2500</v>
      </c>
      <c r="AI3" s="446">
        <v>1900</v>
      </c>
      <c r="AJ3" s="446">
        <v>1650</v>
      </c>
      <c r="AK3" s="446">
        <v>1580</v>
      </c>
      <c r="AL3" s="446">
        <v>2250</v>
      </c>
      <c r="AM3" s="446">
        <v>1650</v>
      </c>
      <c r="AN3" s="446">
        <v>1400</v>
      </c>
      <c r="AO3" s="447">
        <v>1340</v>
      </c>
      <c r="AP3" s="447">
        <v>2000</v>
      </c>
      <c r="AQ3" s="447">
        <v>1400</v>
      </c>
      <c r="AR3" s="447">
        <v>1150</v>
      </c>
      <c r="AS3" s="447">
        <v>1100</v>
      </c>
      <c r="AT3" s="447">
        <v>1750</v>
      </c>
      <c r="AU3" s="447">
        <v>1150</v>
      </c>
      <c r="AV3" s="447">
        <v>900</v>
      </c>
      <c r="AW3" s="447">
        <v>860</v>
      </c>
      <c r="AX3" s="447">
        <v>1200</v>
      </c>
      <c r="AY3" s="448">
        <v>900</v>
      </c>
      <c r="AZ3" s="448">
        <v>650</v>
      </c>
      <c r="BA3" s="448">
        <v>620</v>
      </c>
      <c r="BB3" s="446">
        <f>+'Cuadro Resumen'!C213</f>
        <v>5605.2314999999999</v>
      </c>
      <c r="BC3" s="446">
        <f>+'Cuadro Resumen'!D213</f>
        <v>5165.6055000000006</v>
      </c>
      <c r="BD3" s="446">
        <f>+'Cuadro Resumen'!E213</f>
        <v>6594.39</v>
      </c>
      <c r="BE3" s="446">
        <f>+'Cuadro Resumen'!F213</f>
        <v>6154.7640000000001</v>
      </c>
      <c r="BF3" s="446">
        <f>+'Cuadro Resumen'!C214</f>
        <v>4945.7925000000005</v>
      </c>
      <c r="BG3" s="446">
        <f>+'Cuadro Resumen'!D214</f>
        <v>4506.1665000000003</v>
      </c>
      <c r="BH3" s="446">
        <f>+'Cuadro Resumen'!E214</f>
        <v>5934.951</v>
      </c>
      <c r="BI3" s="446">
        <f>+'Cuadro Resumen'!F214</f>
        <v>5495.3249999999998</v>
      </c>
      <c r="BJ3" s="447">
        <f>+'Cuadro Resumen'!C215</f>
        <v>4286.3535000000002</v>
      </c>
      <c r="BK3" s="447">
        <f>+'Cuadro Resumen'!D215</f>
        <v>3956.634</v>
      </c>
      <c r="BL3" s="447">
        <f>+'Cuadro Resumen'!E215</f>
        <v>5275.5120000000006</v>
      </c>
      <c r="BM3" s="447">
        <f>+'Cuadro Resumen'!F215</f>
        <v>4835.8860000000004</v>
      </c>
      <c r="BN3" s="447">
        <f>+'Cuadro Resumen'!C216</f>
        <v>3626.9145000000003</v>
      </c>
      <c r="BO3" s="447">
        <f>+'Cuadro Resumen'!D216</f>
        <v>3297.1950000000002</v>
      </c>
      <c r="BP3" s="447">
        <f>+'Cuadro Resumen'!E216</f>
        <v>4616.0730000000003</v>
      </c>
      <c r="BQ3" s="447">
        <f>+'Cuadro Resumen'!F216</f>
        <v>4286.3535000000002</v>
      </c>
      <c r="BR3" s="447">
        <f>+'Cuadro Resumen'!C217</f>
        <v>3187.2885000000001</v>
      </c>
      <c r="BS3" s="447">
        <f>+'Cuadro Resumen'!D217</f>
        <v>2967.4755</v>
      </c>
      <c r="BT3" s="447">
        <f>+'Cuadro Resumen'!E217</f>
        <v>4066.5405000000001</v>
      </c>
      <c r="BU3" s="447">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190000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30000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8" t="str">
        <f>+'11. Gestion Administrativa'!E15</f>
        <v>11.b.1</v>
      </c>
      <c r="E13" s="93"/>
      <c r="F13" s="93"/>
      <c r="G13" s="93"/>
      <c r="H13" s="76"/>
      <c r="I13" s="76"/>
      <c r="J13" s="76"/>
      <c r="K13" s="112"/>
    </row>
    <row r="14" spans="1:555" ht="18.75" x14ac:dyDescent="0.25">
      <c r="B14" s="93"/>
      <c r="C14" s="209"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b.1 Optimizar espacios físicos de  laboratorios. (2 Archivadores, 2 computadoras)</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0" t="s">
        <v>1339</v>
      </c>
      <c r="D17" s="158">
        <v>2</v>
      </c>
      <c r="E17" s="96">
        <f>HLOOKUP($C17,$CB$2:$CE$3,2,0)</f>
        <v>15000</v>
      </c>
      <c r="F17" s="97">
        <f>D17*E17</f>
        <v>30000</v>
      </c>
      <c r="G17" s="165" t="s">
        <v>129</v>
      </c>
      <c r="H17" s="98" t="s">
        <v>1014</v>
      </c>
      <c r="I17" s="98" t="str">
        <f>VLOOKUP(H17,Presupuesto!$B$11:$C$565,2,0)</f>
        <v>EQUIPO DE COMPUTACION</v>
      </c>
      <c r="J17" s="217" t="s">
        <v>1452</v>
      </c>
      <c r="K17" s="98" t="s">
        <v>395</v>
      </c>
      <c r="L17" s="98"/>
    </row>
    <row r="18" spans="2:12" x14ac:dyDescent="0.25">
      <c r="B18" s="93"/>
      <c r="C18" s="300" t="s">
        <v>1337</v>
      </c>
      <c r="D18" s="151"/>
      <c r="E18" s="96">
        <f>HLOOKUP($C18,$CB$2:$CE$3,2,0)</f>
        <v>35000</v>
      </c>
      <c r="F18" s="97">
        <f>D18*E18</f>
        <v>0</v>
      </c>
      <c r="G18" s="165"/>
      <c r="H18" s="101" t="s">
        <v>1014</v>
      </c>
      <c r="I18" s="101" t="str">
        <f>VLOOKUP(H18,Presupuesto!$B$11:$C$565,2,0)</f>
        <v>EQUIPO DE COMPUTACION</v>
      </c>
      <c r="J18" s="98" t="str">
        <f t="shared" ref="J18:J29" si="0">$J$17</f>
        <v>Posgrado</v>
      </c>
      <c r="K18" s="98" t="s">
        <v>412</v>
      </c>
      <c r="L18" s="98"/>
    </row>
    <row r="19" spans="2:12" x14ac:dyDescent="0.25">
      <c r="B19" s="93"/>
      <c r="C19" s="99" t="s">
        <v>73</v>
      </c>
      <c r="D19" s="151"/>
      <c r="E19" s="100">
        <v>4000</v>
      </c>
      <c r="F19" s="97">
        <f t="shared" ref="F19:F30" si="1">D19*E19</f>
        <v>0</v>
      </c>
      <c r="G19" s="165"/>
      <c r="H19" s="101" t="s">
        <v>986</v>
      </c>
      <c r="I19" s="101" t="str">
        <f>VLOOKUP(H19,Presupuesto!$B$11:$C$565,2,0)</f>
        <v>EQUIPOS VARIOS DE OFICINA</v>
      </c>
      <c r="J19" s="98" t="str">
        <f t="shared" si="0"/>
        <v>Posgrado</v>
      </c>
      <c r="K19" s="98" t="s">
        <v>395</v>
      </c>
      <c r="L19" s="98"/>
    </row>
    <row r="20" spans="2:12" x14ac:dyDescent="0.25">
      <c r="B20" s="93"/>
      <c r="C20" s="99" t="s">
        <v>74</v>
      </c>
      <c r="D20" s="151"/>
      <c r="E20" s="100">
        <v>8000</v>
      </c>
      <c r="F20" s="97">
        <f t="shared" si="1"/>
        <v>0</v>
      </c>
      <c r="G20" s="165"/>
      <c r="H20" s="101" t="s">
        <v>1014</v>
      </c>
      <c r="I20" s="101" t="str">
        <f>VLOOKUP(H20,Presupuesto!$B$11:$C$565,2,0)</f>
        <v>EQUIPO DE COMPUTACION</v>
      </c>
      <c r="J20" s="98" t="str">
        <f t="shared" si="0"/>
        <v>Posgrado</v>
      </c>
      <c r="K20" s="98" t="s">
        <v>395</v>
      </c>
      <c r="L20" s="98"/>
    </row>
    <row r="21" spans="2:12" x14ac:dyDescent="0.25">
      <c r="B21" s="93"/>
      <c r="C21" s="99" t="s">
        <v>75</v>
      </c>
      <c r="D21" s="151"/>
      <c r="E21" s="100">
        <v>5000</v>
      </c>
      <c r="F21" s="97">
        <f t="shared" si="1"/>
        <v>0</v>
      </c>
      <c r="G21" s="165"/>
      <c r="H21" s="101" t="s">
        <v>1014</v>
      </c>
      <c r="I21" s="101" t="str">
        <f>VLOOKUP(H21,Presupuesto!$B$11:$C$565,2,0)</f>
        <v>EQUIPO DE COMPUTACION</v>
      </c>
      <c r="J21" s="98" t="str">
        <f t="shared" si="0"/>
        <v>Posgrado</v>
      </c>
      <c r="K21" s="98" t="s">
        <v>395</v>
      </c>
      <c r="L21" s="98"/>
    </row>
    <row r="22" spans="2:12" x14ac:dyDescent="0.25">
      <c r="B22" s="93"/>
      <c r="C22" s="99" t="s">
        <v>35</v>
      </c>
      <c r="D22" s="151"/>
      <c r="E22" s="100">
        <v>13000</v>
      </c>
      <c r="F22" s="97">
        <f t="shared" si="1"/>
        <v>0</v>
      </c>
      <c r="G22" s="165"/>
      <c r="H22" s="101" t="s">
        <v>1000</v>
      </c>
      <c r="I22" s="101" t="str">
        <f>VLOOKUP(H22,Presupuesto!$B$11:$C$565,2,0)</f>
        <v>EQUIPO DE TRANSPORTE TRACCION Y ELEVACION</v>
      </c>
      <c r="J22" s="98" t="str">
        <f t="shared" si="0"/>
        <v>Posgrado</v>
      </c>
      <c r="K22" s="98" t="s">
        <v>395</v>
      </c>
      <c r="L22" s="98"/>
    </row>
    <row r="23" spans="2:12" x14ac:dyDescent="0.25">
      <c r="B23" s="93"/>
      <c r="C23" s="99" t="s">
        <v>76</v>
      </c>
      <c r="D23" s="151"/>
      <c r="E23" s="100">
        <v>15000</v>
      </c>
      <c r="F23" s="97">
        <f t="shared" si="1"/>
        <v>0</v>
      </c>
      <c r="G23" s="165"/>
      <c r="H23" s="101" t="s">
        <v>1000</v>
      </c>
      <c r="I23" s="101" t="str">
        <f>VLOOKUP(H23,Presupuesto!$B$11:$C$565,2,0)</f>
        <v>EQUIPO DE TRANSPORTE TRACCION Y ELEVACION</v>
      </c>
      <c r="J23" s="98" t="str">
        <f t="shared" si="0"/>
        <v>Posgrado</v>
      </c>
      <c r="K23" s="98" t="s">
        <v>395</v>
      </c>
      <c r="L23" s="98"/>
    </row>
    <row r="24" spans="2:12" x14ac:dyDescent="0.25">
      <c r="B24" s="93"/>
      <c r="C24" s="99" t="s">
        <v>77</v>
      </c>
      <c r="D24" s="151"/>
      <c r="E24" s="100">
        <v>10000</v>
      </c>
      <c r="F24" s="97">
        <f t="shared" si="1"/>
        <v>0</v>
      </c>
      <c r="G24" s="165"/>
      <c r="H24" s="101" t="s">
        <v>1000</v>
      </c>
      <c r="I24" s="101" t="str">
        <f>VLOOKUP(H24,Presupuesto!$B$11:$C$565,2,0)</f>
        <v>EQUIPO DE TRANSPORTE TRACCION Y ELEVACION</v>
      </c>
      <c r="J24" s="98" t="str">
        <f t="shared" si="0"/>
        <v>Posgrado</v>
      </c>
      <c r="K24" s="98" t="s">
        <v>403</v>
      </c>
      <c r="L24" s="98"/>
    </row>
    <row r="25" spans="2:12" x14ac:dyDescent="0.25">
      <c r="C25" s="99" t="s">
        <v>78</v>
      </c>
      <c r="D25" s="151"/>
      <c r="E25" s="100">
        <v>10000</v>
      </c>
      <c r="F25" s="97">
        <f t="shared" si="1"/>
        <v>0</v>
      </c>
      <c r="G25" s="165"/>
      <c r="H25" s="101" t="s">
        <v>1046</v>
      </c>
      <c r="I25" s="101" t="str">
        <f>VLOOKUP(H25,Presupuesto!$B$11:$C$565,2,0)</f>
        <v>APLICACIONES INFORMATICAS</v>
      </c>
      <c r="J25" s="98" t="str">
        <f t="shared" si="0"/>
        <v>Posgrado</v>
      </c>
      <c r="K25" s="98" t="s">
        <v>399</v>
      </c>
      <c r="L25" s="98"/>
    </row>
    <row r="26" spans="2:12" x14ac:dyDescent="0.25">
      <c r="C26" s="109" t="s">
        <v>79</v>
      </c>
      <c r="D26" s="151"/>
      <c r="E26" s="100">
        <v>2000</v>
      </c>
      <c r="F26" s="97">
        <f t="shared" si="1"/>
        <v>0</v>
      </c>
      <c r="G26" s="165"/>
      <c r="H26" s="110" t="s">
        <v>1014</v>
      </c>
      <c r="I26" s="110" t="str">
        <f>VLOOKUP(H26,Presupuesto!$B$11:$C$565,2,0)</f>
        <v>EQUIPO DE COMPUTACION</v>
      </c>
      <c r="J26" s="98" t="str">
        <f t="shared" si="0"/>
        <v>Posgrado</v>
      </c>
      <c r="K26" s="98" t="s">
        <v>395</v>
      </c>
      <c r="L26" s="98"/>
    </row>
    <row r="27" spans="2:12" x14ac:dyDescent="0.25">
      <c r="C27" s="109" t="s">
        <v>1463</v>
      </c>
      <c r="D27" s="151"/>
      <c r="E27" s="100">
        <v>1500</v>
      </c>
      <c r="F27" s="97">
        <f t="shared" si="1"/>
        <v>0</v>
      </c>
      <c r="G27" s="165"/>
      <c r="H27" s="110" t="s">
        <v>946</v>
      </c>
      <c r="I27" s="110" t="str">
        <f>VLOOKUP(H27,Presupuesto!$B$11:$C$565,2,0)</f>
        <v>UTILES Y MATERIALES ELECTRICOS</v>
      </c>
      <c r="J27" s="98" t="str">
        <f t="shared" si="0"/>
        <v>Posgrado</v>
      </c>
      <c r="K27" s="98" t="s">
        <v>395</v>
      </c>
      <c r="L27" s="98"/>
    </row>
    <row r="28" spans="2:12" x14ac:dyDescent="0.25">
      <c r="C28" s="109" t="s">
        <v>80</v>
      </c>
      <c r="D28" s="151"/>
      <c r="E28" s="100">
        <v>1500</v>
      </c>
      <c r="F28" s="97">
        <f t="shared" si="1"/>
        <v>0</v>
      </c>
      <c r="G28" s="165"/>
      <c r="H28" s="110" t="s">
        <v>1014</v>
      </c>
      <c r="I28" s="110" t="str">
        <f>VLOOKUP(H28,Presupuesto!$B$11:$C$565,2,0)</f>
        <v>EQUIPO DE COMPUTACION</v>
      </c>
      <c r="J28" s="98" t="str">
        <f t="shared" si="0"/>
        <v>Posgrado</v>
      </c>
      <c r="K28" s="98" t="s">
        <v>395</v>
      </c>
      <c r="L28" s="98"/>
    </row>
    <row r="29" spans="2:12" x14ac:dyDescent="0.25">
      <c r="C29" s="109" t="s">
        <v>81</v>
      </c>
      <c r="D29" s="151"/>
      <c r="E29" s="100">
        <v>500</v>
      </c>
      <c r="F29" s="97">
        <f t="shared" si="1"/>
        <v>0</v>
      </c>
      <c r="G29" s="165"/>
      <c r="H29" s="110" t="s">
        <v>955</v>
      </c>
      <c r="I29" s="110" t="str">
        <f>VLOOKUP(H29,Presupuesto!$B$11:$C$565,2,0)</f>
        <v>OTROS RESPUESTOS Y ACCESORIOS MENORES</v>
      </c>
      <c r="J29" s="98" t="str">
        <f t="shared" si="0"/>
        <v>Posgrado</v>
      </c>
      <c r="K29" s="98" t="s">
        <v>395</v>
      </c>
      <c r="L29" s="98"/>
    </row>
    <row r="30" spans="2:12" ht="15.75" thickBot="1" x14ac:dyDescent="0.3">
      <c r="B30" s="93"/>
      <c r="C30" s="102" t="s">
        <v>82</v>
      </c>
      <c r="D30" s="159"/>
      <c r="E30" s="104">
        <v>20</v>
      </c>
      <c r="F30" s="105">
        <f t="shared" si="1"/>
        <v>0</v>
      </c>
      <c r="G30" s="162"/>
      <c r="H30" s="106" t="s">
        <v>955</v>
      </c>
      <c r="I30" s="106" t="str">
        <f>VLOOKUP(H30,Presupuesto!$B$11:$C$565,2,0)</f>
        <v>OTROS RESPUESTOS Y ACCESORIOS MENORES</v>
      </c>
      <c r="J30" s="106" t="str">
        <f t="shared" ref="J30" si="2">$J$17</f>
        <v>Posgrado</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30000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58" t="str">
        <f>+'11. Gestion Administrativa'!E16</f>
        <v>11.c.1</v>
      </c>
      <c r="E36" s="93"/>
      <c r="F36" s="93"/>
      <c r="G36" s="93"/>
      <c r="H36" s="76"/>
      <c r="I36" s="76"/>
      <c r="J36" s="76"/>
      <c r="K36" s="112"/>
    </row>
    <row r="37" spans="3:12" ht="18.75" x14ac:dyDescent="0.25">
      <c r="C37" s="209"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b.1 Adquirir equipo tecnologico e insumos para optimizar espacios físicos de  laboratorios. (2 Archivadores, 2 computadoras)</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0" t="s">
        <v>1339</v>
      </c>
      <c r="D40" s="158">
        <v>2</v>
      </c>
      <c r="E40" s="96">
        <f>HLOOKUP($C40,$CB$2:$CE$3,2,0)</f>
        <v>15000</v>
      </c>
      <c r="F40" s="97">
        <f>D40*E40</f>
        <v>30000</v>
      </c>
      <c r="G40" s="165" t="s">
        <v>129</v>
      </c>
      <c r="H40" s="98" t="s">
        <v>1014</v>
      </c>
      <c r="I40" s="98" t="str">
        <f>VLOOKUP(H40,Presupuesto!$B$11:$C$565,2,0)</f>
        <v>EQUIPO DE COMPUTACION</v>
      </c>
      <c r="J40" s="217" t="s">
        <v>1452</v>
      </c>
      <c r="K40" s="98" t="s">
        <v>394</v>
      </c>
      <c r="L40" s="98"/>
    </row>
    <row r="41" spans="3:12" x14ac:dyDescent="0.25">
      <c r="C41" s="300" t="s">
        <v>1337</v>
      </c>
      <c r="D41" s="151"/>
      <c r="E41" s="96">
        <f>HLOOKUP($C41,$CB$2:$CE$3,2,0)</f>
        <v>35000</v>
      </c>
      <c r="F41" s="97">
        <f>D41*E41</f>
        <v>0</v>
      </c>
      <c r="G41" s="165"/>
      <c r="H41" s="101" t="s">
        <v>1014</v>
      </c>
      <c r="I41" s="101" t="str">
        <f>VLOOKUP(H41,Presupuesto!$B$11:$C$565,2,0)</f>
        <v>EQUIPO DE COMPUTACION</v>
      </c>
      <c r="J41" s="98" t="str">
        <f>$J$40</f>
        <v>Posgrado</v>
      </c>
      <c r="K41" s="98" t="s">
        <v>412</v>
      </c>
      <c r="L41" s="98"/>
    </row>
    <row r="42" spans="3:12" x14ac:dyDescent="0.25">
      <c r="C42" s="99" t="s">
        <v>73</v>
      </c>
      <c r="D42" s="151"/>
      <c r="E42" s="100">
        <v>4000</v>
      </c>
      <c r="F42" s="97">
        <f t="shared" ref="F42:F53" si="3">D42*E42</f>
        <v>0</v>
      </c>
      <c r="G42" s="165"/>
      <c r="H42" s="101" t="s">
        <v>986</v>
      </c>
      <c r="I42" s="101" t="str">
        <f>VLOOKUP(H42,Presupuesto!$B$11:$C$565,2,0)</f>
        <v>EQUIPOS VARIOS DE OFICINA</v>
      </c>
      <c r="J42" s="98" t="str">
        <f t="shared" ref="J42:J53" si="4">$J$40</f>
        <v>Posgrado</v>
      </c>
      <c r="K42" s="98" t="s">
        <v>395</v>
      </c>
      <c r="L42" s="98"/>
    </row>
    <row r="43" spans="3:12" x14ac:dyDescent="0.25">
      <c r="C43" s="99" t="s">
        <v>74</v>
      </c>
      <c r="D43" s="151"/>
      <c r="E43" s="100">
        <v>8000</v>
      </c>
      <c r="F43" s="97">
        <f t="shared" si="3"/>
        <v>0</v>
      </c>
      <c r="G43" s="165"/>
      <c r="H43" s="101" t="s">
        <v>1014</v>
      </c>
      <c r="I43" s="101" t="str">
        <f>VLOOKUP(H43,Presupuesto!$B$11:$C$565,2,0)</f>
        <v>EQUIPO DE COMPUTACION</v>
      </c>
      <c r="J43" s="98" t="str">
        <f t="shared" si="4"/>
        <v>Posgrado</v>
      </c>
      <c r="K43" s="98" t="s">
        <v>395</v>
      </c>
      <c r="L43" s="98"/>
    </row>
    <row r="44" spans="3:12" x14ac:dyDescent="0.25">
      <c r="C44" s="99" t="s">
        <v>75</v>
      </c>
      <c r="D44" s="151"/>
      <c r="E44" s="100">
        <v>5000</v>
      </c>
      <c r="F44" s="97">
        <f t="shared" si="3"/>
        <v>0</v>
      </c>
      <c r="G44" s="165"/>
      <c r="H44" s="101" t="s">
        <v>1014</v>
      </c>
      <c r="I44" s="101" t="str">
        <f>VLOOKUP(H44,Presupuesto!$B$11:$C$565,2,0)</f>
        <v>EQUIPO DE COMPUTACION</v>
      </c>
      <c r="J44" s="98" t="str">
        <f t="shared" si="4"/>
        <v>Posgrado</v>
      </c>
      <c r="K44" s="98" t="s">
        <v>395</v>
      </c>
      <c r="L44" s="98"/>
    </row>
    <row r="45" spans="3:12" x14ac:dyDescent="0.25">
      <c r="C45" s="99" t="s">
        <v>35</v>
      </c>
      <c r="D45" s="151"/>
      <c r="E45" s="100">
        <v>13000</v>
      </c>
      <c r="F45" s="97">
        <f t="shared" si="3"/>
        <v>0</v>
      </c>
      <c r="G45" s="165"/>
      <c r="H45" s="101" t="s">
        <v>1000</v>
      </c>
      <c r="I45" s="101" t="str">
        <f>VLOOKUP(H45,Presupuesto!$B$11:$C$565,2,0)</f>
        <v>EQUIPO DE TRANSPORTE TRACCION Y ELEVACION</v>
      </c>
      <c r="J45" s="98" t="str">
        <f t="shared" si="4"/>
        <v>Posgrado</v>
      </c>
      <c r="K45" s="98" t="s">
        <v>395</v>
      </c>
      <c r="L45" s="98"/>
    </row>
    <row r="46" spans="3:12" x14ac:dyDescent="0.25">
      <c r="C46" s="99" t="s">
        <v>76</v>
      </c>
      <c r="D46" s="151"/>
      <c r="E46" s="100">
        <v>15000</v>
      </c>
      <c r="F46" s="97">
        <f t="shared" si="3"/>
        <v>0</v>
      </c>
      <c r="G46" s="165"/>
      <c r="H46" s="101" t="s">
        <v>1000</v>
      </c>
      <c r="I46" s="101" t="str">
        <f>VLOOKUP(H46,Presupuesto!$B$11:$C$565,2,0)</f>
        <v>EQUIPO DE TRANSPORTE TRACCION Y ELEVACION</v>
      </c>
      <c r="J46" s="98" t="str">
        <f t="shared" si="4"/>
        <v>Posgrado</v>
      </c>
      <c r="K46" s="98" t="s">
        <v>395</v>
      </c>
      <c r="L46" s="98"/>
    </row>
    <row r="47" spans="3:12" x14ac:dyDescent="0.25">
      <c r="C47" s="99" t="s">
        <v>77</v>
      </c>
      <c r="D47" s="151"/>
      <c r="E47" s="100">
        <v>10000</v>
      </c>
      <c r="F47" s="97">
        <f t="shared" si="3"/>
        <v>0</v>
      </c>
      <c r="G47" s="165"/>
      <c r="H47" s="101" t="s">
        <v>1000</v>
      </c>
      <c r="I47" s="101" t="str">
        <f>VLOOKUP(H47,Presupuesto!$B$11:$C$565,2,0)</f>
        <v>EQUIPO DE TRANSPORTE TRACCION Y ELEVACION</v>
      </c>
      <c r="J47" s="98" t="str">
        <f t="shared" si="4"/>
        <v>Posgrado</v>
      </c>
      <c r="K47" s="98" t="s">
        <v>403</v>
      </c>
      <c r="L47" s="98"/>
    </row>
    <row r="48" spans="3:12" x14ac:dyDescent="0.25">
      <c r="C48" s="99" t="s">
        <v>78</v>
      </c>
      <c r="D48" s="151"/>
      <c r="E48" s="100">
        <v>10000</v>
      </c>
      <c r="F48" s="97">
        <f t="shared" si="3"/>
        <v>0</v>
      </c>
      <c r="G48" s="165"/>
      <c r="H48" s="101" t="s">
        <v>1046</v>
      </c>
      <c r="I48" s="101" t="str">
        <f>VLOOKUP(H48,Presupuesto!$B$11:$C$565,2,0)</f>
        <v>APLICACIONES INFORMATICAS</v>
      </c>
      <c r="J48" s="98" t="str">
        <f t="shared" si="4"/>
        <v>Posgrado</v>
      </c>
      <c r="K48" s="98" t="s">
        <v>399</v>
      </c>
      <c r="L48" s="98"/>
    </row>
    <row r="49" spans="3:12" x14ac:dyDescent="0.25">
      <c r="C49" s="109" t="s">
        <v>79</v>
      </c>
      <c r="D49" s="151"/>
      <c r="E49" s="100">
        <v>2000</v>
      </c>
      <c r="F49" s="97">
        <f t="shared" si="3"/>
        <v>0</v>
      </c>
      <c r="G49" s="165"/>
      <c r="H49" s="110" t="s">
        <v>1014</v>
      </c>
      <c r="I49" s="110" t="str">
        <f>VLOOKUP(H49,Presupuesto!$B$11:$C$565,2,0)</f>
        <v>EQUIPO DE COMPUTACION</v>
      </c>
      <c r="J49" s="98" t="str">
        <f t="shared" si="4"/>
        <v>Posgrado</v>
      </c>
      <c r="K49" s="98" t="s">
        <v>395</v>
      </c>
      <c r="L49" s="98"/>
    </row>
    <row r="50" spans="3:12" x14ac:dyDescent="0.25">
      <c r="C50" s="109" t="s">
        <v>1463</v>
      </c>
      <c r="D50" s="151"/>
      <c r="E50" s="100">
        <v>1500</v>
      </c>
      <c r="F50" s="97">
        <f t="shared" si="3"/>
        <v>0</v>
      </c>
      <c r="G50" s="165"/>
      <c r="H50" s="110" t="s">
        <v>946</v>
      </c>
      <c r="I50" s="110" t="str">
        <f>VLOOKUP(H50,Presupuesto!$B$11:$C$565,2,0)</f>
        <v>UTILES Y MATERIALES ELECTRICOS</v>
      </c>
      <c r="J50" s="98" t="str">
        <f t="shared" si="4"/>
        <v>Posgrado</v>
      </c>
      <c r="K50" s="98" t="s">
        <v>395</v>
      </c>
      <c r="L50" s="98"/>
    </row>
    <row r="51" spans="3:12" x14ac:dyDescent="0.25">
      <c r="C51" s="109" t="s">
        <v>80</v>
      </c>
      <c r="D51" s="151"/>
      <c r="E51" s="100">
        <v>1500</v>
      </c>
      <c r="F51" s="97">
        <f t="shared" si="3"/>
        <v>0</v>
      </c>
      <c r="G51" s="165"/>
      <c r="H51" s="110" t="s">
        <v>1014</v>
      </c>
      <c r="I51" s="110" t="str">
        <f>VLOOKUP(H51,Presupuesto!$B$11:$C$565,2,0)</f>
        <v>EQUIPO DE COMPUTACION</v>
      </c>
      <c r="J51" s="98" t="str">
        <f t="shared" si="4"/>
        <v>Posgrado</v>
      </c>
      <c r="K51" s="98" t="s">
        <v>395</v>
      </c>
      <c r="L51" s="98"/>
    </row>
    <row r="52" spans="3:12" x14ac:dyDescent="0.25">
      <c r="C52" s="109" t="s">
        <v>81</v>
      </c>
      <c r="D52" s="151"/>
      <c r="E52" s="100">
        <v>500</v>
      </c>
      <c r="F52" s="97">
        <f t="shared" si="3"/>
        <v>0</v>
      </c>
      <c r="G52" s="165"/>
      <c r="H52" s="110" t="s">
        <v>955</v>
      </c>
      <c r="I52" s="110" t="str">
        <f>VLOOKUP(H52,Presupuesto!$B$11:$C$565,2,0)</f>
        <v>OTROS RESPUESTOS Y ACCESORIOS MENORES</v>
      </c>
      <c r="J52" s="98" t="str">
        <f t="shared" si="4"/>
        <v>Posgrado</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Posgrado</v>
      </c>
      <c r="K53" s="124" t="s">
        <v>394</v>
      </c>
      <c r="L53" s="124"/>
    </row>
    <row r="55" spans="3:12" ht="15.75" thickBot="1" x14ac:dyDescent="0.3"/>
    <row r="56" spans="3:12" ht="15.75" thickBot="1" x14ac:dyDescent="0.3">
      <c r="C56" s="29" t="s">
        <v>43</v>
      </c>
      <c r="D56" s="108">
        <f>SUM(F63:F76)</f>
        <v>130000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58"/>
      <c r="E59" s="93"/>
      <c r="F59" s="93"/>
      <c r="G59" s="93"/>
      <c r="H59" s="76"/>
      <c r="I59" s="76"/>
      <c r="J59" s="76"/>
      <c r="K59" s="112"/>
    </row>
    <row r="60" spans="3:12" ht="18.75" x14ac:dyDescent="0.25">
      <c r="C60" s="555"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0" t="s">
        <v>1339</v>
      </c>
      <c r="D63" s="158"/>
      <c r="E63" s="96">
        <f>HLOOKUP($C63,$CB$2:$CE$3,2,0)</f>
        <v>15000</v>
      </c>
      <c r="F63" s="97">
        <f>D63*E63</f>
        <v>0</v>
      </c>
      <c r="G63" s="165"/>
      <c r="H63" s="98" t="s">
        <v>1014</v>
      </c>
      <c r="I63" s="98" t="str">
        <f>VLOOKUP(H63,Presupuesto!$B$11:$C$565,2,0)</f>
        <v>EQUIPO DE COMPUTACION</v>
      </c>
      <c r="J63" s="217" t="s">
        <v>1452</v>
      </c>
      <c r="K63" s="98" t="s">
        <v>394</v>
      </c>
      <c r="L63" s="98"/>
    </row>
    <row r="64" spans="3:12" x14ac:dyDescent="0.25">
      <c r="C64" s="300" t="s">
        <v>1337</v>
      </c>
      <c r="D64" s="151"/>
      <c r="E64" s="96">
        <f>HLOOKUP($C64,$CB$2:$CE$3,2,0)</f>
        <v>35000</v>
      </c>
      <c r="F64" s="97">
        <f>D64*E64</f>
        <v>0</v>
      </c>
      <c r="G64" s="165"/>
      <c r="H64" s="101" t="s">
        <v>1014</v>
      </c>
      <c r="I64" s="101" t="str">
        <f>VLOOKUP(H64,Presupuesto!$B$11:$C$565,2,0)</f>
        <v>EQUIPO DE COMPUTACION</v>
      </c>
      <c r="J64" s="98" t="str">
        <f>$J$63</f>
        <v>Posgrado</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Posgrado</v>
      </c>
      <c r="K65" s="98" t="s">
        <v>395</v>
      </c>
      <c r="L65" s="98"/>
    </row>
    <row r="66" spans="3:12" x14ac:dyDescent="0.25">
      <c r="C66" s="99" t="s">
        <v>74</v>
      </c>
      <c r="D66" s="151"/>
      <c r="E66" s="100">
        <v>8000</v>
      </c>
      <c r="F66" s="97">
        <f t="shared" si="5"/>
        <v>0</v>
      </c>
      <c r="G66" s="165"/>
      <c r="H66" s="101" t="s">
        <v>1014</v>
      </c>
      <c r="I66" s="101" t="str">
        <f>VLOOKUP(H66,Presupuesto!$B$11:$C$565,2,0)</f>
        <v>EQUIPO DE COMPUTACION</v>
      </c>
      <c r="J66" s="98" t="str">
        <f t="shared" si="6"/>
        <v>Posgrado</v>
      </c>
      <c r="K66" s="98" t="s">
        <v>395</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Posgrado</v>
      </c>
      <c r="K67" s="98" t="s">
        <v>395</v>
      </c>
      <c r="L67" s="98"/>
    </row>
    <row r="68" spans="3:12" x14ac:dyDescent="0.25">
      <c r="C68" s="99" t="s">
        <v>35</v>
      </c>
      <c r="D68" s="151">
        <v>10</v>
      </c>
      <c r="E68" s="100">
        <v>13000</v>
      </c>
      <c r="F68" s="97">
        <f t="shared" si="5"/>
        <v>130000</v>
      </c>
      <c r="G68" s="165" t="s">
        <v>129</v>
      </c>
      <c r="H68" s="101" t="s">
        <v>1000</v>
      </c>
      <c r="I68" s="101" t="str">
        <f>VLOOKUP(H68,Presupuesto!$B$11:$C$565,2,0)</f>
        <v>EQUIPO DE TRANSPORTE TRACCION Y ELEVACION</v>
      </c>
      <c r="J68" s="98" t="str">
        <f t="shared" si="6"/>
        <v>Posgrado</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Posgrado</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Posgrado</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Posgrado</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Posgrado</v>
      </c>
      <c r="K72" s="98" t="s">
        <v>395</v>
      </c>
      <c r="L72" s="98"/>
    </row>
    <row r="73" spans="3:12" x14ac:dyDescent="0.25">
      <c r="C73" s="109" t="s">
        <v>1463</v>
      </c>
      <c r="D73" s="151"/>
      <c r="E73" s="100">
        <v>1500</v>
      </c>
      <c r="F73" s="97">
        <f t="shared" si="5"/>
        <v>0</v>
      </c>
      <c r="G73" s="165"/>
      <c r="H73" s="110" t="s">
        <v>946</v>
      </c>
      <c r="I73" s="110" t="str">
        <f>VLOOKUP(H73,Presupuesto!$B$11:$C$565,2,0)</f>
        <v>UTILES Y MATERIALES ELECTRICOS</v>
      </c>
      <c r="J73" s="98" t="str">
        <f t="shared" si="6"/>
        <v>Posgrado</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Posgrado</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Posgrado</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Posgrado</v>
      </c>
      <c r="K76" s="124" t="s">
        <v>394</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58"/>
      <c r="E82" s="93"/>
      <c r="F82" s="93"/>
      <c r="G82" s="93"/>
      <c r="H82" s="76"/>
      <c r="I82" s="76"/>
      <c r="J82" s="76"/>
      <c r="K82" s="112"/>
    </row>
    <row r="83" spans="3:12" ht="18.75" x14ac:dyDescent="0.25">
      <c r="C83" s="209"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0" t="s">
        <v>1339</v>
      </c>
      <c r="D86" s="158"/>
      <c r="E86" s="96">
        <f>HLOOKUP($C86,$CB$2:$CE$3,2,0)</f>
        <v>15000</v>
      </c>
      <c r="F86" s="97">
        <f>D86*E86</f>
        <v>0</v>
      </c>
      <c r="G86" s="165"/>
      <c r="H86" s="98" t="s">
        <v>1014</v>
      </c>
      <c r="I86" s="98" t="str">
        <f>VLOOKUP(H86,Presupuesto!$B$11:$C$565,2,0)</f>
        <v>EQUIPO DE COMPUTACION</v>
      </c>
      <c r="J86" s="217" t="s">
        <v>1452</v>
      </c>
      <c r="K86" s="98" t="s">
        <v>394</v>
      </c>
      <c r="L86" s="98"/>
    </row>
    <row r="87" spans="3:12" x14ac:dyDescent="0.25">
      <c r="C87" s="300" t="s">
        <v>1337</v>
      </c>
      <c r="D87" s="151"/>
      <c r="E87" s="96">
        <f>HLOOKUP($C87,$CB$2:$CE$3,2,0)</f>
        <v>35000</v>
      </c>
      <c r="F87" s="97">
        <f>D87*E87</f>
        <v>0</v>
      </c>
      <c r="G87" s="165"/>
      <c r="H87" s="101" t="s">
        <v>1014</v>
      </c>
      <c r="I87" s="101" t="str">
        <f>VLOOKUP(H87,Presupuesto!$B$11:$C$565,2,0)</f>
        <v>EQUIPO DE COMPUTACION</v>
      </c>
      <c r="J87" s="98" t="str">
        <f>$J$86</f>
        <v>Posgrado</v>
      </c>
      <c r="K87" s="98" t="s">
        <v>412</v>
      </c>
      <c r="L87" s="98"/>
    </row>
    <row r="88" spans="3:12" x14ac:dyDescent="0.25">
      <c r="C88" s="99" t="s">
        <v>73</v>
      </c>
      <c r="D88" s="151"/>
      <c r="E88" s="100">
        <v>4000</v>
      </c>
      <c r="F88" s="97">
        <f t="shared" ref="F88:F99" si="7">D88*E88</f>
        <v>0</v>
      </c>
      <c r="G88" s="165"/>
      <c r="H88" s="101" t="s">
        <v>986</v>
      </c>
      <c r="I88" s="101" t="str">
        <f>VLOOKUP(H88,Presupuesto!$B$11:$C$565,2,0)</f>
        <v>EQUIPOS VARIOS DE OFICINA</v>
      </c>
      <c r="J88" s="98" t="str">
        <f t="shared" ref="J88:J99" si="8">$J$86</f>
        <v>Posgrado</v>
      </c>
      <c r="K88" s="98" t="s">
        <v>395</v>
      </c>
      <c r="L88" s="98"/>
    </row>
    <row r="89" spans="3:12" x14ac:dyDescent="0.25">
      <c r="C89" s="99" t="s">
        <v>74</v>
      </c>
      <c r="D89" s="151"/>
      <c r="E89" s="100">
        <v>8000</v>
      </c>
      <c r="F89" s="97">
        <f t="shared" si="7"/>
        <v>0</v>
      </c>
      <c r="G89" s="165"/>
      <c r="H89" s="101" t="s">
        <v>1014</v>
      </c>
      <c r="I89" s="101" t="str">
        <f>VLOOKUP(H89,Presupuesto!$B$11:$C$565,2,0)</f>
        <v>EQUIPO DE COMPUTACION</v>
      </c>
      <c r="J89" s="98" t="str">
        <f t="shared" si="8"/>
        <v>Posgrado</v>
      </c>
      <c r="K89" s="98" t="s">
        <v>395</v>
      </c>
      <c r="L89" s="98"/>
    </row>
    <row r="90" spans="3:12" x14ac:dyDescent="0.25">
      <c r="C90" s="99" t="s">
        <v>75</v>
      </c>
      <c r="D90" s="151"/>
      <c r="E90" s="100">
        <v>5000</v>
      </c>
      <c r="F90" s="97">
        <f t="shared" si="7"/>
        <v>0</v>
      </c>
      <c r="G90" s="165"/>
      <c r="H90" s="101" t="s">
        <v>1014</v>
      </c>
      <c r="I90" s="101" t="str">
        <f>VLOOKUP(H90,Presupuesto!$B$11:$C$565,2,0)</f>
        <v>EQUIPO DE COMPUTACION</v>
      </c>
      <c r="J90" s="98" t="str">
        <f t="shared" si="8"/>
        <v>Posgrado</v>
      </c>
      <c r="K90" s="98" t="s">
        <v>395</v>
      </c>
      <c r="L90" s="98"/>
    </row>
    <row r="91" spans="3:12" x14ac:dyDescent="0.25">
      <c r="C91" s="99" t="s">
        <v>35</v>
      </c>
      <c r="D91" s="151"/>
      <c r="E91" s="100">
        <v>13000</v>
      </c>
      <c r="F91" s="97">
        <f t="shared" si="7"/>
        <v>0</v>
      </c>
      <c r="G91" s="165"/>
      <c r="H91" s="101" t="s">
        <v>1000</v>
      </c>
      <c r="I91" s="101" t="str">
        <f>VLOOKUP(H91,Presupuesto!$B$11:$C$565,2,0)</f>
        <v>EQUIPO DE TRANSPORTE TRACCION Y ELEVACION</v>
      </c>
      <c r="J91" s="98" t="str">
        <f t="shared" si="8"/>
        <v>Posgrado</v>
      </c>
      <c r="K91" s="98" t="s">
        <v>395</v>
      </c>
      <c r="L91" s="98"/>
    </row>
    <row r="92" spans="3:12" x14ac:dyDescent="0.25">
      <c r="C92" s="99" t="s">
        <v>76</v>
      </c>
      <c r="D92" s="151"/>
      <c r="E92" s="100">
        <v>15000</v>
      </c>
      <c r="F92" s="97">
        <f t="shared" si="7"/>
        <v>0</v>
      </c>
      <c r="G92" s="165"/>
      <c r="H92" s="101" t="s">
        <v>1000</v>
      </c>
      <c r="I92" s="101" t="str">
        <f>VLOOKUP(H92,Presupuesto!$B$11:$C$565,2,0)</f>
        <v>EQUIPO DE TRANSPORTE TRACCION Y ELEVACION</v>
      </c>
      <c r="J92" s="98" t="str">
        <f t="shared" si="8"/>
        <v>Posgrado</v>
      </c>
      <c r="K92" s="98" t="s">
        <v>395</v>
      </c>
      <c r="L92" s="98"/>
    </row>
    <row r="93" spans="3:12" x14ac:dyDescent="0.25">
      <c r="C93" s="99" t="s">
        <v>77</v>
      </c>
      <c r="D93" s="151"/>
      <c r="E93" s="100">
        <v>10000</v>
      </c>
      <c r="F93" s="97">
        <f t="shared" si="7"/>
        <v>0</v>
      </c>
      <c r="G93" s="165"/>
      <c r="H93" s="101" t="s">
        <v>1000</v>
      </c>
      <c r="I93" s="101" t="str">
        <f>VLOOKUP(H93,Presupuesto!$B$11:$C$565,2,0)</f>
        <v>EQUIPO DE TRANSPORTE TRACCION Y ELEVACION</v>
      </c>
      <c r="J93" s="98" t="str">
        <f t="shared" si="8"/>
        <v>Posgrado</v>
      </c>
      <c r="K93" s="98" t="s">
        <v>403</v>
      </c>
      <c r="L93" s="98"/>
    </row>
    <row r="94" spans="3:12" x14ac:dyDescent="0.25">
      <c r="C94" s="99" t="s">
        <v>78</v>
      </c>
      <c r="D94" s="151"/>
      <c r="E94" s="100">
        <v>10000</v>
      </c>
      <c r="F94" s="97">
        <f t="shared" si="7"/>
        <v>0</v>
      </c>
      <c r="G94" s="165"/>
      <c r="H94" s="101" t="s">
        <v>1046</v>
      </c>
      <c r="I94" s="101" t="str">
        <f>VLOOKUP(H94,Presupuesto!$B$11:$C$565,2,0)</f>
        <v>APLICACIONES INFORMATICAS</v>
      </c>
      <c r="J94" s="98" t="str">
        <f t="shared" si="8"/>
        <v>Posgrado</v>
      </c>
      <c r="K94" s="98" t="s">
        <v>399</v>
      </c>
      <c r="L94" s="98"/>
    </row>
    <row r="95" spans="3:12" x14ac:dyDescent="0.25">
      <c r="C95" s="109" t="s">
        <v>79</v>
      </c>
      <c r="D95" s="151"/>
      <c r="E95" s="100">
        <v>2000</v>
      </c>
      <c r="F95" s="97">
        <f t="shared" si="7"/>
        <v>0</v>
      </c>
      <c r="G95" s="165"/>
      <c r="H95" s="110" t="s">
        <v>1014</v>
      </c>
      <c r="I95" s="110" t="str">
        <f>VLOOKUP(H95,Presupuesto!$B$11:$C$565,2,0)</f>
        <v>EQUIPO DE COMPUTACION</v>
      </c>
      <c r="J95" s="98" t="str">
        <f t="shared" si="8"/>
        <v>Posgrado</v>
      </c>
      <c r="K95" s="98" t="s">
        <v>395</v>
      </c>
      <c r="L95" s="98"/>
    </row>
    <row r="96" spans="3:12" x14ac:dyDescent="0.25">
      <c r="C96" s="109" t="s">
        <v>1463</v>
      </c>
      <c r="D96" s="151"/>
      <c r="E96" s="100">
        <v>1500</v>
      </c>
      <c r="F96" s="97">
        <f t="shared" si="7"/>
        <v>0</v>
      </c>
      <c r="G96" s="165"/>
      <c r="H96" s="110" t="s">
        <v>946</v>
      </c>
      <c r="I96" s="110" t="str">
        <f>VLOOKUP(H96,Presupuesto!$B$11:$C$565,2,0)</f>
        <v>UTILES Y MATERIALES ELECTRICOS</v>
      </c>
      <c r="J96" s="98" t="str">
        <f t="shared" si="8"/>
        <v>Posgrado</v>
      </c>
      <c r="K96" s="98" t="s">
        <v>395</v>
      </c>
      <c r="L96" s="98"/>
    </row>
    <row r="97" spans="3:12" x14ac:dyDescent="0.25">
      <c r="C97" s="109" t="s">
        <v>80</v>
      </c>
      <c r="D97" s="151"/>
      <c r="E97" s="100">
        <v>1500</v>
      </c>
      <c r="F97" s="97">
        <f t="shared" si="7"/>
        <v>0</v>
      </c>
      <c r="G97" s="165"/>
      <c r="H97" s="110" t="s">
        <v>1014</v>
      </c>
      <c r="I97" s="110" t="str">
        <f>VLOOKUP(H97,Presupuesto!$B$11:$C$565,2,0)</f>
        <v>EQUIPO DE COMPUTACION</v>
      </c>
      <c r="J97" s="98" t="str">
        <f t="shared" si="8"/>
        <v>Posgrado</v>
      </c>
      <c r="K97" s="98" t="s">
        <v>395</v>
      </c>
      <c r="L97" s="98"/>
    </row>
    <row r="98" spans="3:12" x14ac:dyDescent="0.25">
      <c r="C98" s="109" t="s">
        <v>81</v>
      </c>
      <c r="D98" s="151"/>
      <c r="E98" s="100">
        <v>500</v>
      </c>
      <c r="F98" s="97">
        <f t="shared" si="7"/>
        <v>0</v>
      </c>
      <c r="G98" s="165"/>
      <c r="H98" s="110" t="s">
        <v>955</v>
      </c>
      <c r="I98" s="110" t="str">
        <f>VLOOKUP(H98,Presupuesto!$B$11:$C$565,2,0)</f>
        <v>OTROS RESPUESTOS Y ACCESORIOS MENORES</v>
      </c>
      <c r="J98" s="98" t="str">
        <f t="shared" si="8"/>
        <v>Posgrado</v>
      </c>
      <c r="K98" s="98" t="s">
        <v>395</v>
      </c>
      <c r="L98" s="98"/>
    </row>
    <row r="99" spans="3:12" ht="15.75" thickBot="1" x14ac:dyDescent="0.3">
      <c r="C99" s="102" t="s">
        <v>82</v>
      </c>
      <c r="D99" s="159"/>
      <c r="E99" s="104">
        <v>20</v>
      </c>
      <c r="F99" s="105">
        <f t="shared" si="7"/>
        <v>0</v>
      </c>
      <c r="G99" s="162"/>
      <c r="H99" s="106" t="s">
        <v>955</v>
      </c>
      <c r="I99" s="106" t="str">
        <f>VLOOKUP(H99,Presupuesto!$B$11:$C$565,2,0)</f>
        <v>OTROS RESPUESTOS Y ACCESORIOS MENORES</v>
      </c>
      <c r="J99" s="106" t="str">
        <f t="shared" si="8"/>
        <v>Posgrado</v>
      </c>
      <c r="K99" s="124" t="s">
        <v>394</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58"/>
      <c r="E105" s="93"/>
      <c r="F105" s="93"/>
      <c r="G105" s="93"/>
      <c r="H105" s="76"/>
      <c r="I105" s="76"/>
      <c r="J105" s="76"/>
      <c r="K105" s="112"/>
    </row>
    <row r="106" spans="3:12" ht="18.75" x14ac:dyDescent="0.25">
      <c r="C106" s="209"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0" t="s">
        <v>1339</v>
      </c>
      <c r="D109" s="158"/>
      <c r="E109" s="96">
        <f>HLOOKUP($C109,$CB$2:$CE$3,2,0)</f>
        <v>15000</v>
      </c>
      <c r="F109" s="97">
        <f>D109*E109</f>
        <v>0</v>
      </c>
      <c r="G109" s="165"/>
      <c r="H109" s="98" t="s">
        <v>1014</v>
      </c>
      <c r="I109" s="98" t="str">
        <f>VLOOKUP(H109,Presupuesto!$B$11:$C$565,2,0)</f>
        <v>EQUIPO DE COMPUTACION</v>
      </c>
      <c r="J109" s="217" t="s">
        <v>1496</v>
      </c>
      <c r="K109" s="98" t="s">
        <v>394</v>
      </c>
      <c r="L109" s="98"/>
    </row>
    <row r="110" spans="3:12" x14ac:dyDescent="0.25">
      <c r="C110" s="300" t="s">
        <v>1337</v>
      </c>
      <c r="D110" s="151"/>
      <c r="E110" s="96">
        <f>HLOOKUP($C110,$CB$2:$CE$3,2,0)</f>
        <v>35000</v>
      </c>
      <c r="F110" s="97">
        <f>D110*E110</f>
        <v>0</v>
      </c>
      <c r="G110" s="165"/>
      <c r="H110" s="101" t="s">
        <v>1014</v>
      </c>
      <c r="I110" s="101" t="str">
        <f>VLOOKUP(H110,Presupuesto!$B$11:$C$565,2,0)</f>
        <v>EQUIPO DE COMPUTACION</v>
      </c>
      <c r="J110" s="98" t="str">
        <f>$J$109</f>
        <v>Gestión Tecnologías de Información y Comunicación</v>
      </c>
      <c r="K110" s="98" t="s">
        <v>412</v>
      </c>
      <c r="L110" s="98"/>
    </row>
    <row r="111" spans="3:12" x14ac:dyDescent="0.25">
      <c r="C111" s="99" t="s">
        <v>73</v>
      </c>
      <c r="D111" s="151"/>
      <c r="E111" s="100">
        <v>4000</v>
      </c>
      <c r="F111" s="97">
        <f t="shared" ref="F111:F122" si="9">D111*E111</f>
        <v>0</v>
      </c>
      <c r="G111" s="165"/>
      <c r="H111" s="101" t="s">
        <v>986</v>
      </c>
      <c r="I111" s="101" t="str">
        <f>VLOOKUP(H111,Presupuesto!$B$11:$C$565,2,0)</f>
        <v>EQUIPOS VARIOS DE OFICINA</v>
      </c>
      <c r="J111" s="98" t="str">
        <f t="shared" ref="J111:J122" si="10">$J$109</f>
        <v>Gestión Tecnologías de Información y Comunicación</v>
      </c>
      <c r="K111" s="98" t="s">
        <v>395</v>
      </c>
      <c r="L111" s="98"/>
    </row>
    <row r="112" spans="3:12" x14ac:dyDescent="0.25">
      <c r="C112" s="99" t="s">
        <v>74</v>
      </c>
      <c r="D112" s="151"/>
      <c r="E112" s="100">
        <v>8000</v>
      </c>
      <c r="F112" s="97">
        <f t="shared" si="9"/>
        <v>0</v>
      </c>
      <c r="G112" s="165"/>
      <c r="H112" s="101" t="s">
        <v>1014</v>
      </c>
      <c r="I112" s="101" t="str">
        <f>VLOOKUP(H112,Presupuesto!$B$11:$C$565,2,0)</f>
        <v>EQUIPO DE COMPUTACION</v>
      </c>
      <c r="J112" s="98" t="str">
        <f t="shared" si="10"/>
        <v>Gestión Tecnologías de Información y Comunicación</v>
      </c>
      <c r="K112" s="98" t="s">
        <v>395</v>
      </c>
      <c r="L112" s="98"/>
    </row>
    <row r="113" spans="3:12" x14ac:dyDescent="0.25">
      <c r="C113" s="99" t="s">
        <v>75</v>
      </c>
      <c r="D113" s="151"/>
      <c r="E113" s="100">
        <v>5000</v>
      </c>
      <c r="F113" s="97">
        <f t="shared" si="9"/>
        <v>0</v>
      </c>
      <c r="G113" s="165"/>
      <c r="H113" s="101" t="s">
        <v>1014</v>
      </c>
      <c r="I113" s="101" t="str">
        <f>VLOOKUP(H113,Presupuesto!$B$11:$C$565,2,0)</f>
        <v>EQUIPO DE COMPUTACION</v>
      </c>
      <c r="J113" s="98" t="str">
        <f t="shared" si="10"/>
        <v>Gestión Tecnologías de Información y Comunicación</v>
      </c>
      <c r="K113" s="98" t="s">
        <v>395</v>
      </c>
      <c r="L113" s="98"/>
    </row>
    <row r="114" spans="3:12" x14ac:dyDescent="0.25">
      <c r="C114" s="99" t="s">
        <v>35</v>
      </c>
      <c r="D114" s="151"/>
      <c r="E114" s="100">
        <v>13000</v>
      </c>
      <c r="F114" s="97">
        <f t="shared" si="9"/>
        <v>0</v>
      </c>
      <c r="G114" s="165"/>
      <c r="H114" s="101" t="s">
        <v>1000</v>
      </c>
      <c r="I114" s="101" t="str">
        <f>VLOOKUP(H114,Presupuesto!$B$11:$C$565,2,0)</f>
        <v>EQUIPO DE TRANSPORTE TRACCION Y ELEVACION</v>
      </c>
      <c r="J114" s="98" t="str">
        <f t="shared" si="10"/>
        <v>Gestión Tecnologías de Información y Comunicación</v>
      </c>
      <c r="K114" s="98" t="s">
        <v>395</v>
      </c>
      <c r="L114" s="98"/>
    </row>
    <row r="115" spans="3:12" x14ac:dyDescent="0.25">
      <c r="C115" s="99" t="s">
        <v>76</v>
      </c>
      <c r="D115" s="151"/>
      <c r="E115" s="100">
        <v>15000</v>
      </c>
      <c r="F115" s="97">
        <f t="shared" si="9"/>
        <v>0</v>
      </c>
      <c r="G115" s="165"/>
      <c r="H115" s="101" t="s">
        <v>1000</v>
      </c>
      <c r="I115" s="101" t="str">
        <f>VLOOKUP(H115,Presupuesto!$B$11:$C$565,2,0)</f>
        <v>EQUIPO DE TRANSPORTE TRACCION Y ELEVACION</v>
      </c>
      <c r="J115" s="98" t="str">
        <f t="shared" si="10"/>
        <v>Gestión Tecnologías de Información y Comunicación</v>
      </c>
      <c r="K115" s="98" t="s">
        <v>395</v>
      </c>
      <c r="L115" s="98"/>
    </row>
    <row r="116" spans="3:12" x14ac:dyDescent="0.25">
      <c r="C116" s="99" t="s">
        <v>77</v>
      </c>
      <c r="D116" s="151"/>
      <c r="E116" s="100">
        <v>10000</v>
      </c>
      <c r="F116" s="97">
        <f t="shared" si="9"/>
        <v>0</v>
      </c>
      <c r="G116" s="165"/>
      <c r="H116" s="101" t="s">
        <v>1000</v>
      </c>
      <c r="I116" s="101" t="str">
        <f>VLOOKUP(H116,Presupuesto!$B$11:$C$565,2,0)</f>
        <v>EQUIPO DE TRANSPORTE TRACCION Y ELEVACION</v>
      </c>
      <c r="J116" s="98" t="str">
        <f t="shared" si="10"/>
        <v>Gestión Tecnologías de Información y Comunicación</v>
      </c>
      <c r="K116" s="98" t="s">
        <v>403</v>
      </c>
      <c r="L116" s="98"/>
    </row>
    <row r="117" spans="3:12" x14ac:dyDescent="0.25">
      <c r="C117" s="99" t="s">
        <v>78</v>
      </c>
      <c r="D117" s="151"/>
      <c r="E117" s="100">
        <v>10000</v>
      </c>
      <c r="F117" s="97">
        <f t="shared" si="9"/>
        <v>0</v>
      </c>
      <c r="G117" s="165"/>
      <c r="H117" s="101" t="s">
        <v>1046</v>
      </c>
      <c r="I117" s="101" t="str">
        <f>VLOOKUP(H117,Presupuesto!$B$11:$C$565,2,0)</f>
        <v>APLICACIONES INFORMATICAS</v>
      </c>
      <c r="J117" s="98" t="str">
        <f t="shared" si="10"/>
        <v>Gestión Tecnologías de Información y Comunicación</v>
      </c>
      <c r="K117" s="98" t="s">
        <v>399</v>
      </c>
      <c r="L117" s="98"/>
    </row>
    <row r="118" spans="3:12" x14ac:dyDescent="0.25">
      <c r="C118" s="109" t="s">
        <v>79</v>
      </c>
      <c r="D118" s="151"/>
      <c r="E118" s="100">
        <v>2000</v>
      </c>
      <c r="F118" s="97">
        <f t="shared" si="9"/>
        <v>0</v>
      </c>
      <c r="G118" s="165"/>
      <c r="H118" s="110" t="s">
        <v>1014</v>
      </c>
      <c r="I118" s="110" t="str">
        <f>VLOOKUP(H118,Presupuesto!$B$11:$C$565,2,0)</f>
        <v>EQUIPO DE COMPUTACION</v>
      </c>
      <c r="J118" s="98" t="str">
        <f t="shared" si="10"/>
        <v>Gestión Tecnologías de Información y Comunicación</v>
      </c>
      <c r="K118" s="98" t="s">
        <v>395</v>
      </c>
      <c r="L118" s="98"/>
    </row>
    <row r="119" spans="3:12" x14ac:dyDescent="0.25">
      <c r="C119" s="109" t="s">
        <v>1463</v>
      </c>
      <c r="D119" s="151"/>
      <c r="E119" s="100">
        <v>1500</v>
      </c>
      <c r="F119" s="97">
        <f t="shared" si="9"/>
        <v>0</v>
      </c>
      <c r="G119" s="165"/>
      <c r="H119" s="110" t="s">
        <v>946</v>
      </c>
      <c r="I119" s="110" t="str">
        <f>VLOOKUP(H119,Presupuesto!$B$11:$C$565,2,0)</f>
        <v>UTILES Y MATERIALES ELECTRICOS</v>
      </c>
      <c r="J119" s="98" t="str">
        <f t="shared" si="10"/>
        <v>Gestión Tecnologías de Información y Comunicación</v>
      </c>
      <c r="K119" s="98" t="s">
        <v>395</v>
      </c>
      <c r="L119" s="98"/>
    </row>
    <row r="120" spans="3:12" x14ac:dyDescent="0.25">
      <c r="C120" s="109" t="s">
        <v>80</v>
      </c>
      <c r="D120" s="151"/>
      <c r="E120" s="100">
        <v>1500</v>
      </c>
      <c r="F120" s="97">
        <f t="shared" si="9"/>
        <v>0</v>
      </c>
      <c r="G120" s="165"/>
      <c r="H120" s="110" t="s">
        <v>1014</v>
      </c>
      <c r="I120" s="110" t="str">
        <f>VLOOKUP(H120,Presupuesto!$B$11:$C$565,2,0)</f>
        <v>EQUIPO DE COMPUTACION</v>
      </c>
      <c r="J120" s="98" t="str">
        <f t="shared" si="10"/>
        <v>Gestión Tecnologías de Información y Comunicación</v>
      </c>
      <c r="K120" s="98" t="s">
        <v>395</v>
      </c>
      <c r="L120" s="98"/>
    </row>
    <row r="121" spans="3:12" x14ac:dyDescent="0.25">
      <c r="C121" s="109" t="s">
        <v>81</v>
      </c>
      <c r="D121" s="151"/>
      <c r="E121" s="100">
        <v>500</v>
      </c>
      <c r="F121" s="97">
        <f t="shared" si="9"/>
        <v>0</v>
      </c>
      <c r="G121" s="165"/>
      <c r="H121" s="110" t="s">
        <v>955</v>
      </c>
      <c r="I121" s="110" t="str">
        <f>VLOOKUP(H121,Presupuesto!$B$11:$C$565,2,0)</f>
        <v>OTROS RESPUESTOS Y ACCESORIOS MENORES</v>
      </c>
      <c r="J121" s="98" t="str">
        <f t="shared" si="10"/>
        <v>Gestión Tecnologías de Información y Comunicación</v>
      </c>
      <c r="K121" s="98" t="s">
        <v>395</v>
      </c>
      <c r="L121" s="98"/>
    </row>
    <row r="122" spans="3:12" ht="15.75" thickBot="1" x14ac:dyDescent="0.3">
      <c r="C122" s="102" t="s">
        <v>82</v>
      </c>
      <c r="D122" s="159"/>
      <c r="E122" s="104">
        <v>20</v>
      </c>
      <c r="F122" s="105">
        <f t="shared" si="9"/>
        <v>0</v>
      </c>
      <c r="G122" s="162"/>
      <c r="H122" s="106" t="s">
        <v>955</v>
      </c>
      <c r="I122" s="106" t="str">
        <f>VLOOKUP(H122,Presupuesto!$B$11:$C$565,2,0)</f>
        <v>OTROS RESPUESTOS Y ACCESORIOS MENORES</v>
      </c>
      <c r="J122" s="106" t="str">
        <f t="shared" si="10"/>
        <v>Gestión Tecnologías de Información y Comunicación</v>
      </c>
      <c r="K122" s="124" t="s">
        <v>394</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58"/>
      <c r="E128" s="93"/>
      <c r="F128" s="93"/>
      <c r="G128" s="93"/>
      <c r="H128" s="76"/>
      <c r="I128" s="76"/>
      <c r="J128" s="76"/>
      <c r="K128" s="112"/>
    </row>
    <row r="129" spans="3:12" ht="18.75" x14ac:dyDescent="0.25">
      <c r="C129" s="209"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0" t="s">
        <v>1339</v>
      </c>
      <c r="D132" s="158"/>
      <c r="E132" s="96">
        <f>HLOOKUP($C132,$CB$2:$CE$3,2,0)</f>
        <v>15000</v>
      </c>
      <c r="F132" s="97">
        <f>D132*E132</f>
        <v>0</v>
      </c>
      <c r="G132" s="165"/>
      <c r="H132" s="98" t="s">
        <v>1014</v>
      </c>
      <c r="I132" s="98" t="str">
        <f>VLOOKUP(H132,Presupuesto!$B$11:$C$565,2,0)</f>
        <v>EQUIPO DE COMPUTACION</v>
      </c>
      <c r="J132" s="217" t="s">
        <v>1452</v>
      </c>
      <c r="K132" s="98" t="s">
        <v>394</v>
      </c>
      <c r="L132" s="98"/>
    </row>
    <row r="133" spans="3:12" x14ac:dyDescent="0.25">
      <c r="C133" s="300" t="s">
        <v>1337</v>
      </c>
      <c r="D133" s="151"/>
      <c r="E133" s="96">
        <f>HLOOKUP($C133,$CB$2:$CE$3,2,0)</f>
        <v>35000</v>
      </c>
      <c r="F133" s="97">
        <f>D133*E133</f>
        <v>0</v>
      </c>
      <c r="G133" s="165"/>
      <c r="H133" s="101" t="s">
        <v>1014</v>
      </c>
      <c r="I133" s="101" t="str">
        <f>VLOOKUP(H133,Presupuesto!$B$11:$C$565,2,0)</f>
        <v>EQUIPO DE COMPUTACION</v>
      </c>
      <c r="J133" s="98" t="str">
        <f>$J$132</f>
        <v>Posgrado</v>
      </c>
      <c r="K133" s="98" t="s">
        <v>412</v>
      </c>
      <c r="L133" s="98"/>
    </row>
    <row r="134" spans="3:12" x14ac:dyDescent="0.25">
      <c r="C134" s="99" t="s">
        <v>73</v>
      </c>
      <c r="D134" s="151"/>
      <c r="E134" s="100">
        <v>4000</v>
      </c>
      <c r="F134" s="97">
        <f t="shared" ref="F134:F145" si="11">D134*E134</f>
        <v>0</v>
      </c>
      <c r="G134" s="165"/>
      <c r="H134" s="101" t="s">
        <v>986</v>
      </c>
      <c r="I134" s="101" t="str">
        <f>VLOOKUP(H134,Presupuesto!$B$11:$C$565,2,0)</f>
        <v>EQUIPOS VARIOS DE OFICINA</v>
      </c>
      <c r="J134" s="98" t="str">
        <f t="shared" ref="J134:J144" si="12">$J$132</f>
        <v>Posgrado</v>
      </c>
      <c r="K134" s="98" t="s">
        <v>395</v>
      </c>
      <c r="L134" s="98"/>
    </row>
    <row r="135" spans="3:12" x14ac:dyDescent="0.25">
      <c r="C135" s="99" t="s">
        <v>74</v>
      </c>
      <c r="D135" s="151"/>
      <c r="E135" s="100">
        <v>8000</v>
      </c>
      <c r="F135" s="97">
        <f t="shared" si="11"/>
        <v>0</v>
      </c>
      <c r="G135" s="165"/>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c r="H136" s="101" t="s">
        <v>1014</v>
      </c>
      <c r="I136" s="101" t="str">
        <f>VLOOKUP(H136,Presupuesto!$B$11:$C$565,2,0)</f>
        <v>EQUIPO DE COMPUTACION</v>
      </c>
      <c r="J136" s="98" t="str">
        <f t="shared" si="12"/>
        <v>Posgrado</v>
      </c>
      <c r="K136" s="98" t="s">
        <v>395</v>
      </c>
      <c r="L136" s="98"/>
    </row>
    <row r="137" spans="3:12" x14ac:dyDescent="0.25">
      <c r="C137" s="99" t="s">
        <v>35</v>
      </c>
      <c r="D137" s="151"/>
      <c r="E137" s="100">
        <v>13000</v>
      </c>
      <c r="F137" s="97">
        <f t="shared" si="11"/>
        <v>0</v>
      </c>
      <c r="G137" s="165"/>
      <c r="H137" s="101" t="s">
        <v>1000</v>
      </c>
      <c r="I137" s="101" t="str">
        <f>VLOOKUP(H137,Presupuesto!$B$11:$C$565,2,0)</f>
        <v>EQUIPO DE TRANSPORTE TRACCION Y ELEVACION</v>
      </c>
      <c r="J137" s="98" t="str">
        <f t="shared" si="12"/>
        <v>Posgrado</v>
      </c>
      <c r="K137" s="98" t="s">
        <v>395</v>
      </c>
      <c r="L137" s="98"/>
    </row>
    <row r="138" spans="3:12" x14ac:dyDescent="0.25">
      <c r="C138" s="99" t="s">
        <v>76</v>
      </c>
      <c r="D138" s="151"/>
      <c r="E138" s="100">
        <v>15000</v>
      </c>
      <c r="F138" s="97">
        <f t="shared" si="11"/>
        <v>0</v>
      </c>
      <c r="G138" s="165"/>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c r="H141" s="110" t="s">
        <v>1014</v>
      </c>
      <c r="I141" s="110" t="str">
        <f>VLOOKUP(H141,Presupuesto!$B$11:$C$565,2,0)</f>
        <v>EQUIPO DE COMPUTACION</v>
      </c>
      <c r="J141" s="98" t="str">
        <f t="shared" si="12"/>
        <v>Posgrado</v>
      </c>
      <c r="K141" s="98" t="s">
        <v>395</v>
      </c>
      <c r="L141" s="98"/>
    </row>
    <row r="142" spans="3:12" x14ac:dyDescent="0.25">
      <c r="C142" s="109" t="s">
        <v>1463</v>
      </c>
      <c r="D142" s="151"/>
      <c r="E142" s="100">
        <v>1500</v>
      </c>
      <c r="F142" s="97">
        <f t="shared" si="11"/>
        <v>0</v>
      </c>
      <c r="G142" s="165"/>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2"/>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58"/>
      <c r="E151" s="93"/>
      <c r="F151" s="93"/>
      <c r="G151" s="93"/>
      <c r="H151" s="76"/>
      <c r="I151" s="76"/>
      <c r="J151" s="76"/>
      <c r="K151" s="112"/>
    </row>
    <row r="152" spans="3:12" ht="18.75" x14ac:dyDescent="0.25">
      <c r="C152" s="209"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0" t="s">
        <v>1339</v>
      </c>
      <c r="D155" s="158"/>
      <c r="E155" s="96">
        <f>HLOOKUP($C155,$CB$2:$CE$3,2,0)</f>
        <v>15000</v>
      </c>
      <c r="F155" s="97">
        <f>D155*E155</f>
        <v>0</v>
      </c>
      <c r="G155" s="165"/>
      <c r="H155" s="98" t="s">
        <v>1014</v>
      </c>
      <c r="I155" s="98" t="str">
        <f>VLOOKUP(H155,Presupuesto!$B$11:$C$565,2,0)</f>
        <v>EQUIPO DE COMPUTACION</v>
      </c>
      <c r="J155" s="217" t="s">
        <v>1452</v>
      </c>
      <c r="K155" s="98" t="s">
        <v>394</v>
      </c>
      <c r="L155" s="98"/>
    </row>
    <row r="156" spans="3:12" x14ac:dyDescent="0.25">
      <c r="C156" s="300"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1463</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58"/>
      <c r="E174" s="93"/>
      <c r="F174" s="93"/>
      <c r="G174" s="93"/>
      <c r="H174" s="76"/>
      <c r="I174" s="76"/>
      <c r="J174" s="76"/>
      <c r="K174" s="112"/>
    </row>
    <row r="175" spans="3:12" ht="18.75" x14ac:dyDescent="0.25">
      <c r="C175" s="209"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0" t="s">
        <v>1339</v>
      </c>
      <c r="D178" s="158"/>
      <c r="E178" s="96">
        <f>HLOOKUP($C178,$CB$2:$CE$3,2,0)</f>
        <v>15000</v>
      </c>
      <c r="F178" s="97">
        <f>D178*E178</f>
        <v>0</v>
      </c>
      <c r="G178" s="165"/>
      <c r="H178" s="98" t="s">
        <v>1014</v>
      </c>
      <c r="I178" s="98" t="str">
        <f>VLOOKUP(H178,Presupuesto!$B$11:$C$565,2,0)</f>
        <v>EQUIPO DE COMPUTACION</v>
      </c>
      <c r="J178" s="217" t="s">
        <v>1452</v>
      </c>
      <c r="K178" s="98" t="s">
        <v>394</v>
      </c>
      <c r="L178" s="98"/>
    </row>
    <row r="179" spans="3:12" x14ac:dyDescent="0.25">
      <c r="C179" s="300"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1463</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58"/>
      <c r="E197" s="93"/>
      <c r="F197" s="93"/>
      <c r="G197" s="93"/>
      <c r="H197" s="76"/>
      <c r="I197" s="76"/>
      <c r="J197" s="76"/>
      <c r="K197" s="112"/>
    </row>
    <row r="198" spans="3:12" ht="18.75" x14ac:dyDescent="0.25">
      <c r="C198" s="209"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0" t="s">
        <v>1339</v>
      </c>
      <c r="D201" s="158"/>
      <c r="E201" s="96">
        <f>HLOOKUP($C201,$CB$2:$CE$3,2,0)</f>
        <v>15000</v>
      </c>
      <c r="F201" s="97">
        <f>D201*E201</f>
        <v>0</v>
      </c>
      <c r="G201" s="165"/>
      <c r="H201" s="98" t="s">
        <v>1014</v>
      </c>
      <c r="I201" s="98" t="str">
        <f>VLOOKUP(H201,Presupuesto!$B$11:$C$565,2,0)</f>
        <v>EQUIPO DE COMPUTACION</v>
      </c>
      <c r="J201" s="217" t="s">
        <v>1452</v>
      </c>
      <c r="K201" s="98" t="s">
        <v>394</v>
      </c>
      <c r="L201" s="98"/>
    </row>
    <row r="202" spans="3:12" x14ac:dyDescent="0.25">
      <c r="C202" s="300"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1463</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58"/>
      <c r="E220" s="93"/>
      <c r="F220" s="93"/>
      <c r="G220" s="93"/>
      <c r="H220" s="76"/>
      <c r="I220" s="76"/>
      <c r="J220" s="76"/>
      <c r="K220" s="112"/>
    </row>
    <row r="221" spans="3:12" ht="18.75" x14ac:dyDescent="0.25">
      <c r="C221" s="209"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0" t="s">
        <v>1339</v>
      </c>
      <c r="D224" s="158"/>
      <c r="E224" s="96">
        <f>HLOOKUP($C224,$CB$2:$CE$3,2,0)</f>
        <v>15000</v>
      </c>
      <c r="F224" s="97">
        <f>D224*E224</f>
        <v>0</v>
      </c>
      <c r="G224" s="165"/>
      <c r="H224" s="98" t="s">
        <v>1014</v>
      </c>
      <c r="I224" s="98" t="str">
        <f>VLOOKUP(H224,Presupuesto!$B$11:$C$565,2,0)</f>
        <v>EQUIPO DE COMPUTACION</v>
      </c>
      <c r="J224" s="217" t="s">
        <v>1452</v>
      </c>
      <c r="K224" s="98" t="s">
        <v>394</v>
      </c>
      <c r="L224" s="98"/>
    </row>
    <row r="225" spans="3:12" x14ac:dyDescent="0.25">
      <c r="C225" s="300"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1463</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58"/>
      <c r="E243" s="93"/>
      <c r="F243" s="93"/>
      <c r="G243" s="93"/>
      <c r="H243" s="76"/>
      <c r="I243" s="76"/>
      <c r="J243" s="76"/>
      <c r="K243" s="112"/>
    </row>
    <row r="244" spans="3:12" ht="18.75" x14ac:dyDescent="0.25">
      <c r="C244" s="209"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0" t="s">
        <v>1339</v>
      </c>
      <c r="D247" s="158"/>
      <c r="E247" s="96">
        <f>HLOOKUP($C247,$CB$2:$CE$3,2,0)</f>
        <v>15000</v>
      </c>
      <c r="F247" s="97">
        <f>D247*E247</f>
        <v>0</v>
      </c>
      <c r="G247" s="165"/>
      <c r="H247" s="98" t="s">
        <v>1014</v>
      </c>
      <c r="I247" s="98" t="str">
        <f>VLOOKUP(H247,Presupuesto!$B$11:$C$565,2,0)</f>
        <v>EQUIPO DE COMPUTACION</v>
      </c>
      <c r="J247" s="217" t="s">
        <v>1452</v>
      </c>
      <c r="K247" s="98" t="s">
        <v>394</v>
      </c>
      <c r="L247" s="98"/>
    </row>
    <row r="248" spans="3:12" x14ac:dyDescent="0.25">
      <c r="C248" s="300"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1463</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58"/>
      <c r="E266" s="93"/>
      <c r="F266" s="93"/>
      <c r="G266" s="93"/>
      <c r="H266" s="76"/>
      <c r="I266" s="76"/>
      <c r="J266" s="76"/>
      <c r="K266" s="112"/>
    </row>
    <row r="267" spans="3:12" ht="18.75" x14ac:dyDescent="0.25">
      <c r="C267" s="209"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0" t="s">
        <v>1339</v>
      </c>
      <c r="D270" s="158"/>
      <c r="E270" s="96">
        <f>HLOOKUP($C270,$CB$2:$CE$3,2,0)</f>
        <v>15000</v>
      </c>
      <c r="F270" s="97">
        <f>D270*E270</f>
        <v>0</v>
      </c>
      <c r="G270" s="165"/>
      <c r="H270" s="98" t="s">
        <v>1014</v>
      </c>
      <c r="I270" s="98" t="str">
        <f>VLOOKUP(H270,Presupuesto!$B$11:$C$565,2,0)</f>
        <v>EQUIPO DE COMPUTACION</v>
      </c>
      <c r="J270" s="217" t="s">
        <v>1460</v>
      </c>
      <c r="K270" s="98" t="s">
        <v>394</v>
      </c>
      <c r="L270" s="98"/>
    </row>
    <row r="271" spans="3:12" x14ac:dyDescent="0.25">
      <c r="C271" s="300"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1463</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268" zoomScale="86" zoomScaleNormal="86" workbookViewId="0">
      <selection activeCell="I105" sqref="I105"/>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5.42578125" style="86" customWidth="1"/>
    <col min="10" max="10" width="28.140625" style="86" bestFit="1" customWidth="1"/>
    <col min="11" max="11" width="19.85546875" style="86" bestFit="1" customWidth="1"/>
    <col min="12" max="16384" width="11.5703125" style="86"/>
  </cols>
  <sheetData>
    <row r="1" spans="1:555" ht="26.25" hidden="1" x14ac:dyDescent="0.25">
      <c r="A1" s="460" t="s">
        <v>251</v>
      </c>
      <c r="B1" s="461" t="s">
        <v>252</v>
      </c>
      <c r="C1" s="458" t="s">
        <v>253</v>
      </c>
      <c r="D1" s="458" t="s">
        <v>496</v>
      </c>
      <c r="E1" s="458" t="s">
        <v>498</v>
      </c>
      <c r="F1" s="458" t="s">
        <v>500</v>
      </c>
      <c r="G1" s="458" t="s">
        <v>502</v>
      </c>
      <c r="H1" s="458" t="s">
        <v>504</v>
      </c>
      <c r="I1" s="458" t="s">
        <v>506</v>
      </c>
      <c r="J1" s="458" t="s">
        <v>254</v>
      </c>
      <c r="K1" s="458" t="s">
        <v>509</v>
      </c>
      <c r="L1" s="458" t="s">
        <v>255</v>
      </c>
      <c r="M1" s="458" t="s">
        <v>511</v>
      </c>
      <c r="N1" s="458" t="s">
        <v>513</v>
      </c>
      <c r="O1" s="458" t="s">
        <v>515</v>
      </c>
      <c r="P1" s="458" t="s">
        <v>256</v>
      </c>
      <c r="Q1" s="458" t="s">
        <v>516</v>
      </c>
      <c r="R1" s="458" t="s">
        <v>519</v>
      </c>
      <c r="S1" s="458" t="s">
        <v>257</v>
      </c>
      <c r="T1" s="458" t="s">
        <v>521</v>
      </c>
      <c r="U1" s="458" t="s">
        <v>258</v>
      </c>
      <c r="V1" s="458" t="s">
        <v>522</v>
      </c>
      <c r="W1" s="458" t="s">
        <v>523</v>
      </c>
      <c r="X1" s="458" t="s">
        <v>527</v>
      </c>
      <c r="Y1" s="458" t="s">
        <v>274</v>
      </c>
      <c r="Z1" s="458" t="s">
        <v>528</v>
      </c>
      <c r="AA1" s="458" t="s">
        <v>530</v>
      </c>
      <c r="AB1" s="458" t="s">
        <v>532</v>
      </c>
      <c r="AC1" s="458" t="s">
        <v>275</v>
      </c>
      <c r="AD1" s="458" t="s">
        <v>534</v>
      </c>
      <c r="AE1" s="458" t="s">
        <v>536</v>
      </c>
      <c r="AF1" s="458" t="s">
        <v>538</v>
      </c>
      <c r="AG1" s="458" t="s">
        <v>540</v>
      </c>
      <c r="AH1" s="458" t="s">
        <v>250</v>
      </c>
      <c r="AI1" s="458" t="s">
        <v>542</v>
      </c>
      <c r="AJ1" s="461" t="s">
        <v>259</v>
      </c>
      <c r="AK1" s="458" t="s">
        <v>544</v>
      </c>
      <c r="AL1" s="458" t="s">
        <v>260</v>
      </c>
      <c r="AM1" s="458" t="s">
        <v>546</v>
      </c>
      <c r="AN1" s="458" t="s">
        <v>548</v>
      </c>
      <c r="AO1" s="458" t="s">
        <v>261</v>
      </c>
      <c r="AP1" s="458" t="s">
        <v>550</v>
      </c>
      <c r="AQ1" s="458" t="s">
        <v>552</v>
      </c>
      <c r="AR1" s="458" t="s">
        <v>262</v>
      </c>
      <c r="AS1" s="458" t="s">
        <v>553</v>
      </c>
      <c r="AT1" s="458" t="s">
        <v>555</v>
      </c>
      <c r="AU1" s="458" t="s">
        <v>556</v>
      </c>
      <c r="AV1" s="458" t="s">
        <v>557</v>
      </c>
      <c r="AW1" s="458" t="s">
        <v>559</v>
      </c>
      <c r="AX1" s="458" t="s">
        <v>561</v>
      </c>
      <c r="AY1" s="458" t="s">
        <v>562</v>
      </c>
      <c r="AZ1" s="458" t="s">
        <v>263</v>
      </c>
      <c r="BA1" s="458" t="s">
        <v>564</v>
      </c>
      <c r="BB1" s="458" t="s">
        <v>566</v>
      </c>
      <c r="BC1" s="458" t="s">
        <v>568</v>
      </c>
      <c r="BD1" s="458" t="s">
        <v>570</v>
      </c>
      <c r="BE1" s="458" t="s">
        <v>572</v>
      </c>
      <c r="BF1" s="458" t="s">
        <v>574</v>
      </c>
      <c r="BG1" s="458" t="s">
        <v>576</v>
      </c>
      <c r="BH1" s="458" t="s">
        <v>578</v>
      </c>
      <c r="BI1" s="458" t="s">
        <v>276</v>
      </c>
      <c r="BJ1" s="458" t="s">
        <v>580</v>
      </c>
      <c r="BK1" s="458" t="s">
        <v>582</v>
      </c>
      <c r="BL1" s="458" t="s">
        <v>584</v>
      </c>
      <c r="BM1" s="458" t="s">
        <v>586</v>
      </c>
      <c r="BN1" s="458" t="s">
        <v>588</v>
      </c>
      <c r="BO1" s="458" t="s">
        <v>590</v>
      </c>
      <c r="BP1" s="458" t="s">
        <v>592</v>
      </c>
      <c r="BQ1" s="458" t="s">
        <v>594</v>
      </c>
      <c r="BR1" s="458" t="s">
        <v>596</v>
      </c>
      <c r="BS1" s="458" t="s">
        <v>598</v>
      </c>
      <c r="BT1" s="461" t="s">
        <v>264</v>
      </c>
      <c r="BU1" s="458" t="s">
        <v>265</v>
      </c>
      <c r="BV1" s="458" t="s">
        <v>600</v>
      </c>
      <c r="BW1" s="458" t="s">
        <v>266</v>
      </c>
      <c r="BX1" s="458" t="s">
        <v>602</v>
      </c>
      <c r="BY1" s="458" t="s">
        <v>604</v>
      </c>
      <c r="BZ1" s="461" t="s">
        <v>267</v>
      </c>
      <c r="CA1" s="458" t="s">
        <v>268</v>
      </c>
      <c r="CB1" s="458" t="s">
        <v>606</v>
      </c>
      <c r="CC1" s="458" t="s">
        <v>269</v>
      </c>
      <c r="CD1" s="458" t="s">
        <v>608</v>
      </c>
      <c r="CE1" s="458" t="s">
        <v>610</v>
      </c>
      <c r="CF1" s="458" t="s">
        <v>612</v>
      </c>
      <c r="CG1" s="461" t="s">
        <v>270</v>
      </c>
      <c r="CH1" s="458" t="s">
        <v>618</v>
      </c>
      <c r="CI1" s="458" t="s">
        <v>620</v>
      </c>
      <c r="CJ1" s="458" t="s">
        <v>271</v>
      </c>
      <c r="CK1" s="458" t="s">
        <v>614</v>
      </c>
      <c r="CL1" s="458" t="s">
        <v>616</v>
      </c>
      <c r="CM1" s="458" t="s">
        <v>272</v>
      </c>
      <c r="CN1" s="458" t="s">
        <v>622</v>
      </c>
      <c r="CO1" s="458" t="s">
        <v>273</v>
      </c>
      <c r="CP1" s="458" t="s">
        <v>623</v>
      </c>
      <c r="CQ1" s="457" t="s">
        <v>277</v>
      </c>
      <c r="CR1" s="461" t="s">
        <v>278</v>
      </c>
      <c r="CS1" s="458" t="s">
        <v>624</v>
      </c>
      <c r="CT1" s="458" t="s">
        <v>625</v>
      </c>
      <c r="CU1" s="458" t="s">
        <v>627</v>
      </c>
      <c r="CV1" s="458" t="s">
        <v>279</v>
      </c>
      <c r="CW1" s="458" t="s">
        <v>629</v>
      </c>
      <c r="CX1" s="458" t="s">
        <v>631</v>
      </c>
      <c r="CY1" s="458" t="s">
        <v>633</v>
      </c>
      <c r="CZ1" s="458" t="s">
        <v>635</v>
      </c>
      <c r="DA1" s="458" t="s">
        <v>637</v>
      </c>
      <c r="DB1" s="458" t="s">
        <v>639</v>
      </c>
      <c r="DC1" s="461" t="s">
        <v>280</v>
      </c>
      <c r="DD1" s="458" t="s">
        <v>281</v>
      </c>
      <c r="DE1" s="458" t="s">
        <v>641</v>
      </c>
      <c r="DF1" s="458" t="s">
        <v>282</v>
      </c>
      <c r="DG1" s="458" t="s">
        <v>643</v>
      </c>
      <c r="DH1" s="458" t="s">
        <v>645</v>
      </c>
      <c r="DI1" s="458" t="s">
        <v>647</v>
      </c>
      <c r="DJ1" s="458" t="s">
        <v>649</v>
      </c>
      <c r="DK1" s="458" t="s">
        <v>651</v>
      </c>
      <c r="DL1" s="458" t="s">
        <v>653</v>
      </c>
      <c r="DM1" s="458" t="s">
        <v>655</v>
      </c>
      <c r="DN1" s="458" t="s">
        <v>283</v>
      </c>
      <c r="DO1" s="458" t="s">
        <v>657</v>
      </c>
      <c r="DP1" s="458" t="s">
        <v>659</v>
      </c>
      <c r="DQ1" s="458" t="s">
        <v>661</v>
      </c>
      <c r="DR1" s="461" t="s">
        <v>284</v>
      </c>
      <c r="DS1" s="458" t="s">
        <v>663</v>
      </c>
      <c r="DT1" s="458" t="s">
        <v>285</v>
      </c>
      <c r="DU1" s="458" t="s">
        <v>665</v>
      </c>
      <c r="DV1" s="458" t="s">
        <v>286</v>
      </c>
      <c r="DW1" s="458" t="s">
        <v>667</v>
      </c>
      <c r="DX1" s="458" t="s">
        <v>669</v>
      </c>
      <c r="DY1" s="458" t="s">
        <v>671</v>
      </c>
      <c r="DZ1" s="458" t="s">
        <v>673</v>
      </c>
      <c r="EA1" s="458" t="s">
        <v>675</v>
      </c>
      <c r="EB1" s="458" t="s">
        <v>677</v>
      </c>
      <c r="EC1" s="458" t="s">
        <v>679</v>
      </c>
      <c r="ED1" s="458" t="s">
        <v>681</v>
      </c>
      <c r="EE1" s="458" t="s">
        <v>683</v>
      </c>
      <c r="EF1" s="458" t="s">
        <v>685</v>
      </c>
      <c r="EG1" s="458" t="s">
        <v>687</v>
      </c>
      <c r="EH1" s="461" t="s">
        <v>287</v>
      </c>
      <c r="EI1" s="458" t="s">
        <v>689</v>
      </c>
      <c r="EJ1" s="458" t="s">
        <v>288</v>
      </c>
      <c r="EK1" s="458" t="s">
        <v>691</v>
      </c>
      <c r="EL1" s="458" t="s">
        <v>693</v>
      </c>
      <c r="EM1" s="458" t="s">
        <v>289</v>
      </c>
      <c r="EN1" s="458" t="s">
        <v>695</v>
      </c>
      <c r="EO1" s="458" t="s">
        <v>697</v>
      </c>
      <c r="EP1" s="458" t="s">
        <v>290</v>
      </c>
      <c r="EQ1" s="458" t="s">
        <v>699</v>
      </c>
      <c r="ER1" s="458" t="s">
        <v>701</v>
      </c>
      <c r="ES1" s="458" t="s">
        <v>703</v>
      </c>
      <c r="ET1" s="458" t="s">
        <v>291</v>
      </c>
      <c r="EU1" s="458" t="s">
        <v>705</v>
      </c>
      <c r="EV1" s="458" t="s">
        <v>707</v>
      </c>
      <c r="EW1" s="461" t="s">
        <v>292</v>
      </c>
      <c r="EX1" s="458" t="s">
        <v>293</v>
      </c>
      <c r="EY1" s="458" t="s">
        <v>709</v>
      </c>
      <c r="EZ1" s="458" t="s">
        <v>711</v>
      </c>
      <c r="FA1" s="458" t="s">
        <v>713</v>
      </c>
      <c r="FB1" s="458" t="s">
        <v>715</v>
      </c>
      <c r="FC1" s="458" t="s">
        <v>294</v>
      </c>
      <c r="FD1" s="458" t="s">
        <v>717</v>
      </c>
      <c r="FE1" s="458" t="s">
        <v>719</v>
      </c>
      <c r="FF1" s="458" t="s">
        <v>721</v>
      </c>
      <c r="FG1" s="458" t="s">
        <v>723</v>
      </c>
      <c r="FH1" s="458" t="s">
        <v>725</v>
      </c>
      <c r="FI1" s="458" t="s">
        <v>295</v>
      </c>
      <c r="FJ1" s="458" t="s">
        <v>728</v>
      </c>
      <c r="FK1" s="458" t="s">
        <v>296</v>
      </c>
      <c r="FL1" s="458" t="s">
        <v>731</v>
      </c>
      <c r="FM1" s="458" t="s">
        <v>732</v>
      </c>
      <c r="FN1" s="458" t="s">
        <v>734</v>
      </c>
      <c r="FO1" s="458" t="s">
        <v>297</v>
      </c>
      <c r="FP1" s="458" t="s">
        <v>737</v>
      </c>
      <c r="FQ1" s="458" t="s">
        <v>738</v>
      </c>
      <c r="FR1" s="458" t="s">
        <v>740</v>
      </c>
      <c r="FS1" s="458" t="s">
        <v>298</v>
      </c>
      <c r="FT1" s="458" t="s">
        <v>743</v>
      </c>
      <c r="FU1" s="458" t="s">
        <v>745</v>
      </c>
      <c r="FV1" s="458" t="s">
        <v>747</v>
      </c>
      <c r="FW1" s="461" t="s">
        <v>299</v>
      </c>
      <c r="FX1" s="461" t="s">
        <v>300</v>
      </c>
      <c r="FY1" s="458" t="s">
        <v>306</v>
      </c>
      <c r="FZ1" s="458" t="s">
        <v>749</v>
      </c>
      <c r="GA1" s="458" t="s">
        <v>751</v>
      </c>
      <c r="GB1" s="458" t="s">
        <v>753</v>
      </c>
      <c r="GC1" s="458" t="s">
        <v>755</v>
      </c>
      <c r="GD1" s="458" t="s">
        <v>757</v>
      </c>
      <c r="GE1" s="458" t="s">
        <v>759</v>
      </c>
      <c r="GF1" s="461" t="s">
        <v>301</v>
      </c>
      <c r="GG1" s="458" t="s">
        <v>307</v>
      </c>
      <c r="GH1" s="458" t="s">
        <v>761</v>
      </c>
      <c r="GI1" s="458" t="s">
        <v>763</v>
      </c>
      <c r="GJ1" s="458" t="s">
        <v>764</v>
      </c>
      <c r="GK1" s="458" t="s">
        <v>308</v>
      </c>
      <c r="GL1" s="458" t="s">
        <v>767</v>
      </c>
      <c r="GM1" s="458" t="s">
        <v>768</v>
      </c>
      <c r="GN1" s="461" t="s">
        <v>302</v>
      </c>
      <c r="GO1" s="458" t="s">
        <v>303</v>
      </c>
      <c r="GP1" s="458" t="s">
        <v>770</v>
      </c>
      <c r="GQ1" s="458" t="s">
        <v>772</v>
      </c>
      <c r="GR1" s="458" t="s">
        <v>774</v>
      </c>
      <c r="GS1" s="458" t="s">
        <v>776</v>
      </c>
      <c r="GT1" s="458" t="s">
        <v>778</v>
      </c>
      <c r="GU1" s="461" t="s">
        <v>304</v>
      </c>
      <c r="GV1" s="458" t="s">
        <v>305</v>
      </c>
      <c r="GW1" s="458" t="s">
        <v>780</v>
      </c>
      <c r="GX1" s="458" t="s">
        <v>782</v>
      </c>
      <c r="GY1" s="458" t="s">
        <v>784</v>
      </c>
      <c r="GZ1" s="458" t="s">
        <v>786</v>
      </c>
      <c r="HA1" s="458" t="s">
        <v>788</v>
      </c>
      <c r="HB1" s="458" t="s">
        <v>790</v>
      </c>
      <c r="HC1" s="457" t="s">
        <v>309</v>
      </c>
      <c r="HD1" s="461" t="s">
        <v>310</v>
      </c>
      <c r="HE1" s="458" t="s">
        <v>311</v>
      </c>
      <c r="HF1" s="458" t="s">
        <v>792</v>
      </c>
      <c r="HG1" s="458" t="s">
        <v>794</v>
      </c>
      <c r="HH1" s="458" t="s">
        <v>796</v>
      </c>
      <c r="HI1" s="458" t="s">
        <v>798</v>
      </c>
      <c r="HJ1" s="458" t="s">
        <v>312</v>
      </c>
      <c r="HK1" s="458" t="s">
        <v>801</v>
      </c>
      <c r="HL1" s="458" t="s">
        <v>329</v>
      </c>
      <c r="HM1" s="458" t="s">
        <v>839</v>
      </c>
      <c r="HN1" s="458" t="s">
        <v>841</v>
      </c>
      <c r="HO1" s="458" t="s">
        <v>843</v>
      </c>
      <c r="HP1" s="461" t="s">
        <v>313</v>
      </c>
      <c r="HQ1" s="458" t="s">
        <v>803</v>
      </c>
      <c r="HR1" s="458" t="s">
        <v>805</v>
      </c>
      <c r="HS1" s="458" t="s">
        <v>314</v>
      </c>
      <c r="HT1" s="458" t="s">
        <v>808</v>
      </c>
      <c r="HU1" s="458" t="s">
        <v>810</v>
      </c>
      <c r="HV1" s="458" t="s">
        <v>811</v>
      </c>
      <c r="HW1" s="458" t="s">
        <v>813</v>
      </c>
      <c r="HX1" s="461" t="s">
        <v>315</v>
      </c>
      <c r="HY1" s="458" t="s">
        <v>815</v>
      </c>
      <c r="HZ1" s="458" t="s">
        <v>817</v>
      </c>
      <c r="IA1" s="458" t="s">
        <v>819</v>
      </c>
      <c r="IB1" s="458" t="s">
        <v>316</v>
      </c>
      <c r="IC1" s="458" t="s">
        <v>821</v>
      </c>
      <c r="ID1" s="458" t="s">
        <v>823</v>
      </c>
      <c r="IE1" s="458" t="s">
        <v>317</v>
      </c>
      <c r="IF1" s="458" t="s">
        <v>825</v>
      </c>
      <c r="IG1" s="458" t="s">
        <v>827</v>
      </c>
      <c r="IH1" s="458" t="s">
        <v>318</v>
      </c>
      <c r="II1" s="458" t="s">
        <v>829</v>
      </c>
      <c r="IJ1" s="458" t="s">
        <v>831</v>
      </c>
      <c r="IK1" s="458" t="s">
        <v>833</v>
      </c>
      <c r="IL1" s="458" t="s">
        <v>835</v>
      </c>
      <c r="IM1" s="458" t="s">
        <v>319</v>
      </c>
      <c r="IN1" s="458" t="s">
        <v>837</v>
      </c>
      <c r="IO1" s="461" t="s">
        <v>320</v>
      </c>
      <c r="IP1" s="458" t="s">
        <v>845</v>
      </c>
      <c r="IQ1" s="458" t="s">
        <v>847</v>
      </c>
      <c r="IR1" s="458" t="s">
        <v>321</v>
      </c>
      <c r="IS1" s="458" t="s">
        <v>849</v>
      </c>
      <c r="IT1" s="458" t="s">
        <v>851</v>
      </c>
      <c r="IU1" s="458" t="s">
        <v>853</v>
      </c>
      <c r="IV1" s="461" t="s">
        <v>322</v>
      </c>
      <c r="IW1" s="458" t="s">
        <v>855</v>
      </c>
      <c r="IX1" s="458" t="s">
        <v>323</v>
      </c>
      <c r="IY1" s="458" t="s">
        <v>858</v>
      </c>
      <c r="IZ1" s="458" t="s">
        <v>860</v>
      </c>
      <c r="JA1" s="458" t="s">
        <v>862</v>
      </c>
      <c r="JB1" s="458" t="s">
        <v>864</v>
      </c>
      <c r="JC1" s="458" t="s">
        <v>866</v>
      </c>
      <c r="JD1" s="458" t="s">
        <v>868</v>
      </c>
      <c r="JE1" s="458" t="s">
        <v>324</v>
      </c>
      <c r="JF1" s="458" t="s">
        <v>871</v>
      </c>
      <c r="JG1" s="458" t="s">
        <v>873</v>
      </c>
      <c r="JH1" s="458" t="s">
        <v>875</v>
      </c>
      <c r="JI1" s="458" t="s">
        <v>877</v>
      </c>
      <c r="JJ1" s="458" t="s">
        <v>879</v>
      </c>
      <c r="JK1" s="458" t="s">
        <v>881</v>
      </c>
      <c r="JL1" s="458" t="s">
        <v>883</v>
      </c>
      <c r="JM1" s="458" t="s">
        <v>885</v>
      </c>
      <c r="JN1" s="458" t="s">
        <v>325</v>
      </c>
      <c r="JO1" s="458" t="s">
        <v>888</v>
      </c>
      <c r="JP1" s="458" t="s">
        <v>890</v>
      </c>
      <c r="JQ1" s="458" t="s">
        <v>892</v>
      </c>
      <c r="JR1" s="458" t="s">
        <v>894</v>
      </c>
      <c r="JS1" s="458" t="s">
        <v>895</v>
      </c>
      <c r="JT1" s="458" t="s">
        <v>897</v>
      </c>
      <c r="JU1" s="458" t="s">
        <v>899</v>
      </c>
      <c r="JV1" s="458" t="s">
        <v>901</v>
      </c>
      <c r="JW1" s="458" t="s">
        <v>903</v>
      </c>
      <c r="JX1" s="458" t="s">
        <v>905</v>
      </c>
      <c r="JY1" s="458" t="s">
        <v>907</v>
      </c>
      <c r="JZ1" s="458" t="s">
        <v>909</v>
      </c>
      <c r="KA1" s="458" t="s">
        <v>911</v>
      </c>
      <c r="KB1" s="458" t="s">
        <v>913</v>
      </c>
      <c r="KC1" s="458" t="s">
        <v>915</v>
      </c>
      <c r="KD1" s="458" t="s">
        <v>917</v>
      </c>
      <c r="KE1" s="458" t="s">
        <v>919</v>
      </c>
      <c r="KF1" s="458" t="s">
        <v>921</v>
      </c>
      <c r="KG1" s="458" t="s">
        <v>923</v>
      </c>
      <c r="KH1" s="458" t="s">
        <v>925</v>
      </c>
      <c r="KI1" s="458" t="s">
        <v>927</v>
      </c>
      <c r="KJ1" s="458" t="s">
        <v>929</v>
      </c>
      <c r="KK1" s="458" t="s">
        <v>931</v>
      </c>
      <c r="KL1" s="458" t="s">
        <v>933</v>
      </c>
      <c r="KM1" s="458" t="s">
        <v>935</v>
      </c>
      <c r="KN1" s="458" t="s">
        <v>937</v>
      </c>
      <c r="KO1" s="461" t="s">
        <v>326</v>
      </c>
      <c r="KP1" s="458" t="s">
        <v>939</v>
      </c>
      <c r="KQ1" s="458" t="s">
        <v>327</v>
      </c>
      <c r="KR1" s="458" t="s">
        <v>942</v>
      </c>
      <c r="KS1" s="458" t="s">
        <v>944</v>
      </c>
      <c r="KT1" s="458" t="s">
        <v>946</v>
      </c>
      <c r="KU1" s="458" t="s">
        <v>948</v>
      </c>
      <c r="KV1" s="458" t="s">
        <v>328</v>
      </c>
      <c r="KW1" s="458" t="s">
        <v>951</v>
      </c>
      <c r="KX1" s="458" t="s">
        <v>953</v>
      </c>
      <c r="KY1" s="458" t="s">
        <v>955</v>
      </c>
      <c r="KZ1" s="458" t="s">
        <v>957</v>
      </c>
      <c r="LA1" s="458" t="s">
        <v>959</v>
      </c>
      <c r="LB1" s="458" t="s">
        <v>961</v>
      </c>
      <c r="LC1" s="458" t="s">
        <v>963</v>
      </c>
      <c r="LD1" s="457" t="s">
        <v>330</v>
      </c>
      <c r="LE1" s="461" t="s">
        <v>331</v>
      </c>
      <c r="LF1" s="458" t="s">
        <v>332</v>
      </c>
      <c r="LG1" s="458" t="s">
        <v>346</v>
      </c>
      <c r="LH1" s="458" t="s">
        <v>965</v>
      </c>
      <c r="LI1" s="458" t="s">
        <v>967</v>
      </c>
      <c r="LJ1" s="458" t="s">
        <v>969</v>
      </c>
      <c r="LK1" s="458" t="s">
        <v>971</v>
      </c>
      <c r="LL1" s="458" t="s">
        <v>347</v>
      </c>
      <c r="LM1" s="458" t="s">
        <v>973</v>
      </c>
      <c r="LN1" s="458" t="s">
        <v>348</v>
      </c>
      <c r="LO1" s="458" t="s">
        <v>975</v>
      </c>
      <c r="LP1" s="458" t="s">
        <v>333</v>
      </c>
      <c r="LQ1" s="458" t="s">
        <v>977</v>
      </c>
      <c r="LR1" s="458" t="s">
        <v>349</v>
      </c>
      <c r="LS1" s="458" t="s">
        <v>979</v>
      </c>
      <c r="LT1" s="458" t="s">
        <v>981</v>
      </c>
      <c r="LU1" s="458" t="s">
        <v>350</v>
      </c>
      <c r="LV1" s="461" t="s">
        <v>334</v>
      </c>
      <c r="LW1" s="458" t="s">
        <v>335</v>
      </c>
      <c r="LX1" s="458" t="s">
        <v>983</v>
      </c>
      <c r="LY1" s="458" t="s">
        <v>985</v>
      </c>
      <c r="LZ1" s="458" t="s">
        <v>986</v>
      </c>
      <c r="MA1" s="458" t="s">
        <v>988</v>
      </c>
      <c r="MB1" s="458" t="s">
        <v>989</v>
      </c>
      <c r="MC1" s="458" t="s">
        <v>991</v>
      </c>
      <c r="MD1" s="458" t="s">
        <v>993</v>
      </c>
      <c r="ME1" s="458" t="s">
        <v>995</v>
      </c>
      <c r="MF1" s="458" t="s">
        <v>997</v>
      </c>
      <c r="MG1" s="458" t="s">
        <v>336</v>
      </c>
      <c r="MH1" s="458" t="s">
        <v>1000</v>
      </c>
      <c r="MI1" s="458" t="s">
        <v>1001</v>
      </c>
      <c r="MJ1" s="458" t="s">
        <v>1003</v>
      </c>
      <c r="MK1" s="458" t="s">
        <v>337</v>
      </c>
      <c r="ML1" s="458" t="s">
        <v>1006</v>
      </c>
      <c r="MM1" s="458" t="s">
        <v>1007</v>
      </c>
      <c r="MN1" s="458" t="s">
        <v>1009</v>
      </c>
      <c r="MO1" s="458" t="s">
        <v>1011</v>
      </c>
      <c r="MP1" s="458" t="s">
        <v>338</v>
      </c>
      <c r="MQ1" s="458" t="s">
        <v>1014</v>
      </c>
      <c r="MR1" s="458" t="s">
        <v>1016</v>
      </c>
      <c r="MS1" s="458" t="s">
        <v>1018</v>
      </c>
      <c r="MT1" s="458" t="s">
        <v>1020</v>
      </c>
      <c r="MU1" s="458" t="s">
        <v>339</v>
      </c>
      <c r="MV1" s="458" t="s">
        <v>1023</v>
      </c>
      <c r="MW1" s="458" t="s">
        <v>1025</v>
      </c>
      <c r="MX1" s="458" t="s">
        <v>1027</v>
      </c>
      <c r="MY1" s="458" t="s">
        <v>1029</v>
      </c>
      <c r="MZ1" s="458" t="s">
        <v>1031</v>
      </c>
      <c r="NA1" s="458" t="s">
        <v>1033</v>
      </c>
      <c r="NB1" s="458" t="s">
        <v>1035</v>
      </c>
      <c r="NC1" s="458" t="s">
        <v>1037</v>
      </c>
      <c r="ND1" s="458" t="s">
        <v>1039</v>
      </c>
      <c r="NE1" s="458" t="s">
        <v>1041</v>
      </c>
      <c r="NF1" s="458" t="s">
        <v>1043</v>
      </c>
      <c r="NG1" s="458" t="s">
        <v>1044</v>
      </c>
      <c r="NH1" s="461" t="s">
        <v>340</v>
      </c>
      <c r="NI1" s="458" t="s">
        <v>341</v>
      </c>
      <c r="NJ1" s="458" t="s">
        <v>1046</v>
      </c>
      <c r="NK1" s="458" t="s">
        <v>1048</v>
      </c>
      <c r="NL1" s="458" t="s">
        <v>1050</v>
      </c>
      <c r="NM1" s="458" t="s">
        <v>1052</v>
      </c>
      <c r="NN1" s="461" t="s">
        <v>342</v>
      </c>
      <c r="NO1" s="458" t="s">
        <v>343</v>
      </c>
      <c r="NP1" s="458" t="s">
        <v>1053</v>
      </c>
      <c r="NQ1" s="458" t="s">
        <v>344</v>
      </c>
      <c r="NR1" s="458" t="s">
        <v>1055</v>
      </c>
      <c r="NS1" s="458" t="s">
        <v>1057</v>
      </c>
      <c r="NT1" s="458" t="s">
        <v>345</v>
      </c>
      <c r="NU1" s="458" t="s">
        <v>1059</v>
      </c>
      <c r="NV1" s="457" t="s">
        <v>351</v>
      </c>
      <c r="NW1" s="461" t="s">
        <v>352</v>
      </c>
      <c r="NX1" s="458" t="s">
        <v>353</v>
      </c>
      <c r="NY1" s="458" t="s">
        <v>1062</v>
      </c>
      <c r="NZ1" s="458" t="s">
        <v>1064</v>
      </c>
      <c r="OA1" s="458" t="s">
        <v>354</v>
      </c>
      <c r="OB1" s="458" t="s">
        <v>364</v>
      </c>
      <c r="OC1" s="458" t="s">
        <v>1066</v>
      </c>
      <c r="OD1" s="458" t="s">
        <v>1068</v>
      </c>
      <c r="OE1" s="458" t="s">
        <v>1070</v>
      </c>
      <c r="OF1" s="458" t="s">
        <v>1072</v>
      </c>
      <c r="OG1" s="458" t="s">
        <v>1074</v>
      </c>
      <c r="OH1" s="458" t="s">
        <v>1076</v>
      </c>
      <c r="OI1" s="458" t="s">
        <v>1078</v>
      </c>
      <c r="OJ1" s="458" t="s">
        <v>1080</v>
      </c>
      <c r="OK1" s="458" t="s">
        <v>1082</v>
      </c>
      <c r="OL1" s="458" t="s">
        <v>1084</v>
      </c>
      <c r="OM1" s="458" t="s">
        <v>1086</v>
      </c>
      <c r="ON1" s="458" t="s">
        <v>1088</v>
      </c>
      <c r="OO1" s="458" t="s">
        <v>1090</v>
      </c>
      <c r="OP1" s="458" t="s">
        <v>1092</v>
      </c>
      <c r="OQ1" s="458" t="s">
        <v>1094</v>
      </c>
      <c r="OR1" s="458" t="s">
        <v>1096</v>
      </c>
      <c r="OS1" s="458" t="s">
        <v>1098</v>
      </c>
      <c r="OT1" s="458" t="s">
        <v>1100</v>
      </c>
      <c r="OU1" s="458" t="s">
        <v>1102</v>
      </c>
      <c r="OV1" s="458" t="s">
        <v>1104</v>
      </c>
      <c r="OW1" s="458" t="s">
        <v>1106</v>
      </c>
      <c r="OX1" s="458" t="s">
        <v>1108</v>
      </c>
      <c r="OY1" s="458" t="s">
        <v>365</v>
      </c>
      <c r="OZ1" s="458" t="s">
        <v>1111</v>
      </c>
      <c r="PA1" s="458" t="s">
        <v>1113</v>
      </c>
      <c r="PB1" s="458" t="s">
        <v>1114</v>
      </c>
      <c r="PC1" s="458" t="s">
        <v>1116</v>
      </c>
      <c r="PD1" s="458" t="s">
        <v>1118</v>
      </c>
      <c r="PE1" s="458" t="s">
        <v>1120</v>
      </c>
      <c r="PF1" s="458" t="s">
        <v>1122</v>
      </c>
      <c r="PG1" s="458" t="s">
        <v>1124</v>
      </c>
      <c r="PH1" s="458" t="s">
        <v>1126</v>
      </c>
      <c r="PI1" s="458" t="s">
        <v>1128</v>
      </c>
      <c r="PJ1" s="458" t="s">
        <v>1130</v>
      </c>
      <c r="PK1" s="458" t="s">
        <v>1132</v>
      </c>
      <c r="PL1" s="458" t="s">
        <v>1134</v>
      </c>
      <c r="PM1" s="458" t="s">
        <v>1136</v>
      </c>
      <c r="PN1" s="458" t="s">
        <v>1138</v>
      </c>
      <c r="PO1" s="458" t="s">
        <v>1140</v>
      </c>
      <c r="PP1" s="458" t="s">
        <v>1142</v>
      </c>
      <c r="PQ1" s="458" t="s">
        <v>1144</v>
      </c>
      <c r="PR1" s="458" t="s">
        <v>1146</v>
      </c>
      <c r="PS1" s="458" t="s">
        <v>1148</v>
      </c>
      <c r="PT1" s="458" t="s">
        <v>1150</v>
      </c>
      <c r="PU1" s="458" t="s">
        <v>1152</v>
      </c>
      <c r="PV1" s="458" t="s">
        <v>1154</v>
      </c>
      <c r="PW1" s="458" t="s">
        <v>1156</v>
      </c>
      <c r="PX1" s="458" t="s">
        <v>1158</v>
      </c>
      <c r="PY1" s="458" t="s">
        <v>1160</v>
      </c>
      <c r="PZ1" s="458" t="s">
        <v>355</v>
      </c>
      <c r="QA1" s="458" t="s">
        <v>1162</v>
      </c>
      <c r="QB1" s="458" t="s">
        <v>1164</v>
      </c>
      <c r="QC1" s="458" t="s">
        <v>1166</v>
      </c>
      <c r="QD1" s="458" t="s">
        <v>1168</v>
      </c>
      <c r="QE1" s="458" t="s">
        <v>1170</v>
      </c>
      <c r="QF1" s="461" t="s">
        <v>356</v>
      </c>
      <c r="QG1" s="458" t="s">
        <v>357</v>
      </c>
      <c r="QH1" s="458" t="s">
        <v>1172</v>
      </c>
      <c r="QI1" s="458" t="s">
        <v>1174</v>
      </c>
      <c r="QJ1" s="458" t="s">
        <v>1176</v>
      </c>
      <c r="QK1" s="458" t="s">
        <v>1178</v>
      </c>
      <c r="QL1" s="458" t="s">
        <v>1180</v>
      </c>
      <c r="QM1" s="458" t="s">
        <v>1182</v>
      </c>
      <c r="QN1" s="461" t="s">
        <v>358</v>
      </c>
      <c r="QO1" s="458" t="s">
        <v>1184</v>
      </c>
      <c r="QP1" s="458" t="s">
        <v>359</v>
      </c>
      <c r="QQ1" s="458" t="s">
        <v>366</v>
      </c>
      <c r="QR1" s="458" t="s">
        <v>1186</v>
      </c>
      <c r="QS1" s="458" t="s">
        <v>1188</v>
      </c>
      <c r="QT1" s="458" t="s">
        <v>1190</v>
      </c>
      <c r="QU1" s="458" t="s">
        <v>1192</v>
      </c>
      <c r="QV1" s="458" t="s">
        <v>1194</v>
      </c>
      <c r="QW1" s="458" t="s">
        <v>1196</v>
      </c>
      <c r="QX1" s="458" t="s">
        <v>1198</v>
      </c>
      <c r="QY1" s="458" t="s">
        <v>1200</v>
      </c>
      <c r="QZ1" s="458" t="s">
        <v>1202</v>
      </c>
      <c r="RA1" s="458" t="s">
        <v>1204</v>
      </c>
      <c r="RB1" s="458" t="s">
        <v>1206</v>
      </c>
      <c r="RC1" s="458" t="s">
        <v>1208</v>
      </c>
      <c r="RD1" s="458" t="s">
        <v>1210</v>
      </c>
      <c r="RE1" s="458" t="s">
        <v>1212</v>
      </c>
      <c r="RF1" s="461" t="s">
        <v>360</v>
      </c>
      <c r="RG1" s="458" t="s">
        <v>361</v>
      </c>
      <c r="RH1" s="458" t="s">
        <v>1214</v>
      </c>
      <c r="RI1" s="458" t="s">
        <v>1216</v>
      </c>
      <c r="RJ1" s="461" t="s">
        <v>362</v>
      </c>
      <c r="RK1" s="458" t="s">
        <v>363</v>
      </c>
      <c r="RL1" s="458" t="s">
        <v>1218</v>
      </c>
      <c r="RM1" s="458" t="s">
        <v>1219</v>
      </c>
      <c r="RN1" s="458" t="s">
        <v>1220</v>
      </c>
      <c r="RO1" s="458" t="s">
        <v>1221</v>
      </c>
      <c r="RP1" s="458" t="s">
        <v>1223</v>
      </c>
      <c r="RQ1" s="458" t="s">
        <v>1224</v>
      </c>
      <c r="RR1" s="458" t="s">
        <v>1226</v>
      </c>
      <c r="RS1" s="458" t="s">
        <v>1227</v>
      </c>
      <c r="RT1" s="457" t="s">
        <v>367</v>
      </c>
      <c r="RU1" s="461" t="s">
        <v>368</v>
      </c>
      <c r="RV1" s="458" t="s">
        <v>369</v>
      </c>
      <c r="RW1" s="458" t="s">
        <v>1229</v>
      </c>
      <c r="RX1" s="458" t="s">
        <v>1231</v>
      </c>
      <c r="RY1" s="458" t="s">
        <v>370</v>
      </c>
      <c r="RZ1" s="458" t="s">
        <v>1233</v>
      </c>
      <c r="SA1" s="458" t="s">
        <v>1235</v>
      </c>
      <c r="SB1" s="458" t="s">
        <v>1237</v>
      </c>
      <c r="SC1" s="458" t="s">
        <v>1239</v>
      </c>
      <c r="SD1" s="461" t="s">
        <v>371</v>
      </c>
      <c r="SE1" s="458" t="s">
        <v>372</v>
      </c>
      <c r="SF1" s="458" t="s">
        <v>1241</v>
      </c>
      <c r="SG1" s="458" t="s">
        <v>1243</v>
      </c>
      <c r="SH1" s="458" t="s">
        <v>1245</v>
      </c>
      <c r="SI1" s="458" t="s">
        <v>1247</v>
      </c>
      <c r="SJ1" s="458" t="s">
        <v>1249</v>
      </c>
      <c r="SK1" s="458" t="s">
        <v>1251</v>
      </c>
      <c r="SL1" s="458" t="s">
        <v>1253</v>
      </c>
      <c r="SM1" s="458" t="s">
        <v>1255</v>
      </c>
      <c r="SN1" s="458" t="s">
        <v>1257</v>
      </c>
      <c r="SO1" s="458" t="s">
        <v>1259</v>
      </c>
      <c r="SP1" s="458" t="s">
        <v>1261</v>
      </c>
      <c r="SQ1" s="458" t="s">
        <v>1263</v>
      </c>
      <c r="SR1" s="458" t="s">
        <v>1265</v>
      </c>
      <c r="SS1" s="458" t="s">
        <v>1267</v>
      </c>
      <c r="ST1" s="458" t="s">
        <v>1269</v>
      </c>
      <c r="SU1" s="457" t="s">
        <v>373</v>
      </c>
      <c r="SV1" s="461" t="s">
        <v>374</v>
      </c>
      <c r="SW1" s="458" t="s">
        <v>375</v>
      </c>
      <c r="SX1" s="458" t="s">
        <v>1271</v>
      </c>
      <c r="SY1" s="458" t="s">
        <v>1273</v>
      </c>
      <c r="SZ1" s="458" t="s">
        <v>1275</v>
      </c>
      <c r="TA1" s="458" t="s">
        <v>1277</v>
      </c>
      <c r="TB1" s="458" t="s">
        <v>1279</v>
      </c>
      <c r="TC1" s="458" t="s">
        <v>376</v>
      </c>
      <c r="TD1" s="458" t="s">
        <v>1281</v>
      </c>
      <c r="TE1" s="458" t="s">
        <v>1283</v>
      </c>
      <c r="TF1" s="458" t="s">
        <v>1285</v>
      </c>
      <c r="TG1" s="458" t="s">
        <v>1287</v>
      </c>
      <c r="TH1" s="458" t="s">
        <v>1289</v>
      </c>
      <c r="TI1" s="458" t="s">
        <v>1291</v>
      </c>
      <c r="TJ1" s="461" t="s">
        <v>377</v>
      </c>
      <c r="TK1" s="458" t="s">
        <v>378</v>
      </c>
      <c r="TL1" s="458" t="s">
        <v>379</v>
      </c>
      <c r="TM1" s="458" t="s">
        <v>1293</v>
      </c>
      <c r="TN1" s="458" t="s">
        <v>1295</v>
      </c>
      <c r="TO1" s="458" t="s">
        <v>1296</v>
      </c>
      <c r="TP1" s="458" t="s">
        <v>1298</v>
      </c>
      <c r="TQ1" s="458" t="s">
        <v>1300</v>
      </c>
      <c r="TR1" s="458" t="s">
        <v>1302</v>
      </c>
      <c r="TS1" s="458" t="s">
        <v>1304</v>
      </c>
      <c r="TT1" s="458" t="s">
        <v>1306</v>
      </c>
      <c r="TU1" s="458" t="s">
        <v>1308</v>
      </c>
      <c r="TV1" s="458" t="s">
        <v>1310</v>
      </c>
      <c r="TW1" s="458" t="s">
        <v>1312</v>
      </c>
      <c r="TX1" s="458" t="s">
        <v>1314</v>
      </c>
      <c r="TY1" s="458" t="s">
        <v>1316</v>
      </c>
      <c r="TZ1" s="458" t="s">
        <v>1318</v>
      </c>
      <c r="UA1" s="458" t="s">
        <v>1320</v>
      </c>
      <c r="UB1" s="458" t="s">
        <v>1322</v>
      </c>
      <c r="UC1" s="457" t="s">
        <v>1324</v>
      </c>
      <c r="UD1" s="458" t="s">
        <v>1326</v>
      </c>
      <c r="UE1" s="458" t="s">
        <v>1328</v>
      </c>
      <c r="UF1" s="458" t="s">
        <v>1330</v>
      </c>
      <c r="UG1" s="458" t="s">
        <v>1332</v>
      </c>
      <c r="UH1" s="458" t="s">
        <v>1334</v>
      </c>
      <c r="UI1" s="459"/>
    </row>
    <row r="2" spans="1:555" s="122" customFormat="1" hidden="1" x14ac:dyDescent="0.25">
      <c r="A2" s="455" t="s">
        <v>1357</v>
      </c>
      <c r="B2" s="455" t="s">
        <v>1359</v>
      </c>
      <c r="C2" s="455" t="s">
        <v>471</v>
      </c>
      <c r="D2" s="455" t="s">
        <v>1358</v>
      </c>
      <c r="E2" s="455" t="s">
        <v>1360</v>
      </c>
      <c r="F2" s="455" t="s">
        <v>472</v>
      </c>
      <c r="G2" s="456" t="s">
        <v>1361</v>
      </c>
      <c r="H2" s="455" t="s">
        <v>1362</v>
      </c>
      <c r="I2" s="455" t="s">
        <v>1363</v>
      </c>
      <c r="J2" s="455" t="s">
        <v>1452</v>
      </c>
      <c r="K2" s="455" t="s">
        <v>1364</v>
      </c>
      <c r="L2" s="455" t="s">
        <v>1365</v>
      </c>
      <c r="M2" s="455" t="s">
        <v>1366</v>
      </c>
      <c r="N2" s="455" t="s">
        <v>1367</v>
      </c>
      <c r="O2" s="455" t="s">
        <v>1368</v>
      </c>
      <c r="P2" s="455" t="s">
        <v>1460</v>
      </c>
      <c r="Q2" s="455" t="s">
        <v>1496</v>
      </c>
      <c r="R2" s="450" t="str">
        <f>+Presupuesto!D11</f>
        <v>Recurrente</v>
      </c>
      <c r="S2" s="450" t="str">
        <f>+Presupuesto!E11</f>
        <v>Programa / Proyecto 2017</v>
      </c>
      <c r="T2" s="455"/>
      <c r="U2" s="455" t="s">
        <v>394</v>
      </c>
      <c r="V2" s="455" t="s">
        <v>412</v>
      </c>
      <c r="W2" s="455" t="s">
        <v>395</v>
      </c>
      <c r="X2" s="455" t="s">
        <v>396</v>
      </c>
      <c r="Y2" s="455" t="s">
        <v>397</v>
      </c>
      <c r="Z2" s="455" t="s">
        <v>398</v>
      </c>
      <c r="AA2" s="455" t="s">
        <v>399</v>
      </c>
      <c r="AB2" s="455" t="s">
        <v>400</v>
      </c>
      <c r="AC2" s="455" t="s">
        <v>401</v>
      </c>
      <c r="AD2" s="455" t="s">
        <v>402</v>
      </c>
      <c r="AE2" s="455" t="s">
        <v>403</v>
      </c>
      <c r="AF2" s="455" t="s">
        <v>404</v>
      </c>
      <c r="AG2" s="455"/>
      <c r="AH2" s="455" t="s">
        <v>420</v>
      </c>
      <c r="AI2" s="455" t="s">
        <v>421</v>
      </c>
      <c r="AJ2" s="455" t="s">
        <v>422</v>
      </c>
      <c r="AK2" s="455" t="s">
        <v>423</v>
      </c>
      <c r="AL2" s="455" t="s">
        <v>424</v>
      </c>
      <c r="AM2" s="455" t="s">
        <v>427</v>
      </c>
      <c r="AN2" s="455" t="s">
        <v>425</v>
      </c>
      <c r="AO2" s="455" t="s">
        <v>426</v>
      </c>
      <c r="AP2" s="455" t="s">
        <v>428</v>
      </c>
      <c r="AQ2" s="455" t="s">
        <v>429</v>
      </c>
      <c r="AR2" s="455" t="s">
        <v>430</v>
      </c>
      <c r="AS2" s="455" t="s">
        <v>431</v>
      </c>
      <c r="AT2" s="455" t="s">
        <v>432</v>
      </c>
      <c r="AU2" s="455" t="s">
        <v>433</v>
      </c>
      <c r="AV2" s="455" t="s">
        <v>434</v>
      </c>
      <c r="AW2" s="455" t="s">
        <v>435</v>
      </c>
      <c r="AX2" s="455" t="s">
        <v>436</v>
      </c>
      <c r="AY2" s="455" t="s">
        <v>437</v>
      </c>
      <c r="AZ2" s="455" t="s">
        <v>438</v>
      </c>
      <c r="BA2" s="455" t="s">
        <v>439</v>
      </c>
      <c r="BB2" s="455" t="s">
        <v>440</v>
      </c>
      <c r="BC2" s="455" t="s">
        <v>441</v>
      </c>
      <c r="BD2" s="455" t="s">
        <v>442</v>
      </c>
      <c r="BE2" s="455" t="s">
        <v>443</v>
      </c>
      <c r="BF2" s="455" t="s">
        <v>444</v>
      </c>
      <c r="BG2" s="455" t="s">
        <v>445</v>
      </c>
      <c r="BH2" s="455" t="s">
        <v>446</v>
      </c>
      <c r="BI2" s="455" t="s">
        <v>447</v>
      </c>
      <c r="BJ2" s="455" t="s">
        <v>448</v>
      </c>
      <c r="BK2" s="455" t="s">
        <v>449</v>
      </c>
      <c r="BL2" s="455" t="s">
        <v>450</v>
      </c>
      <c r="BM2" s="455" t="s">
        <v>451</v>
      </c>
      <c r="BN2" s="455" t="s">
        <v>452</v>
      </c>
      <c r="BO2" s="455" t="s">
        <v>453</v>
      </c>
      <c r="BP2" s="455" t="s">
        <v>454</v>
      </c>
      <c r="BQ2" s="455" t="s">
        <v>455</v>
      </c>
      <c r="BR2" s="455" t="s">
        <v>456</v>
      </c>
      <c r="BS2" s="455" t="s">
        <v>457</v>
      </c>
      <c r="BT2" s="455" t="s">
        <v>458</v>
      </c>
      <c r="BU2" s="455" t="s">
        <v>459</v>
      </c>
      <c r="BV2" s="455"/>
      <c r="BW2" s="455"/>
      <c r="BX2" s="455"/>
      <c r="BY2" s="455"/>
      <c r="BZ2" s="455"/>
      <c r="CA2" s="455"/>
      <c r="CB2" s="455"/>
      <c r="CC2" s="455"/>
      <c r="CD2" s="455"/>
      <c r="CE2" s="455"/>
      <c r="CF2" s="455"/>
      <c r="CG2" s="455"/>
      <c r="CH2" s="455"/>
      <c r="CI2" s="455"/>
      <c r="CJ2" s="455"/>
      <c r="CK2" s="455"/>
      <c r="CL2" s="455"/>
      <c r="CM2" s="455"/>
      <c r="CN2" s="455"/>
      <c r="CO2" s="455"/>
      <c r="CP2" s="455"/>
      <c r="CQ2" s="455"/>
      <c r="CR2" s="455"/>
      <c r="CS2" s="455"/>
      <c r="CT2" s="455"/>
      <c r="CU2" s="455"/>
      <c r="CV2" s="455"/>
      <c r="CW2" s="455"/>
      <c r="CX2" s="455"/>
      <c r="CY2" s="455"/>
      <c r="CZ2" s="455"/>
      <c r="DA2" s="455"/>
      <c r="DB2" s="455"/>
      <c r="DC2" s="455"/>
      <c r="DD2" s="455"/>
      <c r="DE2" s="455"/>
      <c r="DF2" s="455"/>
      <c r="DG2" s="455"/>
      <c r="DH2" s="455"/>
      <c r="DI2" s="455"/>
      <c r="DJ2" s="455"/>
      <c r="DK2" s="455"/>
      <c r="DL2" s="455"/>
      <c r="DM2" s="455"/>
      <c r="DN2" s="455"/>
      <c r="DO2" s="455"/>
      <c r="DP2" s="455"/>
      <c r="DQ2" s="455"/>
      <c r="DR2" s="455"/>
      <c r="DS2" s="455"/>
      <c r="DT2" s="455"/>
      <c r="DU2" s="455"/>
      <c r="DV2" s="455"/>
      <c r="DW2" s="455"/>
      <c r="DX2" s="455"/>
      <c r="DY2" s="455"/>
      <c r="DZ2" s="455"/>
      <c r="EA2" s="455"/>
      <c r="EB2" s="455"/>
      <c r="EC2" s="455"/>
      <c r="ED2" s="455"/>
      <c r="EE2" s="455"/>
      <c r="EF2" s="455"/>
      <c r="EG2" s="455"/>
      <c r="EH2" s="455"/>
      <c r="EI2" s="455"/>
      <c r="EJ2" s="455"/>
      <c r="EK2" s="455"/>
      <c r="EL2" s="455"/>
      <c r="EM2" s="455"/>
      <c r="EN2" s="455"/>
      <c r="EO2" s="455"/>
      <c r="EP2" s="455"/>
      <c r="EQ2" s="455"/>
      <c r="ER2" s="455"/>
      <c r="ES2" s="455"/>
      <c r="ET2" s="455"/>
      <c r="EU2" s="455"/>
      <c r="EV2" s="455"/>
      <c r="EW2" s="455"/>
      <c r="EX2" s="455"/>
      <c r="EY2" s="455"/>
      <c r="EZ2" s="455"/>
      <c r="FA2" s="455"/>
      <c r="FB2" s="455"/>
      <c r="FC2" s="455"/>
      <c r="FD2" s="455"/>
      <c r="FE2" s="455"/>
      <c r="FF2" s="455"/>
      <c r="FG2" s="455"/>
      <c r="FH2" s="455"/>
      <c r="FI2" s="455"/>
      <c r="FJ2" s="455"/>
      <c r="FK2" s="455"/>
      <c r="FL2" s="455"/>
      <c r="FM2" s="455"/>
      <c r="FN2" s="455"/>
      <c r="FO2" s="455"/>
      <c r="FP2" s="455"/>
      <c r="FQ2" s="455"/>
      <c r="FR2" s="455"/>
      <c r="FS2" s="455"/>
      <c r="FT2" s="455"/>
      <c r="FU2" s="455"/>
      <c r="FV2" s="455"/>
      <c r="FW2" s="455"/>
      <c r="FX2" s="455"/>
      <c r="FY2" s="455"/>
      <c r="FZ2" s="455"/>
      <c r="GA2" s="455"/>
      <c r="GB2" s="455"/>
      <c r="GC2" s="455"/>
      <c r="GD2" s="455"/>
      <c r="GE2" s="455"/>
      <c r="GF2" s="455"/>
      <c r="GG2" s="455"/>
      <c r="GH2" s="455"/>
      <c r="GI2" s="455"/>
      <c r="GJ2" s="455"/>
      <c r="GK2" s="455"/>
      <c r="GL2" s="455"/>
      <c r="GM2" s="455"/>
      <c r="GN2" s="455"/>
      <c r="GO2" s="455"/>
      <c r="GP2" s="455"/>
      <c r="GQ2" s="455"/>
      <c r="GR2" s="455"/>
      <c r="GS2" s="455"/>
      <c r="GT2" s="455"/>
      <c r="GU2" s="455"/>
      <c r="GV2" s="455"/>
      <c r="GW2" s="455"/>
      <c r="GX2" s="455"/>
      <c r="GY2" s="455"/>
      <c r="GZ2" s="455"/>
      <c r="HA2" s="455"/>
      <c r="HB2" s="455"/>
      <c r="HC2" s="455"/>
      <c r="HD2" s="455"/>
      <c r="HE2" s="455"/>
      <c r="HF2" s="455"/>
      <c r="HG2" s="455"/>
      <c r="HH2" s="455"/>
      <c r="HI2" s="455"/>
      <c r="HJ2" s="455"/>
      <c r="HK2" s="455"/>
      <c r="HL2" s="455"/>
      <c r="HM2" s="455"/>
      <c r="HN2" s="455"/>
      <c r="HO2" s="455"/>
      <c r="HP2" s="455"/>
      <c r="HQ2" s="455"/>
      <c r="HR2" s="455"/>
      <c r="HS2" s="455"/>
      <c r="HT2" s="455"/>
      <c r="HU2" s="455"/>
      <c r="HV2" s="455"/>
      <c r="HW2" s="455"/>
      <c r="HX2" s="455"/>
      <c r="HY2" s="455"/>
      <c r="HZ2" s="455"/>
      <c r="IA2" s="455"/>
      <c r="IB2" s="455"/>
      <c r="IC2" s="455"/>
      <c r="ID2" s="455"/>
      <c r="IE2" s="455"/>
      <c r="IF2" s="455"/>
      <c r="IG2" s="455"/>
      <c r="IH2" s="455"/>
      <c r="II2" s="455"/>
      <c r="IJ2" s="455"/>
      <c r="IK2" s="455"/>
      <c r="IL2" s="455"/>
      <c r="IM2" s="455"/>
      <c r="IN2" s="455"/>
      <c r="IO2" s="455"/>
      <c r="IP2" s="455"/>
      <c r="IQ2" s="455"/>
      <c r="IR2" s="455"/>
      <c r="IS2" s="455"/>
      <c r="IT2" s="455"/>
      <c r="IU2" s="455"/>
      <c r="IV2" s="455"/>
      <c r="IW2" s="455"/>
      <c r="IX2" s="455"/>
      <c r="IY2" s="455"/>
      <c r="IZ2" s="455"/>
      <c r="JA2" s="455"/>
      <c r="JB2" s="455"/>
      <c r="JC2" s="455"/>
      <c r="JD2" s="455"/>
      <c r="JE2" s="455"/>
      <c r="JF2" s="455"/>
      <c r="JG2" s="455"/>
      <c r="JH2" s="455"/>
      <c r="JI2" s="455"/>
      <c r="JJ2" s="455"/>
      <c r="JK2" s="455"/>
      <c r="JL2" s="455"/>
      <c r="JM2" s="455"/>
      <c r="JN2" s="455"/>
      <c r="JO2" s="455"/>
      <c r="JP2" s="455"/>
      <c r="JQ2" s="455"/>
      <c r="JR2" s="455"/>
      <c r="JS2" s="455"/>
      <c r="JT2" s="455"/>
      <c r="JU2" s="455"/>
      <c r="JV2" s="455"/>
      <c r="JW2" s="455"/>
      <c r="JX2" s="455"/>
      <c r="JY2" s="455"/>
      <c r="JZ2" s="455"/>
      <c r="KA2" s="455"/>
      <c r="KB2" s="455"/>
      <c r="KC2" s="455"/>
      <c r="KD2" s="455"/>
      <c r="KE2" s="455"/>
      <c r="KF2" s="455"/>
      <c r="KG2" s="455"/>
      <c r="KH2" s="455"/>
      <c r="KI2" s="455"/>
      <c r="KJ2" s="455"/>
      <c r="KK2" s="455"/>
      <c r="KL2" s="455"/>
      <c r="KM2" s="455"/>
      <c r="KN2" s="455"/>
      <c r="KO2" s="455"/>
      <c r="KP2" s="455"/>
      <c r="KQ2" s="455"/>
      <c r="KR2" s="455"/>
      <c r="KS2" s="455"/>
      <c r="KT2" s="455"/>
      <c r="KU2" s="455"/>
      <c r="KV2" s="455"/>
      <c r="KW2" s="455"/>
      <c r="KX2" s="455"/>
      <c r="KY2" s="455"/>
      <c r="KZ2" s="455"/>
      <c r="LA2" s="455"/>
      <c r="LB2" s="455"/>
      <c r="LC2" s="455"/>
      <c r="LD2" s="455"/>
      <c r="LE2" s="455"/>
      <c r="LF2" s="455"/>
      <c r="LG2" s="455"/>
      <c r="LH2" s="455"/>
      <c r="LI2" s="455"/>
      <c r="LJ2" s="455"/>
      <c r="LK2" s="455"/>
      <c r="LL2" s="455"/>
      <c r="LM2" s="455"/>
      <c r="LN2" s="455"/>
      <c r="LO2" s="455"/>
      <c r="LP2" s="455"/>
      <c r="LQ2" s="455"/>
      <c r="LR2" s="455"/>
      <c r="LS2" s="455"/>
      <c r="LT2" s="455"/>
      <c r="LU2" s="455"/>
      <c r="LV2" s="455"/>
      <c r="LW2" s="455"/>
      <c r="LX2" s="455"/>
      <c r="LY2" s="455"/>
      <c r="LZ2" s="455"/>
      <c r="MA2" s="455"/>
      <c r="MB2" s="455"/>
      <c r="MC2" s="455"/>
      <c r="MD2" s="455"/>
      <c r="ME2" s="455"/>
      <c r="MF2" s="455"/>
      <c r="MG2" s="455"/>
      <c r="MH2" s="455"/>
      <c r="MI2" s="455"/>
      <c r="MJ2" s="455"/>
      <c r="MK2" s="455"/>
      <c r="ML2" s="455"/>
      <c r="MM2" s="455"/>
      <c r="MN2" s="455"/>
      <c r="MO2" s="455"/>
      <c r="MP2" s="455"/>
      <c r="MQ2" s="455"/>
      <c r="MR2" s="455"/>
      <c r="MS2" s="455"/>
      <c r="MT2" s="455"/>
      <c r="MU2" s="455"/>
      <c r="MV2" s="455"/>
      <c r="MW2" s="455"/>
      <c r="MX2" s="455"/>
      <c r="MY2" s="455"/>
      <c r="MZ2" s="455"/>
      <c r="NA2" s="455"/>
      <c r="NB2" s="455"/>
      <c r="NC2" s="455"/>
      <c r="ND2" s="455"/>
      <c r="NE2" s="455"/>
      <c r="NF2" s="455"/>
      <c r="NG2" s="455"/>
      <c r="NH2" s="455"/>
      <c r="NI2" s="455"/>
      <c r="NJ2" s="455"/>
      <c r="NK2" s="455"/>
      <c r="NL2" s="455"/>
      <c r="NM2" s="455"/>
      <c r="NN2" s="455"/>
      <c r="NO2" s="455"/>
      <c r="NP2" s="455"/>
      <c r="NQ2" s="455"/>
      <c r="NR2" s="455"/>
      <c r="NS2" s="455"/>
      <c r="NT2" s="455"/>
      <c r="NU2" s="455"/>
      <c r="NV2" s="455"/>
      <c r="NW2" s="455"/>
      <c r="NX2" s="455"/>
      <c r="NY2" s="455"/>
      <c r="NZ2" s="455"/>
      <c r="OA2" s="455"/>
      <c r="OB2" s="455"/>
      <c r="OC2" s="455"/>
      <c r="OD2" s="455"/>
      <c r="OE2" s="455"/>
      <c r="OF2" s="455"/>
      <c r="OG2" s="455"/>
      <c r="OH2" s="455"/>
      <c r="OI2" s="455"/>
      <c r="OJ2" s="455"/>
      <c r="OK2" s="455"/>
      <c r="OL2" s="455"/>
      <c r="OM2" s="455"/>
      <c r="ON2" s="455"/>
      <c r="OO2" s="455"/>
      <c r="OP2" s="455"/>
      <c r="OQ2" s="455"/>
      <c r="OR2" s="455"/>
      <c r="OS2" s="455"/>
      <c r="OT2" s="455"/>
      <c r="OU2" s="455"/>
      <c r="OV2" s="455"/>
      <c r="OW2" s="455"/>
      <c r="OX2" s="455"/>
      <c r="OY2" s="455"/>
      <c r="OZ2" s="455"/>
      <c r="PA2" s="455"/>
      <c r="PB2" s="455"/>
      <c r="PC2" s="455"/>
      <c r="PD2" s="455"/>
      <c r="PE2" s="455"/>
      <c r="PF2" s="455"/>
      <c r="PG2" s="455"/>
      <c r="PH2" s="455"/>
      <c r="PI2" s="455"/>
      <c r="PJ2" s="455"/>
      <c r="PK2" s="455"/>
      <c r="PL2" s="455"/>
      <c r="PM2" s="455"/>
      <c r="PN2" s="455"/>
      <c r="PO2" s="455"/>
      <c r="PP2" s="455"/>
      <c r="PQ2" s="455"/>
      <c r="PR2" s="455"/>
      <c r="PS2" s="455"/>
      <c r="PT2" s="455"/>
      <c r="PU2" s="455"/>
      <c r="PV2" s="455"/>
      <c r="PW2" s="455"/>
      <c r="PX2" s="455"/>
      <c r="PY2" s="455"/>
      <c r="PZ2" s="455"/>
      <c r="QA2" s="455"/>
      <c r="QB2" s="455"/>
      <c r="QC2" s="455"/>
      <c r="QD2" s="455"/>
      <c r="QE2" s="455"/>
      <c r="QF2" s="455"/>
      <c r="QG2" s="455"/>
      <c r="QH2" s="455"/>
      <c r="QI2" s="455"/>
      <c r="QJ2" s="455"/>
      <c r="QK2" s="455"/>
      <c r="QL2" s="455"/>
      <c r="QM2" s="455"/>
      <c r="QN2" s="455"/>
      <c r="QO2" s="455"/>
      <c r="QP2" s="455"/>
      <c r="QQ2" s="455"/>
      <c r="QR2" s="455"/>
      <c r="QS2" s="455"/>
      <c r="QT2" s="455"/>
      <c r="QU2" s="455"/>
      <c r="QV2" s="455"/>
      <c r="QW2" s="455"/>
      <c r="QX2" s="455"/>
      <c r="QY2" s="455"/>
      <c r="QZ2" s="455"/>
      <c r="RA2" s="455"/>
      <c r="RB2" s="455"/>
      <c r="RC2" s="455"/>
      <c r="RD2" s="455"/>
      <c r="RE2" s="455"/>
      <c r="RF2" s="455"/>
      <c r="RG2" s="455"/>
      <c r="RH2" s="455"/>
      <c r="RI2" s="455"/>
      <c r="RJ2" s="455"/>
      <c r="RK2" s="455"/>
      <c r="RL2" s="455"/>
      <c r="RM2" s="455"/>
      <c r="RN2" s="455"/>
      <c r="RO2" s="455"/>
      <c r="RP2" s="455"/>
      <c r="RQ2" s="455"/>
      <c r="RR2" s="455"/>
      <c r="RS2" s="455"/>
      <c r="RT2" s="455"/>
      <c r="RU2" s="455"/>
      <c r="RV2" s="455"/>
      <c r="RW2" s="455"/>
      <c r="RX2" s="455"/>
      <c r="RY2" s="455"/>
      <c r="RZ2" s="455"/>
      <c r="SA2" s="455"/>
      <c r="SB2" s="455"/>
      <c r="SC2" s="455"/>
      <c r="SD2" s="455"/>
      <c r="SE2" s="455"/>
      <c r="SF2" s="455"/>
      <c r="SG2" s="455"/>
      <c r="SH2" s="455"/>
      <c r="SI2" s="455"/>
      <c r="SJ2" s="455"/>
      <c r="SK2" s="455"/>
      <c r="SL2" s="455"/>
      <c r="SM2" s="455"/>
      <c r="SN2" s="455"/>
      <c r="SO2" s="455"/>
      <c r="SP2" s="455"/>
      <c r="SQ2" s="455"/>
      <c r="SR2" s="455"/>
      <c r="SS2" s="455"/>
      <c r="ST2" s="455"/>
      <c r="SU2" s="455"/>
      <c r="SV2" s="455"/>
      <c r="SW2" s="455"/>
      <c r="SX2" s="455"/>
      <c r="SY2" s="455"/>
      <c r="SZ2" s="455"/>
      <c r="TA2" s="455"/>
      <c r="TB2" s="455"/>
      <c r="TC2" s="455"/>
      <c r="TD2" s="455"/>
      <c r="TE2" s="455"/>
      <c r="TF2" s="455"/>
      <c r="TG2" s="455"/>
      <c r="TH2" s="455"/>
      <c r="TI2" s="455"/>
      <c r="TJ2" s="455"/>
      <c r="TK2" s="455"/>
      <c r="TL2" s="455"/>
      <c r="TM2" s="455"/>
      <c r="TN2" s="455"/>
      <c r="TO2" s="455"/>
      <c r="TP2" s="455"/>
      <c r="TQ2" s="455"/>
      <c r="TR2" s="455"/>
      <c r="TS2" s="455"/>
      <c r="TT2" s="455"/>
      <c r="TU2" s="455"/>
      <c r="TV2" s="455"/>
      <c r="TW2" s="455"/>
      <c r="TX2" s="455"/>
      <c r="TY2" s="455"/>
      <c r="TZ2" s="455"/>
      <c r="UA2" s="455"/>
      <c r="UB2" s="455"/>
      <c r="UC2" s="455"/>
      <c r="UD2" s="455"/>
      <c r="UE2" s="455"/>
      <c r="UF2" s="455"/>
      <c r="UG2" s="455"/>
      <c r="UH2" s="455"/>
      <c r="UI2" s="455"/>
    </row>
    <row r="3" spans="1:555" s="122" customFormat="1" hidden="1" x14ac:dyDescent="0.25">
      <c r="A3" s="453"/>
      <c r="B3" s="453"/>
      <c r="C3" s="453"/>
      <c r="D3" s="453"/>
      <c r="E3" s="453"/>
      <c r="F3" s="453"/>
      <c r="G3" s="453"/>
      <c r="H3" s="453"/>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4">
        <v>2500</v>
      </c>
      <c r="AI3" s="454">
        <v>1900</v>
      </c>
      <c r="AJ3" s="454">
        <v>1650</v>
      </c>
      <c r="AK3" s="454">
        <v>1580</v>
      </c>
      <c r="AL3" s="454">
        <v>2250</v>
      </c>
      <c r="AM3" s="454">
        <v>1650</v>
      </c>
      <c r="AN3" s="454">
        <v>1400</v>
      </c>
      <c r="AO3" s="454">
        <v>1340</v>
      </c>
      <c r="AP3" s="454">
        <v>2000</v>
      </c>
      <c r="AQ3" s="454">
        <v>1400</v>
      </c>
      <c r="AR3" s="454">
        <v>1150</v>
      </c>
      <c r="AS3" s="454">
        <v>1100</v>
      </c>
      <c r="AT3" s="454">
        <v>1750</v>
      </c>
      <c r="AU3" s="454">
        <v>1150</v>
      </c>
      <c r="AV3" s="454">
        <v>900</v>
      </c>
      <c r="AW3" s="454">
        <v>860</v>
      </c>
      <c r="AX3" s="454">
        <v>1200</v>
      </c>
      <c r="AY3" s="454">
        <v>900</v>
      </c>
      <c r="AZ3" s="454">
        <v>650</v>
      </c>
      <c r="BA3" s="454">
        <v>620</v>
      </c>
      <c r="BB3" s="452">
        <f>+'Cuadro Resumen'!C213</f>
        <v>5605.2314999999999</v>
      </c>
      <c r="BC3" s="452">
        <f>+'Cuadro Resumen'!D213</f>
        <v>5165.6055000000006</v>
      </c>
      <c r="BD3" s="452">
        <f>+'Cuadro Resumen'!E213</f>
        <v>6594.39</v>
      </c>
      <c r="BE3" s="452">
        <f>+'Cuadro Resumen'!F213</f>
        <v>6154.7640000000001</v>
      </c>
      <c r="BF3" s="452">
        <f>+'Cuadro Resumen'!C214</f>
        <v>4945.7925000000005</v>
      </c>
      <c r="BG3" s="452">
        <f>+'Cuadro Resumen'!D214</f>
        <v>4506.1665000000003</v>
      </c>
      <c r="BH3" s="452">
        <f>+'Cuadro Resumen'!E214</f>
        <v>5934.951</v>
      </c>
      <c r="BI3" s="452">
        <f>+'Cuadro Resumen'!F214</f>
        <v>5495.3249999999998</v>
      </c>
      <c r="BJ3" s="452">
        <f>+'Cuadro Resumen'!C215</f>
        <v>4286.3535000000002</v>
      </c>
      <c r="BK3" s="452">
        <f>+'Cuadro Resumen'!D215</f>
        <v>3956.634</v>
      </c>
      <c r="BL3" s="452">
        <f>+'Cuadro Resumen'!E215</f>
        <v>5275.5120000000006</v>
      </c>
      <c r="BM3" s="452">
        <f>+'Cuadro Resumen'!F215</f>
        <v>4835.8860000000004</v>
      </c>
      <c r="BN3" s="452">
        <f>+'Cuadro Resumen'!C216</f>
        <v>3626.9145000000003</v>
      </c>
      <c r="BO3" s="452">
        <f>+'Cuadro Resumen'!D216</f>
        <v>3297.1950000000002</v>
      </c>
      <c r="BP3" s="452">
        <f>+'Cuadro Resumen'!E216</f>
        <v>4616.0730000000003</v>
      </c>
      <c r="BQ3" s="452">
        <f>+'Cuadro Resumen'!F216</f>
        <v>4286.3535000000002</v>
      </c>
      <c r="BR3" s="452">
        <f>+'Cuadro Resumen'!C217</f>
        <v>3187.2885000000001</v>
      </c>
      <c r="BS3" s="452">
        <f>+'Cuadro Resumen'!D217</f>
        <v>2967.4755</v>
      </c>
      <c r="BT3" s="452">
        <f>+'Cuadro Resumen'!E217</f>
        <v>4066.5405000000001</v>
      </c>
      <c r="BU3" s="452">
        <f>+'Cuadro Resumen'!F217</f>
        <v>3736.8210000000004</v>
      </c>
      <c r="BV3" s="453"/>
      <c r="BW3" s="453"/>
      <c r="BX3" s="453"/>
      <c r="BY3" s="453"/>
      <c r="BZ3" s="453"/>
      <c r="CA3" s="453"/>
      <c r="CB3" s="453"/>
      <c r="CC3" s="453"/>
      <c r="CD3" s="453"/>
      <c r="CE3" s="453"/>
      <c r="CF3" s="453"/>
      <c r="CG3" s="453"/>
      <c r="CH3" s="453"/>
      <c r="CI3" s="453"/>
      <c r="CJ3" s="453"/>
      <c r="CK3" s="453"/>
      <c r="CL3" s="453"/>
      <c r="CM3" s="453"/>
      <c r="CN3" s="453"/>
      <c r="CO3" s="453"/>
      <c r="CP3" s="453"/>
      <c r="CQ3" s="453"/>
      <c r="CR3" s="453"/>
      <c r="CS3" s="453"/>
      <c r="CT3" s="453"/>
      <c r="CU3" s="453"/>
      <c r="CV3" s="453"/>
      <c r="CW3" s="453"/>
      <c r="CX3" s="453"/>
      <c r="CY3" s="453"/>
      <c r="CZ3" s="453"/>
      <c r="DA3" s="453"/>
      <c r="DB3" s="453"/>
      <c r="DC3" s="453"/>
      <c r="DD3" s="453"/>
      <c r="DE3" s="453"/>
      <c r="DF3" s="453"/>
      <c r="DG3" s="453"/>
      <c r="DH3" s="453"/>
      <c r="DI3" s="453"/>
      <c r="DJ3" s="453"/>
      <c r="DK3" s="453"/>
      <c r="DL3" s="453"/>
      <c r="DM3" s="453"/>
      <c r="DN3" s="453"/>
      <c r="DO3" s="453"/>
      <c r="DP3" s="453"/>
      <c r="DQ3" s="453"/>
      <c r="DR3" s="453"/>
      <c r="DS3" s="453"/>
      <c r="DT3" s="453"/>
      <c r="DU3" s="453"/>
      <c r="DV3" s="453"/>
      <c r="DW3" s="453"/>
      <c r="DX3" s="453"/>
      <c r="DY3" s="453"/>
      <c r="DZ3" s="453"/>
      <c r="EA3" s="453"/>
      <c r="EB3" s="453"/>
      <c r="EC3" s="453"/>
      <c r="ED3" s="453"/>
      <c r="EE3" s="453"/>
      <c r="EF3" s="453"/>
      <c r="EG3" s="453"/>
      <c r="EH3" s="453"/>
      <c r="EI3" s="453"/>
      <c r="EJ3" s="453"/>
      <c r="EK3" s="453"/>
      <c r="EL3" s="453"/>
      <c r="EM3" s="453"/>
      <c r="EN3" s="453"/>
      <c r="EO3" s="453"/>
      <c r="EP3" s="453"/>
      <c r="EQ3" s="453"/>
      <c r="ER3" s="453"/>
      <c r="ES3" s="453"/>
      <c r="ET3" s="453"/>
      <c r="EU3" s="453"/>
      <c r="EV3" s="453"/>
      <c r="EW3" s="453"/>
      <c r="EX3" s="453"/>
      <c r="EY3" s="453"/>
      <c r="EZ3" s="453"/>
      <c r="FA3" s="453"/>
      <c r="FB3" s="453"/>
      <c r="FC3" s="453"/>
      <c r="FD3" s="453"/>
      <c r="FE3" s="453"/>
      <c r="FF3" s="453"/>
      <c r="FG3" s="453"/>
      <c r="FH3" s="453"/>
      <c r="FI3" s="453"/>
      <c r="FJ3" s="453"/>
      <c r="FK3" s="453"/>
      <c r="FL3" s="453"/>
      <c r="FM3" s="453"/>
      <c r="FN3" s="453"/>
      <c r="FO3" s="453"/>
      <c r="FP3" s="453"/>
      <c r="FQ3" s="453"/>
      <c r="FR3" s="453"/>
      <c r="FS3" s="453"/>
      <c r="FT3" s="453"/>
      <c r="FU3" s="453"/>
      <c r="FV3" s="453"/>
      <c r="FW3" s="453"/>
      <c r="FX3" s="453"/>
      <c r="FY3" s="453"/>
      <c r="FZ3" s="453"/>
      <c r="GA3" s="453"/>
      <c r="GB3" s="453"/>
      <c r="GC3" s="453"/>
      <c r="GD3" s="453"/>
      <c r="GE3" s="453"/>
      <c r="GF3" s="453"/>
      <c r="GG3" s="453"/>
      <c r="GH3" s="453"/>
      <c r="GI3" s="453"/>
      <c r="GJ3" s="453"/>
      <c r="GK3" s="453"/>
      <c r="GL3" s="453"/>
      <c r="GM3" s="453"/>
      <c r="GN3" s="453"/>
      <c r="GO3" s="453"/>
      <c r="GP3" s="453"/>
      <c r="GQ3" s="453"/>
      <c r="GR3" s="453"/>
      <c r="GS3" s="453"/>
      <c r="GT3" s="453"/>
      <c r="GU3" s="453"/>
      <c r="GV3" s="453"/>
      <c r="GW3" s="453"/>
      <c r="GX3" s="453"/>
      <c r="GY3" s="453"/>
      <c r="GZ3" s="453"/>
      <c r="HA3" s="453"/>
      <c r="HB3" s="453"/>
      <c r="HC3" s="453"/>
      <c r="HD3" s="453"/>
      <c r="HE3" s="453"/>
      <c r="HF3" s="453"/>
      <c r="HG3" s="453"/>
      <c r="HH3" s="453"/>
      <c r="HI3" s="453"/>
      <c r="HJ3" s="453"/>
      <c r="HK3" s="453"/>
      <c r="HL3" s="453"/>
      <c r="HM3" s="453"/>
      <c r="HN3" s="453"/>
      <c r="HO3" s="453"/>
      <c r="HP3" s="453"/>
      <c r="HQ3" s="453"/>
      <c r="HR3" s="453"/>
      <c r="HS3" s="453"/>
      <c r="HT3" s="453"/>
      <c r="HU3" s="453"/>
      <c r="HV3" s="453"/>
      <c r="HW3" s="453"/>
      <c r="HX3" s="453"/>
      <c r="HY3" s="453"/>
      <c r="HZ3" s="453"/>
      <c r="IA3" s="453"/>
      <c r="IB3" s="453"/>
      <c r="IC3" s="453"/>
      <c r="ID3" s="453"/>
      <c r="IE3" s="453"/>
      <c r="IF3" s="453"/>
      <c r="IG3" s="453"/>
      <c r="IH3" s="453"/>
      <c r="II3" s="453"/>
      <c r="IJ3" s="453"/>
      <c r="IK3" s="453"/>
      <c r="IL3" s="453"/>
      <c r="IM3" s="453"/>
      <c r="IN3" s="453"/>
      <c r="IO3" s="453"/>
      <c r="IP3" s="453"/>
      <c r="IQ3" s="453"/>
      <c r="IR3" s="453"/>
      <c r="IS3" s="453"/>
      <c r="IT3" s="453"/>
      <c r="IU3" s="453"/>
      <c r="IV3" s="453"/>
      <c r="IW3" s="453"/>
      <c r="IX3" s="453"/>
      <c r="IY3" s="453"/>
      <c r="IZ3" s="453"/>
      <c r="JA3" s="453"/>
      <c r="JB3" s="453"/>
      <c r="JC3" s="453"/>
      <c r="JD3" s="453"/>
      <c r="JE3" s="453"/>
      <c r="JF3" s="453"/>
      <c r="JG3" s="453"/>
      <c r="JH3" s="453"/>
      <c r="JI3" s="453"/>
      <c r="JJ3" s="453"/>
      <c r="JK3" s="453"/>
      <c r="JL3" s="453"/>
      <c r="JM3" s="453"/>
      <c r="JN3" s="453"/>
      <c r="JO3" s="453"/>
      <c r="JP3" s="453"/>
      <c r="JQ3" s="453"/>
      <c r="JR3" s="453"/>
      <c r="JS3" s="453"/>
      <c r="JT3" s="453"/>
      <c r="JU3" s="453"/>
      <c r="JV3" s="453"/>
      <c r="JW3" s="453"/>
      <c r="JX3" s="453"/>
      <c r="JY3" s="453"/>
      <c r="JZ3" s="453"/>
      <c r="KA3" s="453"/>
      <c r="KB3" s="453"/>
      <c r="KC3" s="453"/>
      <c r="KD3" s="453"/>
      <c r="KE3" s="453"/>
      <c r="KF3" s="453"/>
      <c r="KG3" s="453"/>
      <c r="KH3" s="453"/>
      <c r="KI3" s="453"/>
      <c r="KJ3" s="453"/>
      <c r="KK3" s="453"/>
      <c r="KL3" s="453"/>
      <c r="KM3" s="453"/>
      <c r="KN3" s="453"/>
      <c r="KO3" s="453"/>
      <c r="KP3" s="453"/>
      <c r="KQ3" s="453"/>
      <c r="KR3" s="453"/>
      <c r="KS3" s="453"/>
      <c r="KT3" s="453"/>
      <c r="KU3" s="453"/>
      <c r="KV3" s="453"/>
      <c r="KW3" s="453"/>
      <c r="KX3" s="453"/>
      <c r="KY3" s="453"/>
      <c r="KZ3" s="453"/>
      <c r="LA3" s="453"/>
      <c r="LB3" s="453"/>
      <c r="LC3" s="453"/>
      <c r="LD3" s="453"/>
      <c r="LE3" s="453"/>
      <c r="LF3" s="453"/>
      <c r="LG3" s="453"/>
      <c r="LH3" s="453"/>
      <c r="LI3" s="453"/>
      <c r="LJ3" s="453"/>
      <c r="LK3" s="453"/>
      <c r="LL3" s="453"/>
      <c r="LM3" s="453"/>
      <c r="LN3" s="453"/>
      <c r="LO3" s="453"/>
      <c r="LP3" s="453"/>
      <c r="LQ3" s="453"/>
      <c r="LR3" s="453"/>
      <c r="LS3" s="453"/>
      <c r="LT3" s="453"/>
      <c r="LU3" s="453"/>
      <c r="LV3" s="453"/>
      <c r="LW3" s="453"/>
      <c r="LX3" s="453"/>
      <c r="LY3" s="453"/>
      <c r="LZ3" s="453"/>
      <c r="MA3" s="453"/>
      <c r="MB3" s="453"/>
      <c r="MC3" s="453"/>
      <c r="MD3" s="453"/>
      <c r="ME3" s="453"/>
      <c r="MF3" s="453"/>
      <c r="MG3" s="453"/>
      <c r="MH3" s="453"/>
      <c r="MI3" s="453"/>
      <c r="MJ3" s="453"/>
      <c r="MK3" s="453"/>
      <c r="ML3" s="453"/>
      <c r="MM3" s="453"/>
      <c r="MN3" s="453"/>
      <c r="MO3" s="453"/>
      <c r="MP3" s="453"/>
      <c r="MQ3" s="453"/>
      <c r="MR3" s="453"/>
      <c r="MS3" s="453"/>
      <c r="MT3" s="453"/>
      <c r="MU3" s="453"/>
      <c r="MV3" s="453"/>
      <c r="MW3" s="453"/>
      <c r="MX3" s="453"/>
      <c r="MY3" s="453"/>
      <c r="MZ3" s="453"/>
      <c r="NA3" s="453"/>
      <c r="NB3" s="453"/>
      <c r="NC3" s="453"/>
      <c r="ND3" s="453"/>
      <c r="NE3" s="453"/>
      <c r="NF3" s="453"/>
      <c r="NG3" s="453"/>
      <c r="NH3" s="453"/>
      <c r="NI3" s="453"/>
      <c r="NJ3" s="453"/>
      <c r="NK3" s="453"/>
      <c r="NL3" s="453"/>
      <c r="NM3" s="453"/>
      <c r="NN3" s="453"/>
      <c r="NO3" s="453"/>
      <c r="NP3" s="453"/>
      <c r="NQ3" s="453"/>
      <c r="NR3" s="453"/>
      <c r="NS3" s="453"/>
      <c r="NT3" s="453"/>
      <c r="NU3" s="453"/>
      <c r="NV3" s="453"/>
      <c r="NW3" s="453"/>
      <c r="NX3" s="453"/>
      <c r="NY3" s="453"/>
      <c r="NZ3" s="453"/>
      <c r="OA3" s="453"/>
      <c r="OB3" s="453"/>
      <c r="OC3" s="453"/>
      <c r="OD3" s="453"/>
      <c r="OE3" s="453"/>
      <c r="OF3" s="453"/>
      <c r="OG3" s="453"/>
      <c r="OH3" s="453"/>
      <c r="OI3" s="453"/>
      <c r="OJ3" s="453"/>
      <c r="OK3" s="453"/>
      <c r="OL3" s="453"/>
      <c r="OM3" s="453"/>
      <c r="ON3" s="453"/>
      <c r="OO3" s="453"/>
      <c r="OP3" s="453"/>
      <c r="OQ3" s="453"/>
      <c r="OR3" s="453"/>
      <c r="OS3" s="453"/>
      <c r="OT3" s="453"/>
      <c r="OU3" s="453"/>
      <c r="OV3" s="453"/>
      <c r="OW3" s="453"/>
      <c r="OX3" s="453"/>
      <c r="OY3" s="453"/>
      <c r="OZ3" s="453"/>
      <c r="PA3" s="453"/>
      <c r="PB3" s="453"/>
      <c r="PC3" s="453"/>
      <c r="PD3" s="453"/>
      <c r="PE3" s="453"/>
      <c r="PF3" s="453"/>
      <c r="PG3" s="453"/>
      <c r="PH3" s="453"/>
      <c r="PI3" s="453"/>
      <c r="PJ3" s="453"/>
      <c r="PK3" s="453"/>
      <c r="PL3" s="453"/>
      <c r="PM3" s="453"/>
      <c r="PN3" s="453"/>
      <c r="PO3" s="453"/>
      <c r="PP3" s="453"/>
      <c r="PQ3" s="453"/>
      <c r="PR3" s="453"/>
      <c r="PS3" s="453"/>
      <c r="PT3" s="453"/>
      <c r="PU3" s="453"/>
      <c r="PV3" s="453"/>
      <c r="PW3" s="453"/>
      <c r="PX3" s="453"/>
      <c r="PY3" s="453"/>
      <c r="PZ3" s="453"/>
      <c r="QA3" s="453"/>
      <c r="QB3" s="453"/>
      <c r="QC3" s="453"/>
      <c r="QD3" s="453"/>
      <c r="QE3" s="453"/>
      <c r="QF3" s="453"/>
      <c r="QG3" s="453"/>
      <c r="QH3" s="453"/>
      <c r="QI3" s="453"/>
      <c r="QJ3" s="453"/>
      <c r="QK3" s="453"/>
      <c r="QL3" s="453"/>
      <c r="QM3" s="453"/>
      <c r="QN3" s="453"/>
      <c r="QO3" s="453"/>
      <c r="QP3" s="453"/>
      <c r="QQ3" s="453"/>
      <c r="QR3" s="453"/>
      <c r="QS3" s="453"/>
      <c r="QT3" s="453"/>
      <c r="QU3" s="453"/>
      <c r="QV3" s="453"/>
      <c r="QW3" s="453"/>
      <c r="QX3" s="453"/>
      <c r="QY3" s="453"/>
      <c r="QZ3" s="453"/>
      <c r="RA3" s="453"/>
      <c r="RB3" s="453"/>
      <c r="RC3" s="453"/>
      <c r="RD3" s="453"/>
      <c r="RE3" s="453"/>
      <c r="RF3" s="453"/>
      <c r="RG3" s="453"/>
      <c r="RH3" s="453"/>
      <c r="RI3" s="453"/>
      <c r="RJ3" s="453"/>
      <c r="RK3" s="453"/>
      <c r="RL3" s="453"/>
      <c r="RM3" s="453"/>
      <c r="RN3" s="453"/>
      <c r="RO3" s="453"/>
      <c r="RP3" s="453"/>
      <c r="RQ3" s="453"/>
      <c r="RR3" s="453"/>
      <c r="RS3" s="453"/>
      <c r="RT3" s="453"/>
      <c r="RU3" s="453"/>
      <c r="RV3" s="453"/>
      <c r="RW3" s="453"/>
      <c r="RX3" s="453"/>
      <c r="RY3" s="453"/>
      <c r="RZ3" s="453"/>
      <c r="SA3" s="453"/>
      <c r="SB3" s="453"/>
      <c r="SC3" s="453"/>
      <c r="SD3" s="453"/>
      <c r="SE3" s="453"/>
      <c r="SF3" s="453"/>
      <c r="SG3" s="453"/>
      <c r="SH3" s="453"/>
      <c r="SI3" s="453"/>
      <c r="SJ3" s="453"/>
      <c r="SK3" s="453"/>
      <c r="SL3" s="453"/>
      <c r="SM3" s="453"/>
      <c r="SN3" s="453"/>
      <c r="SO3" s="453"/>
      <c r="SP3" s="453"/>
      <c r="SQ3" s="453"/>
      <c r="SR3" s="453"/>
      <c r="SS3" s="453"/>
      <c r="ST3" s="453"/>
      <c r="SU3" s="453"/>
      <c r="SV3" s="453"/>
      <c r="SW3" s="453"/>
      <c r="SX3" s="453"/>
      <c r="SY3" s="453"/>
      <c r="SZ3" s="453"/>
      <c r="TA3" s="453"/>
      <c r="TB3" s="453"/>
      <c r="TC3" s="453"/>
      <c r="TD3" s="453"/>
      <c r="TE3" s="453"/>
      <c r="TF3" s="453"/>
      <c r="TG3" s="453"/>
      <c r="TH3" s="453"/>
      <c r="TI3" s="453"/>
      <c r="TJ3" s="453"/>
      <c r="TK3" s="453"/>
      <c r="TL3" s="453"/>
      <c r="TM3" s="453"/>
      <c r="TN3" s="453"/>
      <c r="TO3" s="453"/>
      <c r="TP3" s="453"/>
      <c r="TQ3" s="453"/>
      <c r="TR3" s="453"/>
      <c r="TS3" s="453"/>
      <c r="TT3" s="453"/>
      <c r="TU3" s="453"/>
      <c r="TV3" s="453"/>
      <c r="TW3" s="453"/>
      <c r="TX3" s="453"/>
      <c r="TY3" s="453"/>
      <c r="TZ3" s="453"/>
      <c r="UA3" s="453"/>
      <c r="UB3" s="453"/>
      <c r="UC3" s="453"/>
      <c r="UD3" s="453"/>
      <c r="UE3" s="453"/>
      <c r="UF3" s="453"/>
      <c r="UG3" s="453"/>
      <c r="UH3" s="453"/>
      <c r="UI3" s="453"/>
    </row>
    <row r="4" spans="1:555" ht="15.75" thickBot="1" x14ac:dyDescent="0.3"/>
    <row r="5" spans="1:555" ht="53.25" thickBot="1" x14ac:dyDescent="0.3">
      <c r="C5" s="87" t="s">
        <v>385</v>
      </c>
      <c r="D5" s="198">
        <f>SUMIF(C:C,$C$10,D:D)</f>
        <v>459582.61250000005</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2">
        <f>SUM(F17:F51)</f>
        <v>31050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8" t="s">
        <v>1782</v>
      </c>
      <c r="E13" s="93"/>
      <c r="F13" s="93"/>
      <c r="G13" s="93"/>
      <c r="H13" s="76"/>
      <c r="I13" s="76"/>
      <c r="J13" s="76"/>
      <c r="K13" s="112"/>
    </row>
    <row r="14" spans="1:555" ht="18.75" x14ac:dyDescent="0.25">
      <c r="B14" s="93"/>
      <c r="C14" s="55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Posgrado'!$E:$F,2,FALSE),IFERROR(VLOOKUP(D13,'16. Desa. del Sistema Educ.Sup.'!$E:$F,2,FALSE),IFERROR(VLOOKUP(D13,'9. Cultura de Inno. Insti...'!$E:$F,2,FALSE),VLOOKUP(D13,'7. Lo Esencial de la Reforma U.'!$E:$F,2,0))))))))))))))))</f>
        <v>Visitas a los centros regionales por cada uno de los comites durante todo el año.</v>
      </c>
      <c r="D14" s="31" t="s">
        <v>1849</v>
      </c>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19" t="s">
        <v>430</v>
      </c>
      <c r="D17" s="220">
        <v>27</v>
      </c>
      <c r="E17" s="218">
        <f>HLOOKUP(C17,$AH$2:$BU$3,2,0)</f>
        <v>1150</v>
      </c>
      <c r="F17" s="97">
        <f t="shared" ref="F17:F51" si="0">D17*E17</f>
        <v>31050</v>
      </c>
      <c r="G17" s="161" t="s">
        <v>1762</v>
      </c>
      <c r="H17" s="142" t="s">
        <v>307</v>
      </c>
      <c r="I17" s="130" t="str">
        <f>VLOOKUP(H17,Presupuesto!$B$11:$C$565,2,0)</f>
        <v>VIATICOS NACIONALES Y OTROS GASTOS DE VIAJE PROYECTO FORTALECIMIENTO ORG. ESTUDI (26200-72)</v>
      </c>
      <c r="J17" s="217" t="s">
        <v>1366</v>
      </c>
      <c r="K17" s="98" t="s">
        <v>396</v>
      </c>
    </row>
    <row r="18" spans="3:11" x14ac:dyDescent="0.25">
      <c r="C18" s="141" t="s">
        <v>1858</v>
      </c>
      <c r="D18" s="158"/>
      <c r="E18" s="123"/>
      <c r="F18" s="97">
        <f t="shared" ref="F18:F24" si="1">D18*E18</f>
        <v>0</v>
      </c>
      <c r="G18" s="161"/>
      <c r="H18" s="142"/>
      <c r="I18" s="130" t="e">
        <f>VLOOKUP(H18,Presupuesto!$B$11:$C$565,2,0)</f>
        <v>#N/A</v>
      </c>
      <c r="J18" s="98" t="str">
        <f t="shared" ref="J18:J51" si="2">$J$17</f>
        <v>Gestión Académica</v>
      </c>
      <c r="K18" s="98" t="s">
        <v>412</v>
      </c>
    </row>
    <row r="19" spans="3:11" x14ac:dyDescent="0.25">
      <c r="C19" s="141" t="s">
        <v>1859</v>
      </c>
      <c r="D19" s="158"/>
      <c r="E19" s="123"/>
      <c r="F19" s="97">
        <f t="shared" si="1"/>
        <v>0</v>
      </c>
      <c r="G19" s="161"/>
      <c r="H19" s="142"/>
      <c r="I19" s="130" t="e">
        <f>VLOOKUP(H19,Presupuesto!$B$11:$C$565,2,0)</f>
        <v>#N/A</v>
      </c>
      <c r="J19" s="98" t="str">
        <f t="shared" si="2"/>
        <v>Gestión Académica</v>
      </c>
      <c r="K19" s="98" t="s">
        <v>412</v>
      </c>
    </row>
    <row r="20" spans="3:11" x14ac:dyDescent="0.25">
      <c r="C20" s="141" t="s">
        <v>1860</v>
      </c>
      <c r="D20" s="158"/>
      <c r="E20" s="123"/>
      <c r="F20" s="97">
        <f t="shared" si="1"/>
        <v>0</v>
      </c>
      <c r="G20" s="161"/>
      <c r="H20" s="142"/>
      <c r="I20" s="130" t="e">
        <f>VLOOKUP(H20,Presupuesto!$B$11:$C$565,2,0)</f>
        <v>#N/A</v>
      </c>
      <c r="J20" s="98" t="str">
        <f t="shared" si="2"/>
        <v>Gestión Académica</v>
      </c>
      <c r="K20" s="98" t="s">
        <v>412</v>
      </c>
    </row>
    <row r="21" spans="3:11" x14ac:dyDescent="0.25">
      <c r="C21" s="141"/>
      <c r="D21" s="158"/>
      <c r="E21" s="123"/>
      <c r="F21" s="97">
        <f t="shared" si="1"/>
        <v>0</v>
      </c>
      <c r="G21" s="161"/>
      <c r="H21" s="142"/>
      <c r="I21" s="130" t="e">
        <f>VLOOKUP(H21,Presupuesto!$B$11:$C$565,2,0)</f>
        <v>#N/A</v>
      </c>
      <c r="J21" s="98" t="str">
        <f t="shared" si="2"/>
        <v>Gestión Académica</v>
      </c>
      <c r="K21" s="98" t="s">
        <v>412</v>
      </c>
    </row>
    <row r="22" spans="3:11" x14ac:dyDescent="0.25">
      <c r="C22" s="141"/>
      <c r="D22" s="158"/>
      <c r="E22" s="123"/>
      <c r="F22" s="97">
        <f t="shared" si="1"/>
        <v>0</v>
      </c>
      <c r="G22" s="161"/>
      <c r="H22" s="142"/>
      <c r="I22" s="130" t="e">
        <f>VLOOKUP(H22,Presupuesto!$B$11:$C$565,2,0)</f>
        <v>#N/A</v>
      </c>
      <c r="J22" s="98" t="str">
        <f t="shared" si="2"/>
        <v>Gestión Académica</v>
      </c>
      <c r="K22" s="98" t="s">
        <v>401</v>
      </c>
    </row>
    <row r="23" spans="3:11" x14ac:dyDescent="0.25">
      <c r="C23" s="141"/>
      <c r="D23" s="158"/>
      <c r="E23" s="123"/>
      <c r="F23" s="97">
        <f t="shared" si="1"/>
        <v>0</v>
      </c>
      <c r="G23" s="161"/>
      <c r="H23" s="142"/>
      <c r="I23" s="130" t="e">
        <f>VLOOKUP(H23,Presupuesto!$B$11:$C$565,2,0)</f>
        <v>#N/A</v>
      </c>
      <c r="J23" s="98" t="str">
        <f t="shared" si="2"/>
        <v>Gestión Académica</v>
      </c>
      <c r="K23" s="98" t="s">
        <v>412</v>
      </c>
    </row>
    <row r="24" spans="3:11" x14ac:dyDescent="0.25">
      <c r="C24" s="141"/>
      <c r="D24" s="158"/>
      <c r="E24" s="123"/>
      <c r="F24" s="97">
        <f t="shared" si="1"/>
        <v>0</v>
      </c>
      <c r="G24" s="161"/>
      <c r="H24" s="142"/>
      <c r="I24" s="130" t="e">
        <f>VLOOKUP(H24,Presupuesto!$B$11:$C$565,2,0)</f>
        <v>#N/A</v>
      </c>
      <c r="J24" s="98" t="str">
        <f t="shared" si="2"/>
        <v>Gestión Académica</v>
      </c>
      <c r="K24" s="98" t="s">
        <v>412</v>
      </c>
    </row>
    <row r="25" spans="3:11" x14ac:dyDescent="0.25">
      <c r="C25" s="141"/>
      <c r="D25" s="158"/>
      <c r="E25" s="123"/>
      <c r="F25" s="97">
        <f t="shared" si="0"/>
        <v>0</v>
      </c>
      <c r="G25" s="161"/>
      <c r="H25" s="142"/>
      <c r="I25" s="130" t="e">
        <f>VLOOKUP(H25,Presupuesto!$B$11:$C$565,2,0)</f>
        <v>#N/A</v>
      </c>
      <c r="J25" s="98" t="str">
        <f t="shared" si="2"/>
        <v>Gestión Académica</v>
      </c>
      <c r="K25" s="98" t="s">
        <v>412</v>
      </c>
    </row>
    <row r="26" spans="3:11" x14ac:dyDescent="0.25">
      <c r="C26" s="141"/>
      <c r="D26" s="158"/>
      <c r="E26" s="123"/>
      <c r="F26" s="97">
        <f t="shared" si="0"/>
        <v>0</v>
      </c>
      <c r="G26" s="161"/>
      <c r="H26" s="142"/>
      <c r="I26" s="130" t="e">
        <f>VLOOKUP(H26,Presupuesto!$B$11:$C$565,2,0)</f>
        <v>#N/A</v>
      </c>
      <c r="J26" s="98" t="str">
        <f t="shared" si="2"/>
        <v>Gestión Académica</v>
      </c>
      <c r="K26" s="98" t="s">
        <v>412</v>
      </c>
    </row>
    <row r="27" spans="3:11" x14ac:dyDescent="0.25">
      <c r="C27" s="141"/>
      <c r="D27" s="158"/>
      <c r="E27" s="123"/>
      <c r="F27" s="97">
        <f t="shared" si="0"/>
        <v>0</v>
      </c>
      <c r="G27" s="161"/>
      <c r="H27" s="142"/>
      <c r="I27" s="130" t="e">
        <f>VLOOKUP(H27,Presupuesto!$B$11:$C$565,2,0)</f>
        <v>#N/A</v>
      </c>
      <c r="J27" s="98" t="str">
        <f t="shared" si="2"/>
        <v>Gestión Académica</v>
      </c>
      <c r="K27" s="98" t="s">
        <v>412</v>
      </c>
    </row>
    <row r="28" spans="3:11" x14ac:dyDescent="0.25">
      <c r="C28" s="141"/>
      <c r="D28" s="158"/>
      <c r="E28" s="123"/>
      <c r="F28" s="97">
        <f t="shared" si="0"/>
        <v>0</v>
      </c>
      <c r="G28" s="161"/>
      <c r="H28" s="142"/>
      <c r="I28" s="130" t="e">
        <f>VLOOKUP(H28,Presupuesto!$B$11:$C$565,2,0)</f>
        <v>#N/A</v>
      </c>
      <c r="J28" s="98" t="str">
        <f t="shared" si="2"/>
        <v>Gestión Académica</v>
      </c>
      <c r="K28" s="98" t="s">
        <v>412</v>
      </c>
    </row>
    <row r="29" spans="3:11" x14ac:dyDescent="0.25">
      <c r="C29" s="141"/>
      <c r="D29" s="158"/>
      <c r="E29" s="123"/>
      <c r="F29" s="97">
        <f t="shared" si="0"/>
        <v>0</v>
      </c>
      <c r="G29" s="161"/>
      <c r="H29" s="142"/>
      <c r="I29" s="130" t="e">
        <f>VLOOKUP(H29,Presupuesto!$B$11:$C$565,2,0)</f>
        <v>#N/A</v>
      </c>
      <c r="J29" s="98" t="str">
        <f t="shared" si="2"/>
        <v>Gestión Académica</v>
      </c>
      <c r="K29" s="98" t="s">
        <v>412</v>
      </c>
    </row>
    <row r="30" spans="3:11" x14ac:dyDescent="0.25">
      <c r="C30" s="141"/>
      <c r="D30" s="158"/>
      <c r="E30" s="123"/>
      <c r="F30" s="97">
        <f t="shared" si="0"/>
        <v>0</v>
      </c>
      <c r="G30" s="161"/>
      <c r="H30" s="142"/>
      <c r="I30" s="130" t="e">
        <f>VLOOKUP(H30,Presupuesto!$B$11:$C$565,2,0)</f>
        <v>#N/A</v>
      </c>
      <c r="J30" s="98" t="str">
        <f t="shared" si="2"/>
        <v>Gestión Académica</v>
      </c>
      <c r="K30" s="98" t="s">
        <v>412</v>
      </c>
    </row>
    <row r="31" spans="3:11" x14ac:dyDescent="0.25">
      <c r="C31" s="141"/>
      <c r="D31" s="158"/>
      <c r="E31" s="123"/>
      <c r="F31" s="97">
        <f t="shared" si="0"/>
        <v>0</v>
      </c>
      <c r="G31" s="161"/>
      <c r="H31" s="142"/>
      <c r="I31" s="130" t="e">
        <f>VLOOKUP(H31,Presupuesto!$B$11:$C$565,2,0)</f>
        <v>#N/A</v>
      </c>
      <c r="J31" s="98" t="str">
        <f t="shared" si="2"/>
        <v>Gestión Académica</v>
      </c>
      <c r="K31" s="98" t="s">
        <v>412</v>
      </c>
    </row>
    <row r="32" spans="3:11" x14ac:dyDescent="0.25">
      <c r="C32" s="141"/>
      <c r="D32" s="158"/>
      <c r="E32" s="123"/>
      <c r="F32" s="97">
        <f t="shared" si="0"/>
        <v>0</v>
      </c>
      <c r="G32" s="161"/>
      <c r="H32" s="142"/>
      <c r="I32" s="130" t="e">
        <f>VLOOKUP(H32,Presupuesto!$B$11:$C$565,2,0)</f>
        <v>#N/A</v>
      </c>
      <c r="J32" s="98" t="str">
        <f t="shared" si="2"/>
        <v>Gestión Académica</v>
      </c>
      <c r="K32" s="98" t="s">
        <v>412</v>
      </c>
    </row>
    <row r="33" spans="3:11" x14ac:dyDescent="0.25">
      <c r="C33" s="141"/>
      <c r="D33" s="158"/>
      <c r="E33" s="123"/>
      <c r="F33" s="97">
        <f t="shared" si="0"/>
        <v>0</v>
      </c>
      <c r="G33" s="161"/>
      <c r="H33" s="142"/>
      <c r="I33" s="130" t="e">
        <f>VLOOKUP(H33,Presupuesto!$B$11:$C$565,2,0)</f>
        <v>#N/A</v>
      </c>
      <c r="J33" s="98" t="str">
        <f t="shared" si="2"/>
        <v>Gestión Académica</v>
      </c>
      <c r="K33" s="98" t="s">
        <v>412</v>
      </c>
    </row>
    <row r="34" spans="3:11" x14ac:dyDescent="0.25">
      <c r="C34" s="141"/>
      <c r="D34" s="158"/>
      <c r="E34" s="123"/>
      <c r="F34" s="97">
        <f t="shared" si="0"/>
        <v>0</v>
      </c>
      <c r="G34" s="161"/>
      <c r="H34" s="142"/>
      <c r="I34" s="130" t="e">
        <f>VLOOKUP(H34,Presupuesto!$B$11:$C$565,2,0)</f>
        <v>#N/A</v>
      </c>
      <c r="J34" s="98" t="str">
        <f t="shared" si="2"/>
        <v>Gestión Académica</v>
      </c>
      <c r="K34" s="98" t="s">
        <v>412</v>
      </c>
    </row>
    <row r="35" spans="3:11" x14ac:dyDescent="0.25">
      <c r="C35" s="141"/>
      <c r="D35" s="158"/>
      <c r="E35" s="123"/>
      <c r="F35" s="97">
        <f t="shared" si="0"/>
        <v>0</v>
      </c>
      <c r="G35" s="161"/>
      <c r="H35" s="142"/>
      <c r="I35" s="130" t="e">
        <f>VLOOKUP(H35,Presupuesto!$B$11:$C$565,2,0)</f>
        <v>#N/A</v>
      </c>
      <c r="J35" s="98" t="str">
        <f t="shared" si="2"/>
        <v>Gestión Académica</v>
      </c>
      <c r="K35" s="98" t="s">
        <v>412</v>
      </c>
    </row>
    <row r="36" spans="3:11" x14ac:dyDescent="0.25">
      <c r="C36" s="141"/>
      <c r="D36" s="158"/>
      <c r="E36" s="123"/>
      <c r="F36" s="97">
        <f t="shared" si="0"/>
        <v>0</v>
      </c>
      <c r="G36" s="161"/>
      <c r="H36" s="142"/>
      <c r="I36" s="130" t="e">
        <f>VLOOKUP(H36,Presupuesto!$B$11:$C$565,2,0)</f>
        <v>#N/A</v>
      </c>
      <c r="J36" s="98" t="str">
        <f t="shared" si="2"/>
        <v>Gestión Académica</v>
      </c>
      <c r="K36" s="98" t="s">
        <v>412</v>
      </c>
    </row>
    <row r="37" spans="3:11" x14ac:dyDescent="0.25">
      <c r="C37" s="141"/>
      <c r="D37" s="158"/>
      <c r="E37" s="123"/>
      <c r="F37" s="97">
        <f t="shared" si="0"/>
        <v>0</v>
      </c>
      <c r="G37" s="161"/>
      <c r="H37" s="142"/>
      <c r="I37" s="130" t="e">
        <f>VLOOKUP(H37,Presupuesto!$B$11:$C$565,2,0)</f>
        <v>#N/A</v>
      </c>
      <c r="J37" s="98" t="str">
        <f t="shared" si="2"/>
        <v>Gestión Académica</v>
      </c>
      <c r="K37" s="98" t="s">
        <v>412</v>
      </c>
    </row>
    <row r="38" spans="3:11" x14ac:dyDescent="0.25">
      <c r="C38" s="141"/>
      <c r="D38" s="158"/>
      <c r="E38" s="123"/>
      <c r="F38" s="97">
        <f t="shared" si="0"/>
        <v>0</v>
      </c>
      <c r="G38" s="161"/>
      <c r="H38" s="142"/>
      <c r="I38" s="130" t="e">
        <f>VLOOKUP(H38,Presupuesto!$B$11:$C$565,2,0)</f>
        <v>#N/A</v>
      </c>
      <c r="J38" s="98" t="str">
        <f t="shared" si="2"/>
        <v>Gestión Académica</v>
      </c>
      <c r="K38" s="98" t="s">
        <v>412</v>
      </c>
    </row>
    <row r="39" spans="3:11" x14ac:dyDescent="0.25">
      <c r="C39" s="143"/>
      <c r="D39" s="151"/>
      <c r="E39" s="118"/>
      <c r="F39" s="97">
        <f t="shared" ref="F39:F45" si="3">D39*E39</f>
        <v>0</v>
      </c>
      <c r="G39" s="161"/>
      <c r="H39" s="144"/>
      <c r="I39" s="130" t="e">
        <f>VLOOKUP(H39,Presupuesto!$B$11:$C$565,2,0)</f>
        <v>#N/A</v>
      </c>
      <c r="J39" s="98" t="str">
        <f t="shared" si="2"/>
        <v>Gestión Académica</v>
      </c>
      <c r="K39" s="98" t="s">
        <v>412</v>
      </c>
    </row>
    <row r="40" spans="3:11" x14ac:dyDescent="0.25">
      <c r="C40" s="143"/>
      <c r="D40" s="151"/>
      <c r="E40" s="118"/>
      <c r="F40" s="97">
        <f t="shared" si="3"/>
        <v>0</v>
      </c>
      <c r="G40" s="161"/>
      <c r="H40" s="144"/>
      <c r="I40" s="130" t="e">
        <f>VLOOKUP(H40,Presupuesto!$B$11:$C$565,2,0)</f>
        <v>#N/A</v>
      </c>
      <c r="J40" s="98" t="str">
        <f t="shared" si="2"/>
        <v>Gestión Académica</v>
      </c>
      <c r="K40" s="98" t="s">
        <v>412</v>
      </c>
    </row>
    <row r="41" spans="3:11" x14ac:dyDescent="0.25">
      <c r="C41" s="143"/>
      <c r="D41" s="151"/>
      <c r="E41" s="118"/>
      <c r="F41" s="97">
        <f t="shared" si="3"/>
        <v>0</v>
      </c>
      <c r="G41" s="161"/>
      <c r="H41" s="144"/>
      <c r="I41" s="130" t="e">
        <f>VLOOKUP(H41,Presupuesto!$B$11:$C$565,2,0)</f>
        <v>#N/A</v>
      </c>
      <c r="J41" s="98" t="str">
        <f t="shared" si="2"/>
        <v>Gestión Académica</v>
      </c>
      <c r="K41" s="98" t="s">
        <v>412</v>
      </c>
    </row>
    <row r="42" spans="3:11" x14ac:dyDescent="0.25">
      <c r="C42" s="143"/>
      <c r="D42" s="151"/>
      <c r="E42" s="118"/>
      <c r="F42" s="97">
        <f t="shared" si="3"/>
        <v>0</v>
      </c>
      <c r="G42" s="161"/>
      <c r="H42" s="144"/>
      <c r="I42" s="130" t="e">
        <f>VLOOKUP(H42,Presupuesto!$B$11:$C$565,2,0)</f>
        <v>#N/A</v>
      </c>
      <c r="J42" s="98" t="str">
        <f t="shared" si="2"/>
        <v>Gestión Académica</v>
      </c>
      <c r="K42" s="98" t="s">
        <v>412</v>
      </c>
    </row>
    <row r="43" spans="3:11" x14ac:dyDescent="0.25">
      <c r="C43" s="143"/>
      <c r="D43" s="151"/>
      <c r="E43" s="118"/>
      <c r="F43" s="97">
        <f t="shared" si="3"/>
        <v>0</v>
      </c>
      <c r="G43" s="161"/>
      <c r="H43" s="144"/>
      <c r="I43" s="130" t="e">
        <f>VLOOKUP(H43,Presupuesto!$B$11:$C$565,2,0)</f>
        <v>#N/A</v>
      </c>
      <c r="J43" s="98" t="str">
        <f t="shared" si="2"/>
        <v>Gestión Académica</v>
      </c>
      <c r="K43" s="98" t="s">
        <v>412</v>
      </c>
    </row>
    <row r="44" spans="3:11" x14ac:dyDescent="0.25">
      <c r="C44" s="143"/>
      <c r="D44" s="151"/>
      <c r="E44" s="118"/>
      <c r="F44" s="97">
        <f t="shared" si="3"/>
        <v>0</v>
      </c>
      <c r="G44" s="161"/>
      <c r="H44" s="144"/>
      <c r="I44" s="130" t="e">
        <f>VLOOKUP(H44,Presupuesto!$B$11:$C$565,2,0)</f>
        <v>#N/A</v>
      </c>
      <c r="J44" s="98" t="str">
        <f t="shared" si="2"/>
        <v>Gestión Académica</v>
      </c>
      <c r="K44" s="98" t="s">
        <v>412</v>
      </c>
    </row>
    <row r="45" spans="3:11" x14ac:dyDescent="0.25">
      <c r="C45" s="143"/>
      <c r="D45" s="151"/>
      <c r="E45" s="118"/>
      <c r="F45" s="97">
        <f t="shared" si="3"/>
        <v>0</v>
      </c>
      <c r="G45" s="161"/>
      <c r="H45" s="144"/>
      <c r="I45" s="130" t="e">
        <f>VLOOKUP(H45,Presupuesto!$B$11:$C$565,2,0)</f>
        <v>#N/A</v>
      </c>
      <c r="J45" s="98" t="str">
        <f t="shared" si="2"/>
        <v>Gestión Académica</v>
      </c>
      <c r="K45" s="98" t="s">
        <v>412</v>
      </c>
    </row>
    <row r="46" spans="3:11" x14ac:dyDescent="0.25">
      <c r="C46" s="143"/>
      <c r="D46" s="151"/>
      <c r="E46" s="118"/>
      <c r="F46" s="97">
        <f t="shared" si="0"/>
        <v>0</v>
      </c>
      <c r="G46" s="161"/>
      <c r="H46" s="144"/>
      <c r="I46" s="130" t="e">
        <f>VLOOKUP(H46,Presupuesto!$B$11:$C$565,2,0)</f>
        <v>#N/A</v>
      </c>
      <c r="J46" s="98" t="str">
        <f t="shared" si="2"/>
        <v>Gestión Académica</v>
      </c>
      <c r="K46" s="98" t="s">
        <v>412</v>
      </c>
    </row>
    <row r="47" spans="3:11" x14ac:dyDescent="0.25">
      <c r="C47" s="145"/>
      <c r="D47" s="151"/>
      <c r="E47" s="118"/>
      <c r="F47" s="97">
        <f t="shared" si="0"/>
        <v>0</v>
      </c>
      <c r="G47" s="161"/>
      <c r="H47" s="146"/>
      <c r="I47" s="130" t="e">
        <f>VLOOKUP(H47,Presupuesto!$B$11:$C$565,2,0)</f>
        <v>#N/A</v>
      </c>
      <c r="J47" s="98" t="str">
        <f t="shared" si="2"/>
        <v>Gestión Académica</v>
      </c>
      <c r="K47" s="98" t="s">
        <v>403</v>
      </c>
    </row>
    <row r="48" spans="3:11" x14ac:dyDescent="0.25">
      <c r="C48" s="145"/>
      <c r="D48" s="151"/>
      <c r="E48" s="118"/>
      <c r="F48" s="97">
        <f t="shared" si="0"/>
        <v>0</v>
      </c>
      <c r="G48" s="161"/>
      <c r="H48" s="146"/>
      <c r="I48" s="130" t="e">
        <f>VLOOKUP(H48,Presupuesto!$B$11:$C$565,2,0)</f>
        <v>#N/A</v>
      </c>
      <c r="J48" s="98" t="str">
        <f t="shared" si="2"/>
        <v>Gestión Académica</v>
      </c>
      <c r="K48" s="98" t="s">
        <v>412</v>
      </c>
    </row>
    <row r="49" spans="3:11" x14ac:dyDescent="0.25">
      <c r="C49" s="145"/>
      <c r="D49" s="151"/>
      <c r="E49" s="118"/>
      <c r="F49" s="97">
        <f t="shared" si="0"/>
        <v>0</v>
      </c>
      <c r="G49" s="161"/>
      <c r="H49" s="146"/>
      <c r="I49" s="130" t="e">
        <f>VLOOKUP(H49,Presupuesto!$B$11:$C$565,2,0)</f>
        <v>#N/A</v>
      </c>
      <c r="J49" s="98" t="str">
        <f t="shared" si="2"/>
        <v>Gestión Académica</v>
      </c>
      <c r="K49" s="98" t="s">
        <v>412</v>
      </c>
    </row>
    <row r="50" spans="3:11" x14ac:dyDescent="0.25">
      <c r="C50" s="145"/>
      <c r="D50" s="151"/>
      <c r="E50" s="118"/>
      <c r="F50" s="97">
        <f t="shared" si="0"/>
        <v>0</v>
      </c>
      <c r="G50" s="161"/>
      <c r="H50" s="146"/>
      <c r="I50" s="130" t="e">
        <f>VLOOKUP(H50,Presupuesto!$B$11:$C$565,2,0)</f>
        <v>#N/A</v>
      </c>
      <c r="J50" s="98" t="str">
        <f t="shared" si="2"/>
        <v>Gestión Académica</v>
      </c>
      <c r="K50" s="98" t="s">
        <v>412</v>
      </c>
    </row>
    <row r="51" spans="3:11" ht="15.75" thickBot="1" x14ac:dyDescent="0.3">
      <c r="C51" s="147"/>
      <c r="D51" s="159"/>
      <c r="E51" s="103"/>
      <c r="F51" s="105">
        <f t="shared" si="0"/>
        <v>0</v>
      </c>
      <c r="G51" s="162"/>
      <c r="H51" s="148"/>
      <c r="I51" s="132" t="e">
        <f>VLOOKUP(H51,Presupuesto!$B$11:$C$565,2,0)</f>
        <v>#N/A</v>
      </c>
      <c r="J51" s="106" t="str">
        <f t="shared" si="2"/>
        <v>Gestión Académica</v>
      </c>
      <c r="K51" s="124" t="s">
        <v>394</v>
      </c>
    </row>
    <row r="53" spans="3:11" ht="15.75" thickBot="1" x14ac:dyDescent="0.3">
      <c r="F53" s="90"/>
      <c r="G53" s="89"/>
      <c r="H53" s="90"/>
      <c r="I53" s="90"/>
    </row>
    <row r="54" spans="3:11" ht="15.75" thickBot="1" x14ac:dyDescent="0.3">
      <c r="C54" s="157" t="s">
        <v>53</v>
      </c>
      <c r="D54" s="362">
        <f>SUM(F61:F95)</f>
        <v>54000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392</v>
      </c>
      <c r="D57" s="358" t="s">
        <v>1782</v>
      </c>
      <c r="E57" s="93"/>
      <c r="F57" s="93"/>
      <c r="G57" s="93"/>
      <c r="H57" s="76"/>
      <c r="I57" s="76"/>
      <c r="J57" s="76"/>
      <c r="K57" s="112"/>
    </row>
    <row r="58" spans="3:11" ht="18.75" x14ac:dyDescent="0.25">
      <c r="C58" s="555"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Posgrado'!$E:$F,2,FALSE),IFERROR(VLOOKUP(D57,'16. Desa. del Sistema Educ.Sup.'!$E:$F,2,FALSE),IFERROR(VLOOKUP(D57,'9. Cultura de Inno. Insti...'!$E:$F,2,FALSE),VLOOKUP(D57,'7. Lo Esencial de la Reforma U.'!$E:$F,2,0))))))))))))))))</f>
        <v>Visitas a los centros regionales por cada uno de los comites durante todo el año.</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131</v>
      </c>
      <c r="H60" s="136" t="s">
        <v>46</v>
      </c>
      <c r="I60" s="133" t="s">
        <v>132</v>
      </c>
      <c r="J60" s="133" t="s">
        <v>410</v>
      </c>
      <c r="K60" s="133" t="s">
        <v>411</v>
      </c>
    </row>
    <row r="61" spans="3:11" x14ac:dyDescent="0.25">
      <c r="C61" s="219" t="s">
        <v>428</v>
      </c>
      <c r="D61" s="220">
        <v>27</v>
      </c>
      <c r="E61" s="218">
        <f>HLOOKUP(C61,$AH$2:$BU$3,2,0)</f>
        <v>2000</v>
      </c>
      <c r="F61" s="97">
        <f t="shared" ref="F61:F95" si="4">D61*E61</f>
        <v>54000</v>
      </c>
      <c r="G61" s="161" t="s">
        <v>129</v>
      </c>
      <c r="H61" s="142" t="s">
        <v>749</v>
      </c>
      <c r="I61" s="130" t="str">
        <f>VLOOKUP(H61,Presupuesto!$B$11:$C$565,2,0)</f>
        <v>PASAJES NACIONALES</v>
      </c>
      <c r="J61" s="217" t="s">
        <v>1460</v>
      </c>
      <c r="K61" s="98" t="s">
        <v>394</v>
      </c>
    </row>
    <row r="62" spans="3:11" x14ac:dyDescent="0.25">
      <c r="C62" s="141"/>
      <c r="D62" s="158"/>
      <c r="E62" s="123"/>
      <c r="F62" s="97">
        <f t="shared" si="4"/>
        <v>0</v>
      </c>
      <c r="G62" s="161"/>
      <c r="H62" s="142"/>
      <c r="I62" s="130" t="e">
        <f>VLOOKUP(H62,Presupuesto!$B$11:$C$565,2,0)</f>
        <v>#N/A</v>
      </c>
      <c r="J62" s="98" t="str">
        <f>$J$61</f>
        <v>Desarrollo del Sistema de Educación Superior</v>
      </c>
      <c r="K62" s="98" t="s">
        <v>412</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412</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412</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412</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401</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412</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412</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412</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412</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412</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412</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412</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412</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412</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412</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412</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412</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412</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412</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412</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412</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412</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412</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412</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412</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412</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412</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412</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412</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403</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412</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412</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412</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394</v>
      </c>
    </row>
    <row r="97" spans="3:11" ht="15.75" thickBot="1" x14ac:dyDescent="0.3"/>
    <row r="98" spans="3:11" ht="15.75" thickBot="1" x14ac:dyDescent="0.3">
      <c r="C98" s="157" t="s">
        <v>53</v>
      </c>
      <c r="D98" s="362">
        <f>SUM(F105:F139)</f>
        <v>107158.83750000001</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392</v>
      </c>
      <c r="D101" s="358" t="s">
        <v>1855</v>
      </c>
      <c r="E101" s="93"/>
      <c r="F101" s="93"/>
      <c r="G101" s="93"/>
      <c r="H101" s="76"/>
      <c r="I101" s="76"/>
      <c r="J101" s="76"/>
      <c r="K101" s="112"/>
    </row>
    <row r="102" spans="3:11" ht="18.75" x14ac:dyDescent="0.25">
      <c r="C102" s="555"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Posgrado'!$E:$F,2,FALSE),IFERROR(VLOOKUP(D101,'16. Desa. del Sistema Educ.Sup.'!$E:$F,2,FALSE),IFERROR(VLOOKUP(D101,'9. Cultura de Inno. Insti...'!$E:$F,2,FALSE),VLOOKUP(D101,'7. Lo Esencial de la Reforma U.'!$E:$F,2,0))))))))))))))))</f>
        <v xml:space="preserve">Moviliadad en ejecución, e invitaciones realizadas a la jefes de departamento y a la Decano </v>
      </c>
      <c r="D102" s="396"/>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131</v>
      </c>
      <c r="H104" s="136" t="s">
        <v>46</v>
      </c>
      <c r="I104" s="133" t="s">
        <v>132</v>
      </c>
      <c r="J104" s="133" t="s">
        <v>410</v>
      </c>
      <c r="K104" s="133" t="s">
        <v>411</v>
      </c>
    </row>
    <row r="105" spans="3:11" x14ac:dyDescent="0.25">
      <c r="C105" s="219" t="s">
        <v>448</v>
      </c>
      <c r="D105" s="220">
        <v>25</v>
      </c>
      <c r="E105" s="218">
        <f>HLOOKUP(C105,$AH$2:$BU$3,2,0)</f>
        <v>4286.3535000000002</v>
      </c>
      <c r="F105" s="97">
        <f t="shared" ref="F105:F139" si="6">D105*E105</f>
        <v>107158.83750000001</v>
      </c>
      <c r="G105" s="161" t="s">
        <v>129</v>
      </c>
      <c r="H105" s="142" t="s">
        <v>307</v>
      </c>
      <c r="I105" s="130" t="str">
        <f>VLOOKUP(H105,Presupuesto!$B$11:$C$565,2,0)</f>
        <v>VIATICOS NACIONALES Y OTROS GASTOS DE VIAJE PROYECTO FORTALECIMIENTO ORG. ESTUDI (26200-72)</v>
      </c>
      <c r="J105" s="217" t="s">
        <v>1367</v>
      </c>
      <c r="K105" s="98" t="s">
        <v>397</v>
      </c>
    </row>
    <row r="106" spans="3:11" x14ac:dyDescent="0.25">
      <c r="C106" s="141"/>
      <c r="D106" s="158"/>
      <c r="E106" s="123"/>
      <c r="F106" s="97">
        <f t="shared" si="6"/>
        <v>0</v>
      </c>
      <c r="G106" s="161"/>
      <c r="H106" s="142"/>
      <c r="I106" s="130" t="e">
        <f>VLOOKUP(H106,Presupuesto!$B$11:$C$565,2,0)</f>
        <v>#N/A</v>
      </c>
      <c r="J106" s="98" t="str">
        <f>$J$105</f>
        <v>Proceso integral de la internacionalización de la Educación Superior</v>
      </c>
      <c r="K106" s="98" t="s">
        <v>412</v>
      </c>
    </row>
    <row r="107" spans="3:11" x14ac:dyDescent="0.25">
      <c r="C107" s="141"/>
      <c r="D107" s="158"/>
      <c r="E107" s="123"/>
      <c r="F107" s="97">
        <f t="shared" si="6"/>
        <v>0</v>
      </c>
      <c r="G107" s="161"/>
      <c r="H107" s="142"/>
      <c r="I107" s="130" t="e">
        <f>VLOOKUP(H107,Presupuesto!$B$11:$C$565,2,0)</f>
        <v>#N/A</v>
      </c>
      <c r="J107" s="98" t="str">
        <f t="shared" ref="J107:J139" si="7">$J$105</f>
        <v>Proceso integral de la internacionalización de la Educación Superior</v>
      </c>
      <c r="K107" s="98" t="s">
        <v>412</v>
      </c>
    </row>
    <row r="108" spans="3:11" x14ac:dyDescent="0.25">
      <c r="C108" s="141"/>
      <c r="D108" s="158"/>
      <c r="E108" s="123"/>
      <c r="F108" s="97">
        <f t="shared" si="6"/>
        <v>0</v>
      </c>
      <c r="G108" s="161"/>
      <c r="H108" s="142"/>
      <c r="I108" s="130" t="e">
        <f>VLOOKUP(H108,Presupuesto!$B$11:$C$565,2,0)</f>
        <v>#N/A</v>
      </c>
      <c r="J108" s="98" t="str">
        <f t="shared" si="7"/>
        <v>Proceso integral de la internacionalización de la Educación Superior</v>
      </c>
      <c r="K108" s="98" t="s">
        <v>412</v>
      </c>
    </row>
    <row r="109" spans="3:11" x14ac:dyDescent="0.25">
      <c r="C109" s="141"/>
      <c r="D109" s="158"/>
      <c r="E109" s="123"/>
      <c r="F109" s="97">
        <f t="shared" si="6"/>
        <v>0</v>
      </c>
      <c r="G109" s="161"/>
      <c r="H109" s="142"/>
      <c r="I109" s="130" t="e">
        <f>VLOOKUP(H109,Presupuesto!$B$11:$C$565,2,0)</f>
        <v>#N/A</v>
      </c>
      <c r="J109" s="98" t="str">
        <f t="shared" si="7"/>
        <v>Proceso integral de la internacionalización de la Educación Superior</v>
      </c>
      <c r="K109" s="98" t="s">
        <v>412</v>
      </c>
    </row>
    <row r="110" spans="3:11" x14ac:dyDescent="0.25">
      <c r="C110" s="141"/>
      <c r="D110" s="158"/>
      <c r="E110" s="123"/>
      <c r="F110" s="97">
        <f t="shared" si="6"/>
        <v>0</v>
      </c>
      <c r="G110" s="161"/>
      <c r="H110" s="142"/>
      <c r="I110" s="130" t="e">
        <f>VLOOKUP(H110,Presupuesto!$B$11:$C$565,2,0)</f>
        <v>#N/A</v>
      </c>
      <c r="J110" s="98" t="str">
        <f t="shared" si="7"/>
        <v>Proceso integral de la internacionalización de la Educación Superior</v>
      </c>
      <c r="K110" s="98" t="s">
        <v>401</v>
      </c>
    </row>
    <row r="111" spans="3:11" x14ac:dyDescent="0.25">
      <c r="C111" s="141"/>
      <c r="D111" s="158"/>
      <c r="E111" s="123"/>
      <c r="F111" s="97">
        <f t="shared" si="6"/>
        <v>0</v>
      </c>
      <c r="G111" s="161"/>
      <c r="H111" s="142"/>
      <c r="I111" s="130" t="e">
        <f>VLOOKUP(H111,Presupuesto!$B$11:$C$565,2,0)</f>
        <v>#N/A</v>
      </c>
      <c r="J111" s="98" t="str">
        <f t="shared" si="7"/>
        <v>Proceso integral de la internacionalización de la Educación Superior</v>
      </c>
      <c r="K111" s="98" t="s">
        <v>412</v>
      </c>
    </row>
    <row r="112" spans="3:11" x14ac:dyDescent="0.25">
      <c r="C112" s="141"/>
      <c r="D112" s="158"/>
      <c r="E112" s="123"/>
      <c r="F112" s="97">
        <f t="shared" si="6"/>
        <v>0</v>
      </c>
      <c r="G112" s="161"/>
      <c r="H112" s="142"/>
      <c r="I112" s="130" t="e">
        <f>VLOOKUP(H112,Presupuesto!$B$11:$C$565,2,0)</f>
        <v>#N/A</v>
      </c>
      <c r="J112" s="98" t="str">
        <f t="shared" si="7"/>
        <v>Proceso integral de la internacionalización de la Educación Superior</v>
      </c>
      <c r="K112" s="98" t="s">
        <v>412</v>
      </c>
    </row>
    <row r="113" spans="3:11" x14ac:dyDescent="0.25">
      <c r="C113" s="141"/>
      <c r="D113" s="158"/>
      <c r="E113" s="123"/>
      <c r="F113" s="97">
        <f t="shared" si="6"/>
        <v>0</v>
      </c>
      <c r="G113" s="161"/>
      <c r="H113" s="142"/>
      <c r="I113" s="130" t="e">
        <f>VLOOKUP(H113,Presupuesto!$B$11:$C$565,2,0)</f>
        <v>#N/A</v>
      </c>
      <c r="J113" s="98" t="str">
        <f t="shared" si="7"/>
        <v>Proceso integral de la internacionalización de la Educación Superior</v>
      </c>
      <c r="K113" s="98" t="s">
        <v>412</v>
      </c>
    </row>
    <row r="114" spans="3:11" x14ac:dyDescent="0.25">
      <c r="C114" s="141"/>
      <c r="D114" s="158"/>
      <c r="E114" s="123"/>
      <c r="F114" s="97">
        <f t="shared" si="6"/>
        <v>0</v>
      </c>
      <c r="G114" s="161"/>
      <c r="H114" s="142"/>
      <c r="I114" s="130" t="e">
        <f>VLOOKUP(H114,Presupuesto!$B$11:$C$565,2,0)</f>
        <v>#N/A</v>
      </c>
      <c r="J114" s="98" t="str">
        <f t="shared" si="7"/>
        <v>Proceso integral de la internacionalización de la Educación Superior</v>
      </c>
      <c r="K114" s="98" t="s">
        <v>412</v>
      </c>
    </row>
    <row r="115" spans="3:11" x14ac:dyDescent="0.25">
      <c r="C115" s="141"/>
      <c r="D115" s="158"/>
      <c r="E115" s="123"/>
      <c r="F115" s="97">
        <f t="shared" si="6"/>
        <v>0</v>
      </c>
      <c r="G115" s="161"/>
      <c r="H115" s="142"/>
      <c r="I115" s="130" t="e">
        <f>VLOOKUP(H115,Presupuesto!$B$11:$C$565,2,0)</f>
        <v>#N/A</v>
      </c>
      <c r="J115" s="98" t="str">
        <f t="shared" si="7"/>
        <v>Proceso integral de la internacionalización de la Educación Superior</v>
      </c>
      <c r="K115" s="98" t="s">
        <v>412</v>
      </c>
    </row>
    <row r="116" spans="3:11" x14ac:dyDescent="0.25">
      <c r="C116" s="141"/>
      <c r="D116" s="158"/>
      <c r="E116" s="123"/>
      <c r="F116" s="97">
        <f t="shared" si="6"/>
        <v>0</v>
      </c>
      <c r="G116" s="161"/>
      <c r="H116" s="142"/>
      <c r="I116" s="130" t="e">
        <f>VLOOKUP(H116,Presupuesto!$B$11:$C$565,2,0)</f>
        <v>#N/A</v>
      </c>
      <c r="J116" s="98" t="str">
        <f t="shared" si="7"/>
        <v>Proceso integral de la internacionalización de la Educación Superior</v>
      </c>
      <c r="K116" s="98" t="s">
        <v>412</v>
      </c>
    </row>
    <row r="117" spans="3:11" x14ac:dyDescent="0.25">
      <c r="C117" s="141"/>
      <c r="D117" s="158"/>
      <c r="E117" s="123"/>
      <c r="F117" s="97">
        <f t="shared" si="6"/>
        <v>0</v>
      </c>
      <c r="G117" s="161"/>
      <c r="H117" s="142"/>
      <c r="I117" s="130" t="e">
        <f>VLOOKUP(H117,Presupuesto!$B$11:$C$565,2,0)</f>
        <v>#N/A</v>
      </c>
      <c r="J117" s="98" t="str">
        <f t="shared" si="7"/>
        <v>Proceso integral de la internacionalización de la Educación Superior</v>
      </c>
      <c r="K117" s="98" t="s">
        <v>412</v>
      </c>
    </row>
    <row r="118" spans="3:11" x14ac:dyDescent="0.25">
      <c r="C118" s="141"/>
      <c r="D118" s="158"/>
      <c r="E118" s="123"/>
      <c r="F118" s="97">
        <f t="shared" si="6"/>
        <v>0</v>
      </c>
      <c r="G118" s="161"/>
      <c r="H118" s="142"/>
      <c r="I118" s="130" t="e">
        <f>VLOOKUP(H118,Presupuesto!$B$11:$C$565,2,0)</f>
        <v>#N/A</v>
      </c>
      <c r="J118" s="98" t="str">
        <f t="shared" si="7"/>
        <v>Proceso integral de la internacionalización de la Educación Superior</v>
      </c>
      <c r="K118" s="98" t="s">
        <v>412</v>
      </c>
    </row>
    <row r="119" spans="3:11" x14ac:dyDescent="0.25">
      <c r="C119" s="141"/>
      <c r="D119" s="158"/>
      <c r="E119" s="123"/>
      <c r="F119" s="97">
        <f t="shared" si="6"/>
        <v>0</v>
      </c>
      <c r="G119" s="161"/>
      <c r="H119" s="142"/>
      <c r="I119" s="130" t="e">
        <f>VLOOKUP(H119,Presupuesto!$B$11:$C$565,2,0)</f>
        <v>#N/A</v>
      </c>
      <c r="J119" s="98" t="str">
        <f t="shared" si="7"/>
        <v>Proceso integral de la internacionalización de la Educación Superior</v>
      </c>
      <c r="K119" s="98" t="s">
        <v>412</v>
      </c>
    </row>
    <row r="120" spans="3:11" x14ac:dyDescent="0.25">
      <c r="C120" s="141"/>
      <c r="D120" s="158"/>
      <c r="E120" s="123"/>
      <c r="F120" s="97">
        <f t="shared" si="6"/>
        <v>0</v>
      </c>
      <c r="G120" s="161"/>
      <c r="H120" s="142"/>
      <c r="I120" s="130" t="e">
        <f>VLOOKUP(H120,Presupuesto!$B$11:$C$565,2,0)</f>
        <v>#N/A</v>
      </c>
      <c r="J120" s="98" t="str">
        <f t="shared" si="7"/>
        <v>Proceso integral de la internacionalización de la Educación Superior</v>
      </c>
      <c r="K120" s="98" t="s">
        <v>412</v>
      </c>
    </row>
    <row r="121" spans="3:11" x14ac:dyDescent="0.25">
      <c r="C121" s="141"/>
      <c r="D121" s="158"/>
      <c r="E121" s="123"/>
      <c r="F121" s="97">
        <f t="shared" si="6"/>
        <v>0</v>
      </c>
      <c r="G121" s="161"/>
      <c r="H121" s="142"/>
      <c r="I121" s="130" t="e">
        <f>VLOOKUP(H121,Presupuesto!$B$11:$C$565,2,0)</f>
        <v>#N/A</v>
      </c>
      <c r="J121" s="98" t="str">
        <f t="shared" si="7"/>
        <v>Proceso integral de la internacionalización de la Educación Superior</v>
      </c>
      <c r="K121" s="98" t="s">
        <v>412</v>
      </c>
    </row>
    <row r="122" spans="3:11" x14ac:dyDescent="0.25">
      <c r="C122" s="141"/>
      <c r="D122" s="158"/>
      <c r="E122" s="123"/>
      <c r="F122" s="97">
        <f t="shared" si="6"/>
        <v>0</v>
      </c>
      <c r="G122" s="161"/>
      <c r="H122" s="142"/>
      <c r="I122" s="130" t="e">
        <f>VLOOKUP(H122,Presupuesto!$B$11:$C$565,2,0)</f>
        <v>#N/A</v>
      </c>
      <c r="J122" s="98" t="str">
        <f t="shared" si="7"/>
        <v>Proceso integral de la internacionalización de la Educación Superior</v>
      </c>
      <c r="K122" s="98" t="s">
        <v>412</v>
      </c>
    </row>
    <row r="123" spans="3:11" x14ac:dyDescent="0.25">
      <c r="C123" s="141"/>
      <c r="D123" s="158"/>
      <c r="E123" s="123"/>
      <c r="F123" s="97">
        <f t="shared" si="6"/>
        <v>0</v>
      </c>
      <c r="G123" s="161"/>
      <c r="H123" s="142"/>
      <c r="I123" s="130" t="e">
        <f>VLOOKUP(H123,Presupuesto!$B$11:$C$565,2,0)</f>
        <v>#N/A</v>
      </c>
      <c r="J123" s="98" t="str">
        <f t="shared" si="7"/>
        <v>Proceso integral de la internacionalización de la Educación Superior</v>
      </c>
      <c r="K123" s="98" t="s">
        <v>412</v>
      </c>
    </row>
    <row r="124" spans="3:11" x14ac:dyDescent="0.25">
      <c r="C124" s="141"/>
      <c r="D124" s="158"/>
      <c r="E124" s="123"/>
      <c r="F124" s="97">
        <f t="shared" si="6"/>
        <v>0</v>
      </c>
      <c r="G124" s="161"/>
      <c r="H124" s="142"/>
      <c r="I124" s="130" t="e">
        <f>VLOOKUP(H124,Presupuesto!$B$11:$C$565,2,0)</f>
        <v>#N/A</v>
      </c>
      <c r="J124" s="98" t="str">
        <f t="shared" si="7"/>
        <v>Proceso integral de la internacionalización de la Educación Superior</v>
      </c>
      <c r="K124" s="98" t="s">
        <v>412</v>
      </c>
    </row>
    <row r="125" spans="3:11" x14ac:dyDescent="0.25">
      <c r="C125" s="141"/>
      <c r="D125" s="158"/>
      <c r="E125" s="123"/>
      <c r="F125" s="97">
        <f t="shared" si="6"/>
        <v>0</v>
      </c>
      <c r="G125" s="161"/>
      <c r="H125" s="142"/>
      <c r="I125" s="130" t="e">
        <f>VLOOKUP(H125,Presupuesto!$B$11:$C$565,2,0)</f>
        <v>#N/A</v>
      </c>
      <c r="J125" s="98" t="str">
        <f t="shared" si="7"/>
        <v>Proceso integral de la internacionalización de la Educación Superior</v>
      </c>
      <c r="K125" s="98" t="s">
        <v>412</v>
      </c>
    </row>
    <row r="126" spans="3:11" x14ac:dyDescent="0.25">
      <c r="C126" s="141"/>
      <c r="D126" s="158"/>
      <c r="E126" s="123"/>
      <c r="F126" s="97">
        <f t="shared" si="6"/>
        <v>0</v>
      </c>
      <c r="G126" s="161"/>
      <c r="H126" s="142"/>
      <c r="I126" s="130" t="e">
        <f>VLOOKUP(H126,Presupuesto!$B$11:$C$565,2,0)</f>
        <v>#N/A</v>
      </c>
      <c r="J126" s="98" t="str">
        <f t="shared" si="7"/>
        <v>Proceso integral de la internacionalización de la Educación Superior</v>
      </c>
      <c r="K126" s="98" t="s">
        <v>412</v>
      </c>
    </row>
    <row r="127" spans="3:11" x14ac:dyDescent="0.25">
      <c r="C127" s="143"/>
      <c r="D127" s="151"/>
      <c r="E127" s="118"/>
      <c r="F127" s="97">
        <f t="shared" si="6"/>
        <v>0</v>
      </c>
      <c r="G127" s="161"/>
      <c r="H127" s="144"/>
      <c r="I127" s="130" t="e">
        <f>VLOOKUP(H127,Presupuesto!$B$11:$C$565,2,0)</f>
        <v>#N/A</v>
      </c>
      <c r="J127" s="98" t="str">
        <f t="shared" si="7"/>
        <v>Proceso integral de la internacionalización de la Educación Superior</v>
      </c>
      <c r="K127" s="98" t="s">
        <v>412</v>
      </c>
    </row>
    <row r="128" spans="3:11" x14ac:dyDescent="0.25">
      <c r="C128" s="143"/>
      <c r="D128" s="151"/>
      <c r="E128" s="118"/>
      <c r="F128" s="97">
        <f t="shared" si="6"/>
        <v>0</v>
      </c>
      <c r="G128" s="161"/>
      <c r="H128" s="144"/>
      <c r="I128" s="130" t="e">
        <f>VLOOKUP(H128,Presupuesto!$B$11:$C$565,2,0)</f>
        <v>#N/A</v>
      </c>
      <c r="J128" s="98" t="str">
        <f t="shared" si="7"/>
        <v>Proceso integral de la internacionalización de la Educación Superior</v>
      </c>
      <c r="K128" s="98" t="s">
        <v>412</v>
      </c>
    </row>
    <row r="129" spans="3:11" x14ac:dyDescent="0.25">
      <c r="C129" s="143"/>
      <c r="D129" s="151"/>
      <c r="E129" s="118"/>
      <c r="F129" s="97">
        <f t="shared" si="6"/>
        <v>0</v>
      </c>
      <c r="G129" s="161"/>
      <c r="H129" s="144"/>
      <c r="I129" s="130" t="e">
        <f>VLOOKUP(H129,Presupuesto!$B$11:$C$565,2,0)</f>
        <v>#N/A</v>
      </c>
      <c r="J129" s="98" t="str">
        <f t="shared" si="7"/>
        <v>Proceso integral de la internacionalización de la Educación Superior</v>
      </c>
      <c r="K129" s="98" t="s">
        <v>412</v>
      </c>
    </row>
    <row r="130" spans="3:11" x14ac:dyDescent="0.25">
      <c r="C130" s="143"/>
      <c r="D130" s="151"/>
      <c r="E130" s="118"/>
      <c r="F130" s="97">
        <f t="shared" si="6"/>
        <v>0</v>
      </c>
      <c r="G130" s="161"/>
      <c r="H130" s="144"/>
      <c r="I130" s="130" t="e">
        <f>VLOOKUP(H130,Presupuesto!$B$11:$C$565,2,0)</f>
        <v>#N/A</v>
      </c>
      <c r="J130" s="98" t="str">
        <f t="shared" si="7"/>
        <v>Proceso integral de la internacionalización de la Educación Superior</v>
      </c>
      <c r="K130" s="98" t="s">
        <v>412</v>
      </c>
    </row>
    <row r="131" spans="3:11" x14ac:dyDescent="0.25">
      <c r="C131" s="143"/>
      <c r="D131" s="151"/>
      <c r="E131" s="118"/>
      <c r="F131" s="97">
        <f t="shared" si="6"/>
        <v>0</v>
      </c>
      <c r="G131" s="161"/>
      <c r="H131" s="144"/>
      <c r="I131" s="130" t="e">
        <f>VLOOKUP(H131,Presupuesto!$B$11:$C$565,2,0)</f>
        <v>#N/A</v>
      </c>
      <c r="J131" s="98" t="str">
        <f t="shared" si="7"/>
        <v>Proceso integral de la internacionalización de la Educación Superior</v>
      </c>
      <c r="K131" s="98" t="s">
        <v>412</v>
      </c>
    </row>
    <row r="132" spans="3:11" x14ac:dyDescent="0.25">
      <c r="C132" s="143"/>
      <c r="D132" s="151"/>
      <c r="E132" s="118"/>
      <c r="F132" s="97">
        <f t="shared" si="6"/>
        <v>0</v>
      </c>
      <c r="G132" s="161"/>
      <c r="H132" s="144"/>
      <c r="I132" s="130" t="e">
        <f>VLOOKUP(H132,Presupuesto!$B$11:$C$565,2,0)</f>
        <v>#N/A</v>
      </c>
      <c r="J132" s="98" t="str">
        <f t="shared" si="7"/>
        <v>Proceso integral de la internacionalización de la Educación Superior</v>
      </c>
      <c r="K132" s="98" t="s">
        <v>412</v>
      </c>
    </row>
    <row r="133" spans="3:11" x14ac:dyDescent="0.25">
      <c r="C133" s="143"/>
      <c r="D133" s="151"/>
      <c r="E133" s="118"/>
      <c r="F133" s="97">
        <f t="shared" si="6"/>
        <v>0</v>
      </c>
      <c r="G133" s="161"/>
      <c r="H133" s="144"/>
      <c r="I133" s="130" t="e">
        <f>VLOOKUP(H133,Presupuesto!$B$11:$C$565,2,0)</f>
        <v>#N/A</v>
      </c>
      <c r="J133" s="98" t="str">
        <f t="shared" si="7"/>
        <v>Proceso integral de la internacionalización de la Educación Superior</v>
      </c>
      <c r="K133" s="98" t="s">
        <v>412</v>
      </c>
    </row>
    <row r="134" spans="3:11" x14ac:dyDescent="0.25">
      <c r="C134" s="143"/>
      <c r="D134" s="151"/>
      <c r="E134" s="118"/>
      <c r="F134" s="97">
        <f t="shared" si="6"/>
        <v>0</v>
      </c>
      <c r="G134" s="161"/>
      <c r="H134" s="144"/>
      <c r="I134" s="130" t="e">
        <f>VLOOKUP(H134,Presupuesto!$B$11:$C$565,2,0)</f>
        <v>#N/A</v>
      </c>
      <c r="J134" s="98" t="str">
        <f t="shared" si="7"/>
        <v>Proceso integral de la internacionalización de la Educación Superior</v>
      </c>
      <c r="K134" s="98" t="s">
        <v>412</v>
      </c>
    </row>
    <row r="135" spans="3:11" x14ac:dyDescent="0.25">
      <c r="C135" s="145"/>
      <c r="D135" s="151"/>
      <c r="E135" s="118"/>
      <c r="F135" s="97">
        <f t="shared" si="6"/>
        <v>0</v>
      </c>
      <c r="G135" s="161"/>
      <c r="H135" s="146"/>
      <c r="I135" s="130" t="e">
        <f>VLOOKUP(H135,Presupuesto!$B$11:$C$565,2,0)</f>
        <v>#N/A</v>
      </c>
      <c r="J135" s="98" t="str">
        <f t="shared" si="7"/>
        <v>Proceso integral de la internacionalización de la Educación Superior</v>
      </c>
      <c r="K135" s="98" t="s">
        <v>403</v>
      </c>
    </row>
    <row r="136" spans="3:11" x14ac:dyDescent="0.25">
      <c r="C136" s="145"/>
      <c r="D136" s="151"/>
      <c r="E136" s="118"/>
      <c r="F136" s="97">
        <f t="shared" si="6"/>
        <v>0</v>
      </c>
      <c r="G136" s="161"/>
      <c r="H136" s="146"/>
      <c r="I136" s="130" t="e">
        <f>VLOOKUP(H136,Presupuesto!$B$11:$C$565,2,0)</f>
        <v>#N/A</v>
      </c>
      <c r="J136" s="98" t="str">
        <f t="shared" si="7"/>
        <v>Proceso integral de la internacionalización de la Educación Superior</v>
      </c>
      <c r="K136" s="98" t="s">
        <v>412</v>
      </c>
    </row>
    <row r="137" spans="3:11" x14ac:dyDescent="0.25">
      <c r="C137" s="145"/>
      <c r="D137" s="151"/>
      <c r="E137" s="118"/>
      <c r="F137" s="97">
        <f t="shared" si="6"/>
        <v>0</v>
      </c>
      <c r="G137" s="161"/>
      <c r="H137" s="146"/>
      <c r="I137" s="130" t="e">
        <f>VLOOKUP(H137,Presupuesto!$B$11:$C$565,2,0)</f>
        <v>#N/A</v>
      </c>
      <c r="J137" s="98" t="str">
        <f t="shared" si="7"/>
        <v>Proceso integral de la internacionalización de la Educación Superior</v>
      </c>
      <c r="K137" s="98" t="s">
        <v>412</v>
      </c>
    </row>
    <row r="138" spans="3:11" x14ac:dyDescent="0.25">
      <c r="C138" s="145"/>
      <c r="D138" s="151"/>
      <c r="E138" s="118"/>
      <c r="F138" s="97">
        <f t="shared" si="6"/>
        <v>0</v>
      </c>
      <c r="G138" s="161"/>
      <c r="H138" s="146"/>
      <c r="I138" s="130" t="e">
        <f>VLOOKUP(H138,Presupuesto!$B$11:$C$565,2,0)</f>
        <v>#N/A</v>
      </c>
      <c r="J138" s="98" t="str">
        <f t="shared" si="7"/>
        <v>Proceso integral de la internacionalización de la Educación Superior</v>
      </c>
      <c r="K138" s="98" t="s">
        <v>412</v>
      </c>
    </row>
    <row r="139" spans="3:11" ht="15.75" thickBot="1" x14ac:dyDescent="0.3">
      <c r="C139" s="147"/>
      <c r="D139" s="159"/>
      <c r="E139" s="103"/>
      <c r="F139" s="105">
        <f t="shared" si="6"/>
        <v>0</v>
      </c>
      <c r="G139" s="162"/>
      <c r="H139" s="148"/>
      <c r="I139" s="132" t="e">
        <f>VLOOKUP(H139,Presupuesto!$B$11:$C$565,2,0)</f>
        <v>#N/A</v>
      </c>
      <c r="J139" s="106" t="str">
        <f t="shared" si="7"/>
        <v>Proceso integral de la internacionalización de la Educación Superior</v>
      </c>
      <c r="K139" s="124" t="s">
        <v>394</v>
      </c>
    </row>
    <row r="141" spans="3:11" ht="15.75" thickBot="1" x14ac:dyDescent="0.3">
      <c r="F141" s="90"/>
      <c r="G141" s="89"/>
      <c r="H141" s="90"/>
      <c r="I141" s="90"/>
    </row>
    <row r="142" spans="3:11" ht="15.75" thickBot="1" x14ac:dyDescent="0.3">
      <c r="C142" s="157" t="s">
        <v>53</v>
      </c>
      <c r="D142" s="362">
        <f>SUM(F149:F183)</f>
        <v>148373.77499999999</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392</v>
      </c>
      <c r="D145" s="358" t="s">
        <v>1855</v>
      </c>
      <c r="E145" s="93"/>
      <c r="F145" s="93"/>
      <c r="G145" s="93"/>
      <c r="H145" s="76"/>
      <c r="I145" s="76"/>
      <c r="J145" s="76"/>
      <c r="K145" s="112"/>
    </row>
    <row r="146" spans="3:11" ht="18.75" x14ac:dyDescent="0.25">
      <c r="C146" s="555" t="str">
        <f>IFERROR(VLOOKUP(D145,'1. Desarrollo e Innov. Curricu.'!$E:$F,2,FALSE),IFERROR(VLOOKUP(D145,'2. Investigación Científica'!$E:$F,2,FALSE),IFERROR(VLOOKUP(D145,'3. Vinculación Univ. Sociedad'!$E:$F,2,FALSE),IFERROR(VLOOKUP(D145,'4. Docencia y Profesorado Univ.'!$E:$F,2,FALSE),IFERROR(VLOOKUP(D145,'5. Estudiantes y Graduados'!$E:$F,2,FALSE),IFERROR(VLOOKUP(D145,'11. Gestion Administrativa'!$E:$F,2,FALSE),IFERROR(VLOOKUP(D145,'13. Gestión Académica'!$E:$F,2,FALSE),IFERROR(VLOOKUP(D145,'8. Asegura. de la Calid. y M'!$E:$F,2,FALSE),IFERROR(VLOOKUP(D145,'6. Gestión del Conocimiento'!$E:$F,2,FALSE),IFERROR(VLOOKUP(D145,'15. Gobernabilidad y Proceso...'!$E:$F,2,FALSE),IFERROR(VLOOKUP(D145,'12. Gestión del Talento Humano'!$E:$F,2,FALSE),IFERROR(VLOOKUP(D145,'14. Internacional... de la E.S.'!$E:$F,2,FALSE),IFERROR(VLOOKUP(D145,'10. Posgrado'!$E:$F,2,FALSE),IFERROR(VLOOKUP(D145,'16. Desa. del Sistema Educ.Sup.'!$E:$F,2,FALSE),IFERROR(VLOOKUP(D145,'9. Cultura de Inno. Insti...'!$E:$F,2,FALSE),VLOOKUP(D145,'7. Lo Esencial de la Reforma U.'!$E:$F,2,0))))))))))))))))</f>
        <v xml:space="preserve">Moviliadad en ejecución, e invitaciones realizadas a la jefes de departamento y a la Decano </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131</v>
      </c>
      <c r="H148" s="136" t="s">
        <v>46</v>
      </c>
      <c r="I148" s="133" t="s">
        <v>132</v>
      </c>
      <c r="J148" s="133" t="s">
        <v>410</v>
      </c>
      <c r="K148" s="133" t="s">
        <v>411</v>
      </c>
    </row>
    <row r="149" spans="3:11" x14ac:dyDescent="0.25">
      <c r="C149" s="219" t="s">
        <v>446</v>
      </c>
      <c r="D149" s="220">
        <v>25</v>
      </c>
      <c r="E149" s="218">
        <f>HLOOKUP(C149,$AH$2:$BU$3,2,0)</f>
        <v>5934.951</v>
      </c>
      <c r="F149" s="97">
        <f t="shared" ref="F149:F183" si="8">D149*E149</f>
        <v>148373.77499999999</v>
      </c>
      <c r="G149" s="161" t="s">
        <v>129</v>
      </c>
      <c r="H149" s="142" t="s">
        <v>755</v>
      </c>
      <c r="I149" s="130" t="str">
        <f>VLOOKUP(H149,Presupuesto!$B$11:$C$565,2,0)</f>
        <v>PASAJES AL EXTERIOR</v>
      </c>
      <c r="J149" s="217" t="s">
        <v>1367</v>
      </c>
      <c r="K149" s="98" t="s">
        <v>397</v>
      </c>
    </row>
    <row r="150" spans="3:11" x14ac:dyDescent="0.25">
      <c r="C150" s="141"/>
      <c r="D150" s="158"/>
      <c r="E150" s="123"/>
      <c r="F150" s="97">
        <f t="shared" si="8"/>
        <v>0</v>
      </c>
      <c r="G150" s="161"/>
      <c r="H150" s="142"/>
      <c r="I150" s="130" t="e">
        <f>VLOOKUP(H150,Presupuesto!$B$11:$C$565,2,0)</f>
        <v>#N/A</v>
      </c>
      <c r="J150" s="98" t="str">
        <f>$J$149</f>
        <v>Proceso integral de la internacionalización de la Educación Superior</v>
      </c>
      <c r="K150" s="98" t="s">
        <v>412</v>
      </c>
    </row>
    <row r="151" spans="3:11" x14ac:dyDescent="0.25">
      <c r="C151" s="141"/>
      <c r="D151" s="158"/>
      <c r="E151" s="123"/>
      <c r="F151" s="97">
        <f t="shared" si="8"/>
        <v>0</v>
      </c>
      <c r="G151" s="161"/>
      <c r="H151" s="142"/>
      <c r="I151" s="130" t="e">
        <f>VLOOKUP(H151,Presupuesto!$B$11:$C$565,2,0)</f>
        <v>#N/A</v>
      </c>
      <c r="J151" s="98" t="str">
        <f t="shared" ref="J151:J183" si="9">$J$149</f>
        <v>Proceso integral de la internacionalización de la Educación Superior</v>
      </c>
      <c r="K151" s="98" t="s">
        <v>412</v>
      </c>
    </row>
    <row r="152" spans="3:11" x14ac:dyDescent="0.25">
      <c r="C152" s="141"/>
      <c r="D152" s="158"/>
      <c r="E152" s="123"/>
      <c r="F152" s="97">
        <f t="shared" si="8"/>
        <v>0</v>
      </c>
      <c r="G152" s="161"/>
      <c r="H152" s="142"/>
      <c r="I152" s="130" t="e">
        <f>VLOOKUP(H152,Presupuesto!$B$11:$C$565,2,0)</f>
        <v>#N/A</v>
      </c>
      <c r="J152" s="98" t="str">
        <f t="shared" si="9"/>
        <v>Proceso integral de la internacionalización de la Educación Superior</v>
      </c>
      <c r="K152" s="98" t="s">
        <v>412</v>
      </c>
    </row>
    <row r="153" spans="3:11" x14ac:dyDescent="0.25">
      <c r="C153" s="141"/>
      <c r="D153" s="158"/>
      <c r="E153" s="123"/>
      <c r="F153" s="97">
        <f t="shared" si="8"/>
        <v>0</v>
      </c>
      <c r="G153" s="161"/>
      <c r="H153" s="142"/>
      <c r="I153" s="130" t="e">
        <f>VLOOKUP(H153,Presupuesto!$B$11:$C$565,2,0)</f>
        <v>#N/A</v>
      </c>
      <c r="J153" s="98" t="str">
        <f t="shared" si="9"/>
        <v>Proceso integral de la internacionalización de la Educación Superior</v>
      </c>
      <c r="K153" s="98" t="s">
        <v>412</v>
      </c>
    </row>
    <row r="154" spans="3:11" x14ac:dyDescent="0.25">
      <c r="C154" s="141"/>
      <c r="D154" s="158"/>
      <c r="E154" s="123"/>
      <c r="F154" s="97">
        <f t="shared" si="8"/>
        <v>0</v>
      </c>
      <c r="G154" s="161"/>
      <c r="H154" s="142"/>
      <c r="I154" s="130" t="e">
        <f>VLOOKUP(H154,Presupuesto!$B$11:$C$565,2,0)</f>
        <v>#N/A</v>
      </c>
      <c r="J154" s="98" t="str">
        <f t="shared" si="9"/>
        <v>Proceso integral de la internacionalización de la Educación Superior</v>
      </c>
      <c r="K154" s="98" t="s">
        <v>401</v>
      </c>
    </row>
    <row r="155" spans="3:11" x14ac:dyDescent="0.25">
      <c r="C155" s="141"/>
      <c r="D155" s="158"/>
      <c r="E155" s="123"/>
      <c r="F155" s="97">
        <f t="shared" si="8"/>
        <v>0</v>
      </c>
      <c r="G155" s="161"/>
      <c r="H155" s="142"/>
      <c r="I155" s="130" t="e">
        <f>VLOOKUP(H155,Presupuesto!$B$11:$C$565,2,0)</f>
        <v>#N/A</v>
      </c>
      <c r="J155" s="98" t="str">
        <f t="shared" si="9"/>
        <v>Proceso integral de la internacionalización de la Educación Superior</v>
      </c>
      <c r="K155" s="98" t="s">
        <v>412</v>
      </c>
    </row>
    <row r="156" spans="3:11" x14ac:dyDescent="0.25">
      <c r="C156" s="141"/>
      <c r="D156" s="158"/>
      <c r="E156" s="123"/>
      <c r="F156" s="97">
        <f t="shared" si="8"/>
        <v>0</v>
      </c>
      <c r="G156" s="161"/>
      <c r="H156" s="142"/>
      <c r="I156" s="130" t="e">
        <f>VLOOKUP(H156,Presupuesto!$B$11:$C$565,2,0)</f>
        <v>#N/A</v>
      </c>
      <c r="J156" s="98" t="str">
        <f t="shared" si="9"/>
        <v>Proceso integral de la internacionalización de la Educación Superior</v>
      </c>
      <c r="K156" s="98" t="s">
        <v>412</v>
      </c>
    </row>
    <row r="157" spans="3:11" x14ac:dyDescent="0.25">
      <c r="C157" s="141"/>
      <c r="D157" s="158"/>
      <c r="E157" s="123"/>
      <c r="F157" s="97">
        <f t="shared" si="8"/>
        <v>0</v>
      </c>
      <c r="G157" s="161"/>
      <c r="H157" s="142"/>
      <c r="I157" s="130" t="e">
        <f>VLOOKUP(H157,Presupuesto!$B$11:$C$565,2,0)</f>
        <v>#N/A</v>
      </c>
      <c r="J157" s="98" t="str">
        <f t="shared" si="9"/>
        <v>Proceso integral de la internacionalización de la Educación Superior</v>
      </c>
      <c r="K157" s="98" t="s">
        <v>412</v>
      </c>
    </row>
    <row r="158" spans="3:11" x14ac:dyDescent="0.25">
      <c r="C158" s="141"/>
      <c r="D158" s="158"/>
      <c r="E158" s="123"/>
      <c r="F158" s="97">
        <f t="shared" si="8"/>
        <v>0</v>
      </c>
      <c r="G158" s="161"/>
      <c r="H158" s="142"/>
      <c r="I158" s="130" t="e">
        <f>VLOOKUP(H158,Presupuesto!$B$11:$C$565,2,0)</f>
        <v>#N/A</v>
      </c>
      <c r="J158" s="98" t="str">
        <f t="shared" si="9"/>
        <v>Proceso integral de la internacionalización de la Educación Superior</v>
      </c>
      <c r="K158" s="98" t="s">
        <v>412</v>
      </c>
    </row>
    <row r="159" spans="3:11" x14ac:dyDescent="0.25">
      <c r="C159" s="141"/>
      <c r="D159" s="158"/>
      <c r="E159" s="123"/>
      <c r="F159" s="97">
        <f t="shared" si="8"/>
        <v>0</v>
      </c>
      <c r="G159" s="161"/>
      <c r="H159" s="142"/>
      <c r="I159" s="130" t="e">
        <f>VLOOKUP(H159,Presupuesto!$B$11:$C$565,2,0)</f>
        <v>#N/A</v>
      </c>
      <c r="J159" s="98" t="str">
        <f t="shared" si="9"/>
        <v>Proceso integral de la internacionalización de la Educación Superior</v>
      </c>
      <c r="K159" s="98" t="s">
        <v>412</v>
      </c>
    </row>
    <row r="160" spans="3:11" x14ac:dyDescent="0.25">
      <c r="C160" s="141"/>
      <c r="D160" s="158"/>
      <c r="E160" s="123"/>
      <c r="F160" s="97">
        <f t="shared" si="8"/>
        <v>0</v>
      </c>
      <c r="G160" s="161"/>
      <c r="H160" s="142"/>
      <c r="I160" s="130" t="e">
        <f>VLOOKUP(H160,Presupuesto!$B$11:$C$565,2,0)</f>
        <v>#N/A</v>
      </c>
      <c r="J160" s="98" t="str">
        <f t="shared" si="9"/>
        <v>Proceso integral de la internacionalización de la Educación Superior</v>
      </c>
      <c r="K160" s="98" t="s">
        <v>412</v>
      </c>
    </row>
    <row r="161" spans="3:11" x14ac:dyDescent="0.25">
      <c r="C161" s="141"/>
      <c r="D161" s="158"/>
      <c r="E161" s="123"/>
      <c r="F161" s="97">
        <f t="shared" si="8"/>
        <v>0</v>
      </c>
      <c r="G161" s="161"/>
      <c r="H161" s="142"/>
      <c r="I161" s="130" t="e">
        <f>VLOOKUP(H161,Presupuesto!$B$11:$C$565,2,0)</f>
        <v>#N/A</v>
      </c>
      <c r="J161" s="98" t="str">
        <f t="shared" si="9"/>
        <v>Proceso integral de la internacionalización de la Educación Superior</v>
      </c>
      <c r="K161" s="98" t="s">
        <v>412</v>
      </c>
    </row>
    <row r="162" spans="3:11" x14ac:dyDescent="0.25">
      <c r="C162" s="141"/>
      <c r="D162" s="158"/>
      <c r="E162" s="123"/>
      <c r="F162" s="97">
        <f t="shared" si="8"/>
        <v>0</v>
      </c>
      <c r="G162" s="161"/>
      <c r="H162" s="142"/>
      <c r="I162" s="130" t="e">
        <f>VLOOKUP(H162,Presupuesto!$B$11:$C$565,2,0)</f>
        <v>#N/A</v>
      </c>
      <c r="J162" s="98" t="str">
        <f t="shared" si="9"/>
        <v>Proceso integral de la internacionalización de la Educación Superior</v>
      </c>
      <c r="K162" s="98" t="s">
        <v>412</v>
      </c>
    </row>
    <row r="163" spans="3:11" x14ac:dyDescent="0.25">
      <c r="C163" s="141"/>
      <c r="D163" s="158"/>
      <c r="E163" s="123"/>
      <c r="F163" s="97">
        <f t="shared" si="8"/>
        <v>0</v>
      </c>
      <c r="G163" s="161"/>
      <c r="H163" s="142"/>
      <c r="I163" s="130" t="e">
        <f>VLOOKUP(H163,Presupuesto!$B$11:$C$565,2,0)</f>
        <v>#N/A</v>
      </c>
      <c r="J163" s="98" t="str">
        <f t="shared" si="9"/>
        <v>Proceso integral de la internacionalización de la Educación Superior</v>
      </c>
      <c r="K163" s="98" t="s">
        <v>412</v>
      </c>
    </row>
    <row r="164" spans="3:11" x14ac:dyDescent="0.25">
      <c r="C164" s="141"/>
      <c r="D164" s="158"/>
      <c r="E164" s="123"/>
      <c r="F164" s="97">
        <f t="shared" si="8"/>
        <v>0</v>
      </c>
      <c r="G164" s="161"/>
      <c r="H164" s="142"/>
      <c r="I164" s="130" t="e">
        <f>VLOOKUP(H164,Presupuesto!$B$11:$C$565,2,0)</f>
        <v>#N/A</v>
      </c>
      <c r="J164" s="98" t="str">
        <f t="shared" si="9"/>
        <v>Proceso integral de la internacionalización de la Educación Superior</v>
      </c>
      <c r="K164" s="98" t="s">
        <v>412</v>
      </c>
    </row>
    <row r="165" spans="3:11" x14ac:dyDescent="0.25">
      <c r="C165" s="141"/>
      <c r="D165" s="158"/>
      <c r="E165" s="123"/>
      <c r="F165" s="97">
        <f t="shared" si="8"/>
        <v>0</v>
      </c>
      <c r="G165" s="161"/>
      <c r="H165" s="142"/>
      <c r="I165" s="130" t="e">
        <f>VLOOKUP(H165,Presupuesto!$B$11:$C$565,2,0)</f>
        <v>#N/A</v>
      </c>
      <c r="J165" s="98" t="str">
        <f t="shared" si="9"/>
        <v>Proceso integral de la internacionalización de la Educación Superior</v>
      </c>
      <c r="K165" s="98" t="s">
        <v>412</v>
      </c>
    </row>
    <row r="166" spans="3:11" x14ac:dyDescent="0.25">
      <c r="C166" s="141"/>
      <c r="D166" s="158"/>
      <c r="E166" s="123"/>
      <c r="F166" s="97">
        <f t="shared" si="8"/>
        <v>0</v>
      </c>
      <c r="G166" s="161"/>
      <c r="H166" s="142"/>
      <c r="I166" s="130" t="e">
        <f>VLOOKUP(H166,Presupuesto!$B$11:$C$565,2,0)</f>
        <v>#N/A</v>
      </c>
      <c r="J166" s="98" t="str">
        <f t="shared" si="9"/>
        <v>Proceso integral de la internacionalización de la Educación Superior</v>
      </c>
      <c r="K166" s="98" t="s">
        <v>412</v>
      </c>
    </row>
    <row r="167" spans="3:11" x14ac:dyDescent="0.25">
      <c r="C167" s="141"/>
      <c r="D167" s="158"/>
      <c r="E167" s="123"/>
      <c r="F167" s="97">
        <f t="shared" si="8"/>
        <v>0</v>
      </c>
      <c r="G167" s="161"/>
      <c r="H167" s="142"/>
      <c r="I167" s="130" t="e">
        <f>VLOOKUP(H167,Presupuesto!$B$11:$C$565,2,0)</f>
        <v>#N/A</v>
      </c>
      <c r="J167" s="98" t="str">
        <f t="shared" si="9"/>
        <v>Proceso integral de la internacionalización de la Educación Superior</v>
      </c>
      <c r="K167" s="98" t="s">
        <v>412</v>
      </c>
    </row>
    <row r="168" spans="3:11" x14ac:dyDescent="0.25">
      <c r="C168" s="141"/>
      <c r="D168" s="158"/>
      <c r="E168" s="123"/>
      <c r="F168" s="97">
        <f t="shared" si="8"/>
        <v>0</v>
      </c>
      <c r="G168" s="161"/>
      <c r="H168" s="142"/>
      <c r="I168" s="130" t="e">
        <f>VLOOKUP(H168,Presupuesto!$B$11:$C$565,2,0)</f>
        <v>#N/A</v>
      </c>
      <c r="J168" s="98" t="str">
        <f t="shared" si="9"/>
        <v>Proceso integral de la internacionalización de la Educación Superior</v>
      </c>
      <c r="K168" s="98" t="s">
        <v>412</v>
      </c>
    </row>
    <row r="169" spans="3:11" x14ac:dyDescent="0.25">
      <c r="C169" s="141"/>
      <c r="D169" s="158"/>
      <c r="E169" s="123"/>
      <c r="F169" s="97">
        <f t="shared" si="8"/>
        <v>0</v>
      </c>
      <c r="G169" s="161"/>
      <c r="H169" s="142"/>
      <c r="I169" s="130" t="e">
        <f>VLOOKUP(H169,Presupuesto!$B$11:$C$565,2,0)</f>
        <v>#N/A</v>
      </c>
      <c r="J169" s="98" t="str">
        <f t="shared" si="9"/>
        <v>Proceso integral de la internacionalización de la Educación Superior</v>
      </c>
      <c r="K169" s="98" t="s">
        <v>412</v>
      </c>
    </row>
    <row r="170" spans="3:11" x14ac:dyDescent="0.25">
      <c r="C170" s="141"/>
      <c r="D170" s="158"/>
      <c r="E170" s="123"/>
      <c r="F170" s="97">
        <f t="shared" si="8"/>
        <v>0</v>
      </c>
      <c r="G170" s="161"/>
      <c r="H170" s="142"/>
      <c r="I170" s="130" t="e">
        <f>VLOOKUP(H170,Presupuesto!$B$11:$C$565,2,0)</f>
        <v>#N/A</v>
      </c>
      <c r="J170" s="98" t="str">
        <f t="shared" si="9"/>
        <v>Proceso integral de la internacionalización de la Educación Superior</v>
      </c>
      <c r="K170" s="98" t="s">
        <v>412</v>
      </c>
    </row>
    <row r="171" spans="3:11" x14ac:dyDescent="0.25">
      <c r="C171" s="143"/>
      <c r="D171" s="151"/>
      <c r="E171" s="118"/>
      <c r="F171" s="97">
        <f t="shared" si="8"/>
        <v>0</v>
      </c>
      <c r="G171" s="161"/>
      <c r="H171" s="144"/>
      <c r="I171" s="130" t="e">
        <f>VLOOKUP(H171,Presupuesto!$B$11:$C$565,2,0)</f>
        <v>#N/A</v>
      </c>
      <c r="J171" s="98" t="str">
        <f t="shared" si="9"/>
        <v>Proceso integral de la internacionalización de la Educación Superior</v>
      </c>
      <c r="K171" s="98" t="s">
        <v>412</v>
      </c>
    </row>
    <row r="172" spans="3:11" x14ac:dyDescent="0.25">
      <c r="C172" s="143"/>
      <c r="D172" s="151"/>
      <c r="E172" s="118"/>
      <c r="F172" s="97">
        <f t="shared" si="8"/>
        <v>0</v>
      </c>
      <c r="G172" s="161"/>
      <c r="H172" s="144"/>
      <c r="I172" s="130" t="e">
        <f>VLOOKUP(H172,Presupuesto!$B$11:$C$565,2,0)</f>
        <v>#N/A</v>
      </c>
      <c r="J172" s="98" t="str">
        <f t="shared" si="9"/>
        <v>Proceso integral de la internacionalización de la Educación Superior</v>
      </c>
      <c r="K172" s="98" t="s">
        <v>412</v>
      </c>
    </row>
    <row r="173" spans="3:11" x14ac:dyDescent="0.25">
      <c r="C173" s="143"/>
      <c r="D173" s="151"/>
      <c r="E173" s="118"/>
      <c r="F173" s="97">
        <f t="shared" si="8"/>
        <v>0</v>
      </c>
      <c r="G173" s="161"/>
      <c r="H173" s="144"/>
      <c r="I173" s="130" t="e">
        <f>VLOOKUP(H173,Presupuesto!$B$11:$C$565,2,0)</f>
        <v>#N/A</v>
      </c>
      <c r="J173" s="98" t="str">
        <f t="shared" si="9"/>
        <v>Proceso integral de la internacionalización de la Educación Superior</v>
      </c>
      <c r="K173" s="98" t="s">
        <v>412</v>
      </c>
    </row>
    <row r="174" spans="3:11" x14ac:dyDescent="0.25">
      <c r="C174" s="143"/>
      <c r="D174" s="151"/>
      <c r="E174" s="118"/>
      <c r="F174" s="97">
        <f t="shared" si="8"/>
        <v>0</v>
      </c>
      <c r="G174" s="161"/>
      <c r="H174" s="144"/>
      <c r="I174" s="130" t="e">
        <f>VLOOKUP(H174,Presupuesto!$B$11:$C$565,2,0)</f>
        <v>#N/A</v>
      </c>
      <c r="J174" s="98" t="str">
        <f t="shared" si="9"/>
        <v>Proceso integral de la internacionalización de la Educación Superior</v>
      </c>
      <c r="K174" s="98" t="s">
        <v>412</v>
      </c>
    </row>
    <row r="175" spans="3:11" x14ac:dyDescent="0.25">
      <c r="C175" s="143"/>
      <c r="D175" s="151"/>
      <c r="E175" s="118"/>
      <c r="F175" s="97">
        <f t="shared" si="8"/>
        <v>0</v>
      </c>
      <c r="G175" s="161"/>
      <c r="H175" s="144"/>
      <c r="I175" s="130" t="e">
        <f>VLOOKUP(H175,Presupuesto!$B$11:$C$565,2,0)</f>
        <v>#N/A</v>
      </c>
      <c r="J175" s="98" t="str">
        <f t="shared" si="9"/>
        <v>Proceso integral de la internacionalización de la Educación Superior</v>
      </c>
      <c r="K175" s="98" t="s">
        <v>412</v>
      </c>
    </row>
    <row r="176" spans="3:11" x14ac:dyDescent="0.25">
      <c r="C176" s="143"/>
      <c r="D176" s="151"/>
      <c r="E176" s="118"/>
      <c r="F176" s="97">
        <f t="shared" si="8"/>
        <v>0</v>
      </c>
      <c r="G176" s="161"/>
      <c r="H176" s="144"/>
      <c r="I176" s="130" t="e">
        <f>VLOOKUP(H176,Presupuesto!$B$11:$C$565,2,0)</f>
        <v>#N/A</v>
      </c>
      <c r="J176" s="98" t="str">
        <f t="shared" si="9"/>
        <v>Proceso integral de la internacionalización de la Educación Superior</v>
      </c>
      <c r="K176" s="98" t="s">
        <v>412</v>
      </c>
    </row>
    <row r="177" spans="3:11" x14ac:dyDescent="0.25">
      <c r="C177" s="143"/>
      <c r="D177" s="151"/>
      <c r="E177" s="118"/>
      <c r="F177" s="97">
        <f t="shared" si="8"/>
        <v>0</v>
      </c>
      <c r="G177" s="161"/>
      <c r="H177" s="144"/>
      <c r="I177" s="130" t="e">
        <f>VLOOKUP(H177,Presupuesto!$B$11:$C$565,2,0)</f>
        <v>#N/A</v>
      </c>
      <c r="J177" s="98" t="str">
        <f t="shared" si="9"/>
        <v>Proceso integral de la internacionalización de la Educación Superior</v>
      </c>
      <c r="K177" s="98" t="s">
        <v>412</v>
      </c>
    </row>
    <row r="178" spans="3:11" x14ac:dyDescent="0.25">
      <c r="C178" s="143"/>
      <c r="D178" s="151"/>
      <c r="E178" s="118"/>
      <c r="F178" s="97">
        <f t="shared" si="8"/>
        <v>0</v>
      </c>
      <c r="G178" s="161"/>
      <c r="H178" s="144"/>
      <c r="I178" s="130" t="e">
        <f>VLOOKUP(H178,Presupuesto!$B$11:$C$565,2,0)</f>
        <v>#N/A</v>
      </c>
      <c r="J178" s="98" t="str">
        <f t="shared" si="9"/>
        <v>Proceso integral de la internacionalización de la Educación Superior</v>
      </c>
      <c r="K178" s="98" t="s">
        <v>412</v>
      </c>
    </row>
    <row r="179" spans="3:11" x14ac:dyDescent="0.25">
      <c r="C179" s="145"/>
      <c r="D179" s="151"/>
      <c r="E179" s="118"/>
      <c r="F179" s="97">
        <f t="shared" si="8"/>
        <v>0</v>
      </c>
      <c r="G179" s="161"/>
      <c r="H179" s="146"/>
      <c r="I179" s="130" t="e">
        <f>VLOOKUP(H179,Presupuesto!$B$11:$C$565,2,0)</f>
        <v>#N/A</v>
      </c>
      <c r="J179" s="98" t="str">
        <f t="shared" si="9"/>
        <v>Proceso integral de la internacionalización de la Educación Superior</v>
      </c>
      <c r="K179" s="98" t="s">
        <v>403</v>
      </c>
    </row>
    <row r="180" spans="3:11" x14ac:dyDescent="0.25">
      <c r="C180" s="145"/>
      <c r="D180" s="151"/>
      <c r="E180" s="118"/>
      <c r="F180" s="97">
        <f t="shared" si="8"/>
        <v>0</v>
      </c>
      <c r="G180" s="161"/>
      <c r="H180" s="146"/>
      <c r="I180" s="130" t="e">
        <f>VLOOKUP(H180,Presupuesto!$B$11:$C$565,2,0)</f>
        <v>#N/A</v>
      </c>
      <c r="J180" s="98" t="str">
        <f t="shared" si="9"/>
        <v>Proceso integral de la internacionalización de la Educación Superior</v>
      </c>
      <c r="K180" s="98" t="s">
        <v>412</v>
      </c>
    </row>
    <row r="181" spans="3:11" x14ac:dyDescent="0.25">
      <c r="C181" s="145"/>
      <c r="D181" s="151"/>
      <c r="E181" s="118"/>
      <c r="F181" s="97">
        <f t="shared" si="8"/>
        <v>0</v>
      </c>
      <c r="G181" s="161"/>
      <c r="H181" s="146"/>
      <c r="I181" s="130" t="e">
        <f>VLOOKUP(H181,Presupuesto!$B$11:$C$565,2,0)</f>
        <v>#N/A</v>
      </c>
      <c r="J181" s="98" t="str">
        <f t="shared" si="9"/>
        <v>Proceso integral de la internacionalización de la Educación Superior</v>
      </c>
      <c r="K181" s="98" t="s">
        <v>412</v>
      </c>
    </row>
    <row r="182" spans="3:11" x14ac:dyDescent="0.25">
      <c r="C182" s="145"/>
      <c r="D182" s="151"/>
      <c r="E182" s="118"/>
      <c r="F182" s="97">
        <f t="shared" si="8"/>
        <v>0</v>
      </c>
      <c r="G182" s="161"/>
      <c r="H182" s="146"/>
      <c r="I182" s="130" t="e">
        <f>VLOOKUP(H182,Presupuesto!$B$11:$C$565,2,0)</f>
        <v>#N/A</v>
      </c>
      <c r="J182" s="98" t="str">
        <f t="shared" si="9"/>
        <v>Proceso integral de la internacionalización de la Educación Superior</v>
      </c>
      <c r="K182" s="98" t="s">
        <v>412</v>
      </c>
    </row>
    <row r="183" spans="3:11" ht="15.75" thickBot="1" x14ac:dyDescent="0.3">
      <c r="C183" s="147"/>
      <c r="D183" s="159"/>
      <c r="E183" s="103"/>
      <c r="F183" s="105">
        <f t="shared" si="8"/>
        <v>0</v>
      </c>
      <c r="G183" s="162"/>
      <c r="H183" s="148"/>
      <c r="I183" s="132" t="e">
        <f>VLOOKUP(H183,Presupuesto!$B$11:$C$565,2,0)</f>
        <v>#N/A</v>
      </c>
      <c r="J183" s="106" t="str">
        <f t="shared" si="9"/>
        <v>Proceso integral de la internacionalización de la Educación Superior</v>
      </c>
      <c r="K183" s="124" t="s">
        <v>394</v>
      </c>
    </row>
    <row r="185" spans="3:11" ht="15.75" thickBot="1" x14ac:dyDescent="0.3"/>
    <row r="186" spans="3:11" ht="15.75" thickBot="1" x14ac:dyDescent="0.3">
      <c r="C186" s="157" t="s">
        <v>53</v>
      </c>
      <c r="D186" s="362">
        <f>SUM(F193:F227)</f>
        <v>70000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392</v>
      </c>
      <c r="D189" s="358" t="s">
        <v>1861</v>
      </c>
      <c r="E189" s="93"/>
      <c r="F189" s="93"/>
      <c r="G189" s="93"/>
      <c r="H189" s="76"/>
      <c r="I189" s="76"/>
      <c r="J189" s="76"/>
      <c r="K189" s="112"/>
    </row>
    <row r="190" spans="3:11" ht="18.75" x14ac:dyDescent="0.25">
      <c r="C190" s="555" t="str">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Posgrado'!$E:$F,2,FALSE),IFERROR(VLOOKUP(D189,'16. Desa. del Sistema Educ.Sup.'!$E:$F,2,FALSE),IFERROR(VLOOKUP(D189,'9. Cultura de Inno. Insti...'!$E:$F,2,FALSE),VLOOKUP(D189,'7. Lo Esencial de la Reforma U.'!$E:$F,2,0))))))))))))))))</f>
        <v xml:space="preserve">Visitas a los Centros Regionales y </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131</v>
      </c>
      <c r="H192" s="136" t="s">
        <v>46</v>
      </c>
      <c r="I192" s="133" t="s">
        <v>132</v>
      </c>
      <c r="J192" s="133" t="s">
        <v>410</v>
      </c>
      <c r="K192" s="133" t="s">
        <v>411</v>
      </c>
    </row>
    <row r="193" spans="3:11" x14ac:dyDescent="0.25">
      <c r="C193" s="219" t="s">
        <v>428</v>
      </c>
      <c r="D193" s="220">
        <v>35</v>
      </c>
      <c r="E193" s="218">
        <f>HLOOKUP(C193,$AH$2:$BU$3,2,0)</f>
        <v>2000</v>
      </c>
      <c r="F193" s="97">
        <f t="shared" ref="F193:F227" si="10">D193*E193</f>
        <v>70000</v>
      </c>
      <c r="G193" s="161" t="s">
        <v>129</v>
      </c>
      <c r="H193" s="142" t="s">
        <v>307</v>
      </c>
      <c r="I193" s="130" t="str">
        <f>VLOOKUP(H193,Presupuesto!$B$11:$C$565,2,0)</f>
        <v>VIATICOS NACIONALES Y OTROS GASTOS DE VIAJE PROYECTO FORTALECIMIENTO ORG. ESTUDI (26200-72)</v>
      </c>
      <c r="J193" s="217" t="s">
        <v>1366</v>
      </c>
      <c r="K193" s="98" t="s">
        <v>398</v>
      </c>
    </row>
    <row r="194" spans="3:11" x14ac:dyDescent="0.25">
      <c r="C194" s="141"/>
      <c r="D194" s="158"/>
      <c r="E194" s="123"/>
      <c r="F194" s="97">
        <f t="shared" si="10"/>
        <v>0</v>
      </c>
      <c r="G194" s="161"/>
      <c r="H194" s="142"/>
      <c r="I194" s="130" t="e">
        <f>VLOOKUP(H194,Presupuesto!$B$11:$C$565,2,0)</f>
        <v>#N/A</v>
      </c>
      <c r="J194" s="98" t="str">
        <f>$J$193</f>
        <v>Gestión Académica</v>
      </c>
      <c r="K194" s="98" t="s">
        <v>412</v>
      </c>
    </row>
    <row r="195" spans="3:11" x14ac:dyDescent="0.25">
      <c r="C195" s="141"/>
      <c r="D195" s="158"/>
      <c r="E195" s="123"/>
      <c r="F195" s="97">
        <f t="shared" si="10"/>
        <v>0</v>
      </c>
      <c r="G195" s="161"/>
      <c r="H195" s="142"/>
      <c r="I195" s="130" t="e">
        <f>VLOOKUP(H195,Presupuesto!$B$11:$C$565,2,0)</f>
        <v>#N/A</v>
      </c>
      <c r="J195" s="98" t="str">
        <f t="shared" ref="J195:J227" si="11">$J$193</f>
        <v>Gestión Académica</v>
      </c>
      <c r="K195" s="98" t="s">
        <v>412</v>
      </c>
    </row>
    <row r="196" spans="3:11" x14ac:dyDescent="0.25">
      <c r="C196" s="141"/>
      <c r="D196" s="158"/>
      <c r="E196" s="123"/>
      <c r="F196" s="97">
        <f t="shared" si="10"/>
        <v>0</v>
      </c>
      <c r="G196" s="161"/>
      <c r="H196" s="142"/>
      <c r="I196" s="130" t="e">
        <f>VLOOKUP(H196,Presupuesto!$B$11:$C$565,2,0)</f>
        <v>#N/A</v>
      </c>
      <c r="J196" s="98" t="str">
        <f t="shared" si="11"/>
        <v>Gestión Académica</v>
      </c>
      <c r="K196" s="98" t="s">
        <v>412</v>
      </c>
    </row>
    <row r="197" spans="3:11" x14ac:dyDescent="0.25">
      <c r="C197" s="141"/>
      <c r="D197" s="158"/>
      <c r="E197" s="123"/>
      <c r="F197" s="97">
        <f t="shared" si="10"/>
        <v>0</v>
      </c>
      <c r="G197" s="161"/>
      <c r="H197" s="142"/>
      <c r="I197" s="130" t="e">
        <f>VLOOKUP(H197,Presupuesto!$B$11:$C$565,2,0)</f>
        <v>#N/A</v>
      </c>
      <c r="J197" s="98" t="str">
        <f t="shared" si="11"/>
        <v>Gestión Académica</v>
      </c>
      <c r="K197" s="98" t="s">
        <v>412</v>
      </c>
    </row>
    <row r="198" spans="3:11" x14ac:dyDescent="0.25">
      <c r="C198" s="141"/>
      <c r="D198" s="158"/>
      <c r="E198" s="123"/>
      <c r="F198" s="97">
        <f t="shared" si="10"/>
        <v>0</v>
      </c>
      <c r="G198" s="161"/>
      <c r="H198" s="142"/>
      <c r="I198" s="130" t="e">
        <f>VLOOKUP(H198,Presupuesto!$B$11:$C$565,2,0)</f>
        <v>#N/A</v>
      </c>
      <c r="J198" s="98" t="str">
        <f t="shared" si="11"/>
        <v>Gestión Académica</v>
      </c>
      <c r="K198" s="98" t="s">
        <v>401</v>
      </c>
    </row>
    <row r="199" spans="3:11" x14ac:dyDescent="0.25">
      <c r="C199" s="141"/>
      <c r="D199" s="158"/>
      <c r="E199" s="123"/>
      <c r="F199" s="97">
        <f t="shared" si="10"/>
        <v>0</v>
      </c>
      <c r="G199" s="161"/>
      <c r="H199" s="142"/>
      <c r="I199" s="130" t="e">
        <f>VLOOKUP(H199,Presupuesto!$B$11:$C$565,2,0)</f>
        <v>#N/A</v>
      </c>
      <c r="J199" s="98" t="str">
        <f t="shared" si="11"/>
        <v>Gestión Académica</v>
      </c>
      <c r="K199" s="98" t="s">
        <v>412</v>
      </c>
    </row>
    <row r="200" spans="3:11" x14ac:dyDescent="0.25">
      <c r="C200" s="141"/>
      <c r="D200" s="158"/>
      <c r="E200" s="123"/>
      <c r="F200" s="97">
        <f t="shared" si="10"/>
        <v>0</v>
      </c>
      <c r="G200" s="161"/>
      <c r="H200" s="142"/>
      <c r="I200" s="130" t="e">
        <f>VLOOKUP(H200,Presupuesto!$B$11:$C$565,2,0)</f>
        <v>#N/A</v>
      </c>
      <c r="J200" s="98" t="str">
        <f t="shared" si="11"/>
        <v>Gestión Académica</v>
      </c>
      <c r="K200" s="98" t="s">
        <v>412</v>
      </c>
    </row>
    <row r="201" spans="3:11" x14ac:dyDescent="0.25">
      <c r="C201" s="141"/>
      <c r="D201" s="158"/>
      <c r="E201" s="123"/>
      <c r="F201" s="97">
        <f t="shared" si="10"/>
        <v>0</v>
      </c>
      <c r="G201" s="161"/>
      <c r="H201" s="142"/>
      <c r="I201" s="130" t="e">
        <f>VLOOKUP(H201,Presupuesto!$B$11:$C$565,2,0)</f>
        <v>#N/A</v>
      </c>
      <c r="J201" s="98" t="str">
        <f t="shared" si="11"/>
        <v>Gestión Académica</v>
      </c>
      <c r="K201" s="98" t="s">
        <v>412</v>
      </c>
    </row>
    <row r="202" spans="3:11" x14ac:dyDescent="0.25">
      <c r="C202" s="141"/>
      <c r="D202" s="158"/>
      <c r="E202" s="123"/>
      <c r="F202" s="97">
        <f t="shared" si="10"/>
        <v>0</v>
      </c>
      <c r="G202" s="161"/>
      <c r="H202" s="142"/>
      <c r="I202" s="130" t="e">
        <f>VLOOKUP(H202,Presupuesto!$B$11:$C$565,2,0)</f>
        <v>#N/A</v>
      </c>
      <c r="J202" s="98" t="str">
        <f t="shared" si="11"/>
        <v>Gestión Académica</v>
      </c>
      <c r="K202" s="98" t="s">
        <v>412</v>
      </c>
    </row>
    <row r="203" spans="3:11" x14ac:dyDescent="0.25">
      <c r="C203" s="141"/>
      <c r="D203" s="158"/>
      <c r="E203" s="123"/>
      <c r="F203" s="97">
        <f t="shared" si="10"/>
        <v>0</v>
      </c>
      <c r="G203" s="161"/>
      <c r="H203" s="142"/>
      <c r="I203" s="130" t="e">
        <f>VLOOKUP(H203,Presupuesto!$B$11:$C$565,2,0)</f>
        <v>#N/A</v>
      </c>
      <c r="J203" s="98" t="str">
        <f t="shared" si="11"/>
        <v>Gestión Académica</v>
      </c>
      <c r="K203" s="98" t="s">
        <v>412</v>
      </c>
    </row>
    <row r="204" spans="3:11" x14ac:dyDescent="0.25">
      <c r="C204" s="141"/>
      <c r="D204" s="158"/>
      <c r="E204" s="123"/>
      <c r="F204" s="97">
        <f t="shared" si="10"/>
        <v>0</v>
      </c>
      <c r="G204" s="161"/>
      <c r="H204" s="142"/>
      <c r="I204" s="130" t="e">
        <f>VLOOKUP(H204,Presupuesto!$B$11:$C$565,2,0)</f>
        <v>#N/A</v>
      </c>
      <c r="J204" s="98" t="str">
        <f t="shared" si="11"/>
        <v>Gestión Académica</v>
      </c>
      <c r="K204" s="98" t="s">
        <v>412</v>
      </c>
    </row>
    <row r="205" spans="3:11" x14ac:dyDescent="0.25">
      <c r="C205" s="141"/>
      <c r="D205" s="158"/>
      <c r="E205" s="123"/>
      <c r="F205" s="97">
        <f t="shared" si="10"/>
        <v>0</v>
      </c>
      <c r="G205" s="161"/>
      <c r="H205" s="142"/>
      <c r="I205" s="130" t="e">
        <f>VLOOKUP(H205,Presupuesto!$B$11:$C$565,2,0)</f>
        <v>#N/A</v>
      </c>
      <c r="J205" s="98" t="str">
        <f t="shared" si="11"/>
        <v>Gestión Académica</v>
      </c>
      <c r="K205" s="98" t="s">
        <v>412</v>
      </c>
    </row>
    <row r="206" spans="3:11" x14ac:dyDescent="0.25">
      <c r="C206" s="141"/>
      <c r="D206" s="158"/>
      <c r="E206" s="123"/>
      <c r="F206" s="97">
        <f t="shared" si="10"/>
        <v>0</v>
      </c>
      <c r="G206" s="161"/>
      <c r="H206" s="142"/>
      <c r="I206" s="130" t="e">
        <f>VLOOKUP(H206,Presupuesto!$B$11:$C$565,2,0)</f>
        <v>#N/A</v>
      </c>
      <c r="J206" s="98" t="str">
        <f t="shared" si="11"/>
        <v>Gestión Académica</v>
      </c>
      <c r="K206" s="98" t="s">
        <v>412</v>
      </c>
    </row>
    <row r="207" spans="3:11" x14ac:dyDescent="0.25">
      <c r="C207" s="141"/>
      <c r="D207" s="158"/>
      <c r="E207" s="123"/>
      <c r="F207" s="97">
        <f t="shared" si="10"/>
        <v>0</v>
      </c>
      <c r="G207" s="161"/>
      <c r="H207" s="142"/>
      <c r="I207" s="130" t="e">
        <f>VLOOKUP(H207,Presupuesto!$B$11:$C$565,2,0)</f>
        <v>#N/A</v>
      </c>
      <c r="J207" s="98" t="str">
        <f t="shared" si="11"/>
        <v>Gestión Académica</v>
      </c>
      <c r="K207" s="98" t="s">
        <v>412</v>
      </c>
    </row>
    <row r="208" spans="3:11" x14ac:dyDescent="0.25">
      <c r="C208" s="141"/>
      <c r="D208" s="158"/>
      <c r="E208" s="123"/>
      <c r="F208" s="97">
        <f t="shared" si="10"/>
        <v>0</v>
      </c>
      <c r="G208" s="161"/>
      <c r="H208" s="142"/>
      <c r="I208" s="130" t="e">
        <f>VLOOKUP(H208,Presupuesto!$B$11:$C$565,2,0)</f>
        <v>#N/A</v>
      </c>
      <c r="J208" s="98" t="str">
        <f t="shared" si="11"/>
        <v>Gestión Académica</v>
      </c>
      <c r="K208" s="98" t="s">
        <v>412</v>
      </c>
    </row>
    <row r="209" spans="3:11" x14ac:dyDescent="0.25">
      <c r="C209" s="141"/>
      <c r="D209" s="158"/>
      <c r="E209" s="123"/>
      <c r="F209" s="97">
        <f t="shared" si="10"/>
        <v>0</v>
      </c>
      <c r="G209" s="161"/>
      <c r="H209" s="142"/>
      <c r="I209" s="130" t="e">
        <f>VLOOKUP(H209,Presupuesto!$B$11:$C$565,2,0)</f>
        <v>#N/A</v>
      </c>
      <c r="J209" s="98" t="str">
        <f t="shared" si="11"/>
        <v>Gestión Académica</v>
      </c>
      <c r="K209" s="98" t="s">
        <v>412</v>
      </c>
    </row>
    <row r="210" spans="3:11" x14ac:dyDescent="0.25">
      <c r="C210" s="141"/>
      <c r="D210" s="158"/>
      <c r="E210" s="123"/>
      <c r="F210" s="97">
        <f t="shared" si="10"/>
        <v>0</v>
      </c>
      <c r="G210" s="161"/>
      <c r="H210" s="142"/>
      <c r="I210" s="130" t="e">
        <f>VLOOKUP(H210,Presupuesto!$B$11:$C$565,2,0)</f>
        <v>#N/A</v>
      </c>
      <c r="J210" s="98" t="str">
        <f t="shared" si="11"/>
        <v>Gestión Académica</v>
      </c>
      <c r="K210" s="98" t="s">
        <v>412</v>
      </c>
    </row>
    <row r="211" spans="3:11" x14ac:dyDescent="0.25">
      <c r="C211" s="141"/>
      <c r="D211" s="158"/>
      <c r="E211" s="123"/>
      <c r="F211" s="97">
        <f t="shared" si="10"/>
        <v>0</v>
      </c>
      <c r="G211" s="161"/>
      <c r="H211" s="142"/>
      <c r="I211" s="130" t="e">
        <f>VLOOKUP(H211,Presupuesto!$B$11:$C$565,2,0)</f>
        <v>#N/A</v>
      </c>
      <c r="J211" s="98" t="str">
        <f t="shared" si="11"/>
        <v>Gestión Académica</v>
      </c>
      <c r="K211" s="98" t="s">
        <v>412</v>
      </c>
    </row>
    <row r="212" spans="3:11" x14ac:dyDescent="0.25">
      <c r="C212" s="141"/>
      <c r="D212" s="158"/>
      <c r="E212" s="123"/>
      <c r="F212" s="97">
        <f t="shared" si="10"/>
        <v>0</v>
      </c>
      <c r="G212" s="161"/>
      <c r="H212" s="142"/>
      <c r="I212" s="130" t="e">
        <f>VLOOKUP(H212,Presupuesto!$B$11:$C$565,2,0)</f>
        <v>#N/A</v>
      </c>
      <c r="J212" s="98" t="str">
        <f t="shared" si="11"/>
        <v>Gestión Académica</v>
      </c>
      <c r="K212" s="98" t="s">
        <v>412</v>
      </c>
    </row>
    <row r="213" spans="3:11" x14ac:dyDescent="0.25">
      <c r="C213" s="141"/>
      <c r="D213" s="158"/>
      <c r="E213" s="123"/>
      <c r="F213" s="97">
        <f t="shared" si="10"/>
        <v>0</v>
      </c>
      <c r="G213" s="161"/>
      <c r="H213" s="142"/>
      <c r="I213" s="130" t="e">
        <f>VLOOKUP(H213,Presupuesto!$B$11:$C$565,2,0)</f>
        <v>#N/A</v>
      </c>
      <c r="J213" s="98" t="str">
        <f t="shared" si="11"/>
        <v>Gestión Académica</v>
      </c>
      <c r="K213" s="98" t="s">
        <v>412</v>
      </c>
    </row>
    <row r="214" spans="3:11" x14ac:dyDescent="0.25">
      <c r="C214" s="141"/>
      <c r="D214" s="158"/>
      <c r="E214" s="123"/>
      <c r="F214" s="97">
        <f t="shared" si="10"/>
        <v>0</v>
      </c>
      <c r="G214" s="161"/>
      <c r="H214" s="142"/>
      <c r="I214" s="130" t="e">
        <f>VLOOKUP(H214,Presupuesto!$B$11:$C$565,2,0)</f>
        <v>#N/A</v>
      </c>
      <c r="J214" s="98" t="str">
        <f t="shared" si="11"/>
        <v>Gestión Académica</v>
      </c>
      <c r="K214" s="98" t="s">
        <v>412</v>
      </c>
    </row>
    <row r="215" spans="3:11" x14ac:dyDescent="0.25">
      <c r="C215" s="143"/>
      <c r="D215" s="151"/>
      <c r="E215" s="118"/>
      <c r="F215" s="97">
        <f t="shared" si="10"/>
        <v>0</v>
      </c>
      <c r="G215" s="161"/>
      <c r="H215" s="144"/>
      <c r="I215" s="130" t="e">
        <f>VLOOKUP(H215,Presupuesto!$B$11:$C$565,2,0)</f>
        <v>#N/A</v>
      </c>
      <c r="J215" s="98" t="str">
        <f t="shared" si="11"/>
        <v>Gestión Académica</v>
      </c>
      <c r="K215" s="98" t="s">
        <v>412</v>
      </c>
    </row>
    <row r="216" spans="3:11" x14ac:dyDescent="0.25">
      <c r="C216" s="143"/>
      <c r="D216" s="151"/>
      <c r="E216" s="118"/>
      <c r="F216" s="97">
        <f t="shared" si="10"/>
        <v>0</v>
      </c>
      <c r="G216" s="161"/>
      <c r="H216" s="144"/>
      <c r="I216" s="130" t="e">
        <f>VLOOKUP(H216,Presupuesto!$B$11:$C$565,2,0)</f>
        <v>#N/A</v>
      </c>
      <c r="J216" s="98" t="str">
        <f t="shared" si="11"/>
        <v>Gestión Académica</v>
      </c>
      <c r="K216" s="98" t="s">
        <v>412</v>
      </c>
    </row>
    <row r="217" spans="3:11" x14ac:dyDescent="0.25">
      <c r="C217" s="143"/>
      <c r="D217" s="151"/>
      <c r="E217" s="118"/>
      <c r="F217" s="97">
        <f t="shared" si="10"/>
        <v>0</v>
      </c>
      <c r="G217" s="161"/>
      <c r="H217" s="144"/>
      <c r="I217" s="130" t="e">
        <f>VLOOKUP(H217,Presupuesto!$B$11:$C$565,2,0)</f>
        <v>#N/A</v>
      </c>
      <c r="J217" s="98" t="str">
        <f t="shared" si="11"/>
        <v>Gestión Académica</v>
      </c>
      <c r="K217" s="98" t="s">
        <v>412</v>
      </c>
    </row>
    <row r="218" spans="3:11" x14ac:dyDescent="0.25">
      <c r="C218" s="143"/>
      <c r="D218" s="151"/>
      <c r="E218" s="118"/>
      <c r="F218" s="97">
        <f t="shared" si="10"/>
        <v>0</v>
      </c>
      <c r="G218" s="161"/>
      <c r="H218" s="144"/>
      <c r="I218" s="130" t="e">
        <f>VLOOKUP(H218,Presupuesto!$B$11:$C$565,2,0)</f>
        <v>#N/A</v>
      </c>
      <c r="J218" s="98" t="str">
        <f t="shared" si="11"/>
        <v>Gestión Académica</v>
      </c>
      <c r="K218" s="98" t="s">
        <v>412</v>
      </c>
    </row>
    <row r="219" spans="3:11" x14ac:dyDescent="0.25">
      <c r="C219" s="143"/>
      <c r="D219" s="151"/>
      <c r="E219" s="118"/>
      <c r="F219" s="97">
        <f t="shared" si="10"/>
        <v>0</v>
      </c>
      <c r="G219" s="161"/>
      <c r="H219" s="144"/>
      <c r="I219" s="130" t="e">
        <f>VLOOKUP(H219,Presupuesto!$B$11:$C$565,2,0)</f>
        <v>#N/A</v>
      </c>
      <c r="J219" s="98" t="str">
        <f t="shared" si="11"/>
        <v>Gestión Académica</v>
      </c>
      <c r="K219" s="98" t="s">
        <v>412</v>
      </c>
    </row>
    <row r="220" spans="3:11" x14ac:dyDescent="0.25">
      <c r="C220" s="143"/>
      <c r="D220" s="151"/>
      <c r="E220" s="118"/>
      <c r="F220" s="97">
        <f t="shared" si="10"/>
        <v>0</v>
      </c>
      <c r="G220" s="161"/>
      <c r="H220" s="144"/>
      <c r="I220" s="130" t="e">
        <f>VLOOKUP(H220,Presupuesto!$B$11:$C$565,2,0)</f>
        <v>#N/A</v>
      </c>
      <c r="J220" s="98" t="str">
        <f t="shared" si="11"/>
        <v>Gestión Académica</v>
      </c>
      <c r="K220" s="98" t="s">
        <v>412</v>
      </c>
    </row>
    <row r="221" spans="3:11" x14ac:dyDescent="0.25">
      <c r="C221" s="143"/>
      <c r="D221" s="151"/>
      <c r="E221" s="118"/>
      <c r="F221" s="97">
        <f t="shared" si="10"/>
        <v>0</v>
      </c>
      <c r="G221" s="161"/>
      <c r="H221" s="144"/>
      <c r="I221" s="130" t="e">
        <f>VLOOKUP(H221,Presupuesto!$B$11:$C$565,2,0)</f>
        <v>#N/A</v>
      </c>
      <c r="J221" s="98" t="str">
        <f t="shared" si="11"/>
        <v>Gestión Académica</v>
      </c>
      <c r="K221" s="98" t="s">
        <v>412</v>
      </c>
    </row>
    <row r="222" spans="3:11" x14ac:dyDescent="0.25">
      <c r="C222" s="143"/>
      <c r="D222" s="151"/>
      <c r="E222" s="118"/>
      <c r="F222" s="97">
        <f t="shared" si="10"/>
        <v>0</v>
      </c>
      <c r="G222" s="161"/>
      <c r="H222" s="144"/>
      <c r="I222" s="130" t="e">
        <f>VLOOKUP(H222,Presupuesto!$B$11:$C$565,2,0)</f>
        <v>#N/A</v>
      </c>
      <c r="J222" s="98" t="str">
        <f t="shared" si="11"/>
        <v>Gestión Académica</v>
      </c>
      <c r="K222" s="98" t="s">
        <v>412</v>
      </c>
    </row>
    <row r="223" spans="3:11" x14ac:dyDescent="0.25">
      <c r="C223" s="145"/>
      <c r="D223" s="151"/>
      <c r="E223" s="118"/>
      <c r="F223" s="97">
        <f t="shared" si="10"/>
        <v>0</v>
      </c>
      <c r="G223" s="161"/>
      <c r="H223" s="146"/>
      <c r="I223" s="130" t="e">
        <f>VLOOKUP(H223,Presupuesto!$B$11:$C$565,2,0)</f>
        <v>#N/A</v>
      </c>
      <c r="J223" s="98" t="str">
        <f t="shared" si="11"/>
        <v>Gestión Académica</v>
      </c>
      <c r="K223" s="98" t="s">
        <v>403</v>
      </c>
    </row>
    <row r="224" spans="3:11" x14ac:dyDescent="0.25">
      <c r="C224" s="145"/>
      <c r="D224" s="151"/>
      <c r="E224" s="118"/>
      <c r="F224" s="97">
        <f t="shared" si="10"/>
        <v>0</v>
      </c>
      <c r="G224" s="161"/>
      <c r="H224" s="146"/>
      <c r="I224" s="130" t="e">
        <f>VLOOKUP(H224,Presupuesto!$B$11:$C$565,2,0)</f>
        <v>#N/A</v>
      </c>
      <c r="J224" s="98" t="str">
        <f t="shared" si="11"/>
        <v>Gestión Académica</v>
      </c>
      <c r="K224" s="98" t="s">
        <v>412</v>
      </c>
    </row>
    <row r="225" spans="3:11" x14ac:dyDescent="0.25">
      <c r="C225" s="145"/>
      <c r="D225" s="151"/>
      <c r="E225" s="118"/>
      <c r="F225" s="97">
        <f t="shared" si="10"/>
        <v>0</v>
      </c>
      <c r="G225" s="161"/>
      <c r="H225" s="146"/>
      <c r="I225" s="130" t="e">
        <f>VLOOKUP(H225,Presupuesto!$B$11:$C$565,2,0)</f>
        <v>#N/A</v>
      </c>
      <c r="J225" s="98" t="str">
        <f t="shared" si="11"/>
        <v>Gestión Académica</v>
      </c>
      <c r="K225" s="98" t="s">
        <v>412</v>
      </c>
    </row>
    <row r="226" spans="3:11" x14ac:dyDescent="0.25">
      <c r="C226" s="145"/>
      <c r="D226" s="151"/>
      <c r="E226" s="118"/>
      <c r="F226" s="97">
        <f t="shared" si="10"/>
        <v>0</v>
      </c>
      <c r="G226" s="161"/>
      <c r="H226" s="146"/>
      <c r="I226" s="130" t="e">
        <f>VLOOKUP(H226,Presupuesto!$B$11:$C$565,2,0)</f>
        <v>#N/A</v>
      </c>
      <c r="J226" s="98" t="str">
        <f t="shared" si="11"/>
        <v>Gestión Académica</v>
      </c>
      <c r="K226" s="98" t="s">
        <v>412</v>
      </c>
    </row>
    <row r="227" spans="3:11" ht="15.75" thickBot="1" x14ac:dyDescent="0.3">
      <c r="C227" s="147"/>
      <c r="D227" s="159"/>
      <c r="E227" s="103"/>
      <c r="F227" s="105">
        <f t="shared" si="10"/>
        <v>0</v>
      </c>
      <c r="G227" s="162"/>
      <c r="H227" s="148"/>
      <c r="I227" s="132" t="e">
        <f>VLOOKUP(H227,Presupuesto!$B$11:$C$565,2,0)</f>
        <v>#N/A</v>
      </c>
      <c r="J227" s="106" t="str">
        <f t="shared" si="11"/>
        <v>Gestión Académica</v>
      </c>
      <c r="K227" s="124" t="s">
        <v>394</v>
      </c>
    </row>
    <row r="229" spans="3:11" ht="15.75" thickBot="1" x14ac:dyDescent="0.3">
      <c r="F229" s="90"/>
      <c r="G229" s="89"/>
      <c r="H229" s="90"/>
      <c r="I229" s="90"/>
    </row>
    <row r="230" spans="3:11" ht="15.75" thickBot="1" x14ac:dyDescent="0.3">
      <c r="C230" s="157" t="s">
        <v>53</v>
      </c>
      <c r="D230" s="362">
        <f>SUM(F237:F271)</f>
        <v>49000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392</v>
      </c>
      <c r="D233" s="358"/>
      <c r="E233" s="93"/>
      <c r="F233" s="93"/>
      <c r="G233" s="93"/>
      <c r="H233" s="76"/>
      <c r="I233" s="76"/>
      <c r="J233" s="76"/>
      <c r="K233" s="112"/>
    </row>
    <row r="234" spans="3:11" ht="18.75" x14ac:dyDescent="0.25">
      <c r="C234" s="209" t="s">
        <v>1855</v>
      </c>
      <c r="D234" s="31" t="s">
        <v>1857</v>
      </c>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131</v>
      </c>
      <c r="H236" s="136" t="s">
        <v>46</v>
      </c>
      <c r="I236" s="133" t="s">
        <v>132</v>
      </c>
      <c r="J236" s="133" t="s">
        <v>410</v>
      </c>
      <c r="K236" s="133" t="s">
        <v>411</v>
      </c>
    </row>
    <row r="237" spans="3:11" x14ac:dyDescent="0.25">
      <c r="C237" s="219" t="s">
        <v>429</v>
      </c>
      <c r="D237" s="220">
        <v>35</v>
      </c>
      <c r="E237" s="218">
        <f>HLOOKUP(C237,$AH$2:$BU$3,2,0)</f>
        <v>1400</v>
      </c>
      <c r="F237" s="97">
        <f t="shared" ref="F237:F271" si="12">D237*E237</f>
        <v>49000</v>
      </c>
      <c r="G237" s="161" t="s">
        <v>129</v>
      </c>
      <c r="H237" s="142" t="s">
        <v>749</v>
      </c>
      <c r="I237" s="130" t="str">
        <f>VLOOKUP(H237,Presupuesto!$B$11:$C$565,2,0)</f>
        <v>PASAJES NACIONALES</v>
      </c>
      <c r="J237" s="217" t="s">
        <v>1366</v>
      </c>
      <c r="K237" s="98" t="s">
        <v>398</v>
      </c>
    </row>
    <row r="238" spans="3:11" x14ac:dyDescent="0.25">
      <c r="C238" s="141"/>
      <c r="D238" s="158"/>
      <c r="E238" s="123"/>
      <c r="F238" s="97">
        <f t="shared" si="12"/>
        <v>0</v>
      </c>
      <c r="G238" s="161"/>
      <c r="H238" s="142"/>
      <c r="I238" s="130" t="e">
        <f>VLOOKUP(H238,Presupuesto!$B$11:$C$565,2,0)</f>
        <v>#N/A</v>
      </c>
      <c r="J238" s="98" t="str">
        <f>$J$237</f>
        <v>Gestión Académica</v>
      </c>
      <c r="K238" s="98" t="s">
        <v>412</v>
      </c>
    </row>
    <row r="239" spans="3:11" x14ac:dyDescent="0.25">
      <c r="C239" s="141"/>
      <c r="D239" s="158"/>
      <c r="E239" s="123"/>
      <c r="F239" s="97">
        <f t="shared" si="12"/>
        <v>0</v>
      </c>
      <c r="G239" s="161"/>
      <c r="H239" s="142"/>
      <c r="I239" s="130" t="e">
        <f>VLOOKUP(H239,Presupuesto!$B$11:$C$565,2,0)</f>
        <v>#N/A</v>
      </c>
      <c r="J239" s="98" t="str">
        <f t="shared" ref="J239:J271" si="13">$J$237</f>
        <v>Gestión Académica</v>
      </c>
      <c r="K239" s="98" t="s">
        <v>412</v>
      </c>
    </row>
    <row r="240" spans="3:11" x14ac:dyDescent="0.25">
      <c r="C240" s="141"/>
      <c r="D240" s="158"/>
      <c r="E240" s="123"/>
      <c r="F240" s="97">
        <f t="shared" si="12"/>
        <v>0</v>
      </c>
      <c r="G240" s="161"/>
      <c r="H240" s="142"/>
      <c r="I240" s="130" t="e">
        <f>VLOOKUP(H240,Presupuesto!$B$11:$C$565,2,0)</f>
        <v>#N/A</v>
      </c>
      <c r="J240" s="98" t="str">
        <f t="shared" si="13"/>
        <v>Gestión Académica</v>
      </c>
      <c r="K240" s="98" t="s">
        <v>412</v>
      </c>
    </row>
    <row r="241" spans="3:11" x14ac:dyDescent="0.25">
      <c r="C241" s="141"/>
      <c r="D241" s="158"/>
      <c r="E241" s="123"/>
      <c r="F241" s="97">
        <f t="shared" si="12"/>
        <v>0</v>
      </c>
      <c r="G241" s="161"/>
      <c r="H241" s="142"/>
      <c r="I241" s="130" t="e">
        <f>VLOOKUP(H241,Presupuesto!$B$11:$C$565,2,0)</f>
        <v>#N/A</v>
      </c>
      <c r="J241" s="98" t="str">
        <f t="shared" si="13"/>
        <v>Gestión Académica</v>
      </c>
      <c r="K241" s="98" t="s">
        <v>412</v>
      </c>
    </row>
    <row r="242" spans="3:11" x14ac:dyDescent="0.25">
      <c r="C242" s="141"/>
      <c r="D242" s="158"/>
      <c r="E242" s="123"/>
      <c r="F242" s="97">
        <f t="shared" si="12"/>
        <v>0</v>
      </c>
      <c r="G242" s="161"/>
      <c r="H242" s="142"/>
      <c r="I242" s="130" t="e">
        <f>VLOOKUP(H242,Presupuesto!$B$11:$C$565,2,0)</f>
        <v>#N/A</v>
      </c>
      <c r="J242" s="98" t="str">
        <f t="shared" si="13"/>
        <v>Gestión Académica</v>
      </c>
      <c r="K242" s="98" t="s">
        <v>401</v>
      </c>
    </row>
    <row r="243" spans="3:11" x14ac:dyDescent="0.25">
      <c r="C243" s="141"/>
      <c r="D243" s="158"/>
      <c r="E243" s="123"/>
      <c r="F243" s="97">
        <f t="shared" si="12"/>
        <v>0</v>
      </c>
      <c r="G243" s="161"/>
      <c r="H243" s="142"/>
      <c r="I243" s="130" t="e">
        <f>VLOOKUP(H243,Presupuesto!$B$11:$C$565,2,0)</f>
        <v>#N/A</v>
      </c>
      <c r="J243" s="98" t="str">
        <f t="shared" si="13"/>
        <v>Gestión Académica</v>
      </c>
      <c r="K243" s="98" t="s">
        <v>412</v>
      </c>
    </row>
    <row r="244" spans="3:11" x14ac:dyDescent="0.25">
      <c r="C244" s="141"/>
      <c r="D244" s="158"/>
      <c r="E244" s="123"/>
      <c r="F244" s="97">
        <f t="shared" si="12"/>
        <v>0</v>
      </c>
      <c r="G244" s="161"/>
      <c r="H244" s="142"/>
      <c r="I244" s="130" t="e">
        <f>VLOOKUP(H244,Presupuesto!$B$11:$C$565,2,0)</f>
        <v>#N/A</v>
      </c>
      <c r="J244" s="98" t="str">
        <f t="shared" si="13"/>
        <v>Gestión Académica</v>
      </c>
      <c r="K244" s="98" t="s">
        <v>412</v>
      </c>
    </row>
    <row r="245" spans="3:11" x14ac:dyDescent="0.25">
      <c r="C245" s="141"/>
      <c r="D245" s="158"/>
      <c r="E245" s="123"/>
      <c r="F245" s="97">
        <f t="shared" si="12"/>
        <v>0</v>
      </c>
      <c r="G245" s="161"/>
      <c r="H245" s="142"/>
      <c r="I245" s="130" t="e">
        <f>VLOOKUP(H245,Presupuesto!$B$11:$C$565,2,0)</f>
        <v>#N/A</v>
      </c>
      <c r="J245" s="98" t="str">
        <f t="shared" si="13"/>
        <v>Gestión Académica</v>
      </c>
      <c r="K245" s="98" t="s">
        <v>412</v>
      </c>
    </row>
    <row r="246" spans="3:11" x14ac:dyDescent="0.25">
      <c r="C246" s="141"/>
      <c r="D246" s="158"/>
      <c r="E246" s="123"/>
      <c r="F246" s="97">
        <f t="shared" si="12"/>
        <v>0</v>
      </c>
      <c r="G246" s="161"/>
      <c r="H246" s="142"/>
      <c r="I246" s="130" t="e">
        <f>VLOOKUP(H246,Presupuesto!$B$11:$C$565,2,0)</f>
        <v>#N/A</v>
      </c>
      <c r="J246" s="98" t="str">
        <f t="shared" si="13"/>
        <v>Gestión Académica</v>
      </c>
      <c r="K246" s="98" t="s">
        <v>412</v>
      </c>
    </row>
    <row r="247" spans="3:11" x14ac:dyDescent="0.25">
      <c r="C247" s="141"/>
      <c r="D247" s="158"/>
      <c r="E247" s="123"/>
      <c r="F247" s="97">
        <f t="shared" si="12"/>
        <v>0</v>
      </c>
      <c r="G247" s="161"/>
      <c r="H247" s="142"/>
      <c r="I247" s="130" t="e">
        <f>VLOOKUP(H247,Presupuesto!$B$11:$C$565,2,0)</f>
        <v>#N/A</v>
      </c>
      <c r="J247" s="98" t="str">
        <f t="shared" si="13"/>
        <v>Gestión Académica</v>
      </c>
      <c r="K247" s="98" t="s">
        <v>412</v>
      </c>
    </row>
    <row r="248" spans="3:11" x14ac:dyDescent="0.25">
      <c r="C248" s="141"/>
      <c r="D248" s="158"/>
      <c r="E248" s="123"/>
      <c r="F248" s="97">
        <f t="shared" si="12"/>
        <v>0</v>
      </c>
      <c r="G248" s="161"/>
      <c r="H248" s="142"/>
      <c r="I248" s="130" t="e">
        <f>VLOOKUP(H248,Presupuesto!$B$11:$C$565,2,0)</f>
        <v>#N/A</v>
      </c>
      <c r="J248" s="98" t="str">
        <f t="shared" si="13"/>
        <v>Gestión Académica</v>
      </c>
      <c r="K248" s="98" t="s">
        <v>412</v>
      </c>
    </row>
    <row r="249" spans="3:11" x14ac:dyDescent="0.25">
      <c r="C249" s="141"/>
      <c r="D249" s="158"/>
      <c r="E249" s="123"/>
      <c r="F249" s="97">
        <f t="shared" si="12"/>
        <v>0</v>
      </c>
      <c r="G249" s="161"/>
      <c r="H249" s="142"/>
      <c r="I249" s="130" t="e">
        <f>VLOOKUP(H249,Presupuesto!$B$11:$C$565,2,0)</f>
        <v>#N/A</v>
      </c>
      <c r="J249" s="98" t="str">
        <f t="shared" si="13"/>
        <v>Gestión Académica</v>
      </c>
      <c r="K249" s="98" t="s">
        <v>412</v>
      </c>
    </row>
    <row r="250" spans="3:11" x14ac:dyDescent="0.25">
      <c r="C250" s="141"/>
      <c r="D250" s="158"/>
      <c r="E250" s="123"/>
      <c r="F250" s="97">
        <f t="shared" si="12"/>
        <v>0</v>
      </c>
      <c r="G250" s="161"/>
      <c r="H250" s="142"/>
      <c r="I250" s="130" t="e">
        <f>VLOOKUP(H250,Presupuesto!$B$11:$C$565,2,0)</f>
        <v>#N/A</v>
      </c>
      <c r="J250" s="98" t="str">
        <f t="shared" si="13"/>
        <v>Gestión Académica</v>
      </c>
      <c r="K250" s="98" t="s">
        <v>412</v>
      </c>
    </row>
    <row r="251" spans="3:11" x14ac:dyDescent="0.25">
      <c r="C251" s="141"/>
      <c r="D251" s="158"/>
      <c r="E251" s="123"/>
      <c r="F251" s="97">
        <f t="shared" si="12"/>
        <v>0</v>
      </c>
      <c r="G251" s="161"/>
      <c r="H251" s="142"/>
      <c r="I251" s="130" t="e">
        <f>VLOOKUP(H251,Presupuesto!$B$11:$C$565,2,0)</f>
        <v>#N/A</v>
      </c>
      <c r="J251" s="98" t="str">
        <f t="shared" si="13"/>
        <v>Gestión Académica</v>
      </c>
      <c r="K251" s="98" t="s">
        <v>412</v>
      </c>
    </row>
    <row r="252" spans="3:11" x14ac:dyDescent="0.25">
      <c r="C252" s="141"/>
      <c r="D252" s="158"/>
      <c r="E252" s="123"/>
      <c r="F252" s="97">
        <f t="shared" si="12"/>
        <v>0</v>
      </c>
      <c r="G252" s="161"/>
      <c r="H252" s="142"/>
      <c r="I252" s="130" t="e">
        <f>VLOOKUP(H252,Presupuesto!$B$11:$C$565,2,0)</f>
        <v>#N/A</v>
      </c>
      <c r="J252" s="98" t="str">
        <f t="shared" si="13"/>
        <v>Gestión Académica</v>
      </c>
      <c r="K252" s="98" t="s">
        <v>412</v>
      </c>
    </row>
    <row r="253" spans="3:11" x14ac:dyDescent="0.25">
      <c r="C253" s="141"/>
      <c r="D253" s="158"/>
      <c r="E253" s="123"/>
      <c r="F253" s="97">
        <f t="shared" si="12"/>
        <v>0</v>
      </c>
      <c r="G253" s="161"/>
      <c r="H253" s="142"/>
      <c r="I253" s="130" t="e">
        <f>VLOOKUP(H253,Presupuesto!$B$11:$C$565,2,0)</f>
        <v>#N/A</v>
      </c>
      <c r="J253" s="98" t="str">
        <f t="shared" si="13"/>
        <v>Gestión Académica</v>
      </c>
      <c r="K253" s="98" t="s">
        <v>412</v>
      </c>
    </row>
    <row r="254" spans="3:11" x14ac:dyDescent="0.25">
      <c r="C254" s="141"/>
      <c r="D254" s="158"/>
      <c r="E254" s="123"/>
      <c r="F254" s="97">
        <f t="shared" si="12"/>
        <v>0</v>
      </c>
      <c r="G254" s="161"/>
      <c r="H254" s="142"/>
      <c r="I254" s="130" t="e">
        <f>VLOOKUP(H254,Presupuesto!$B$11:$C$565,2,0)</f>
        <v>#N/A</v>
      </c>
      <c r="J254" s="98" t="str">
        <f t="shared" si="13"/>
        <v>Gestión Académica</v>
      </c>
      <c r="K254" s="98" t="s">
        <v>412</v>
      </c>
    </row>
    <row r="255" spans="3:11" x14ac:dyDescent="0.25">
      <c r="C255" s="141"/>
      <c r="D255" s="158"/>
      <c r="E255" s="123"/>
      <c r="F255" s="97">
        <f t="shared" si="12"/>
        <v>0</v>
      </c>
      <c r="G255" s="161"/>
      <c r="H255" s="142"/>
      <c r="I255" s="130" t="e">
        <f>VLOOKUP(H255,Presupuesto!$B$11:$C$565,2,0)</f>
        <v>#N/A</v>
      </c>
      <c r="J255" s="98" t="str">
        <f t="shared" si="13"/>
        <v>Gestión Académica</v>
      </c>
      <c r="K255" s="98" t="s">
        <v>412</v>
      </c>
    </row>
    <row r="256" spans="3:11" x14ac:dyDescent="0.25">
      <c r="C256" s="141"/>
      <c r="D256" s="158"/>
      <c r="E256" s="123"/>
      <c r="F256" s="97">
        <f t="shared" si="12"/>
        <v>0</v>
      </c>
      <c r="G256" s="161"/>
      <c r="H256" s="142"/>
      <c r="I256" s="130" t="e">
        <f>VLOOKUP(H256,Presupuesto!$B$11:$C$565,2,0)</f>
        <v>#N/A</v>
      </c>
      <c r="J256" s="98" t="str">
        <f t="shared" si="13"/>
        <v>Gestión Académica</v>
      </c>
      <c r="K256" s="98" t="s">
        <v>412</v>
      </c>
    </row>
    <row r="257" spans="3:11" x14ac:dyDescent="0.25">
      <c r="C257" s="141"/>
      <c r="D257" s="158"/>
      <c r="E257" s="123"/>
      <c r="F257" s="97">
        <f t="shared" si="12"/>
        <v>0</v>
      </c>
      <c r="G257" s="161"/>
      <c r="H257" s="142"/>
      <c r="I257" s="130" t="e">
        <f>VLOOKUP(H257,Presupuesto!$B$11:$C$565,2,0)</f>
        <v>#N/A</v>
      </c>
      <c r="J257" s="98" t="str">
        <f t="shared" si="13"/>
        <v>Gestión Académica</v>
      </c>
      <c r="K257" s="98" t="s">
        <v>412</v>
      </c>
    </row>
    <row r="258" spans="3:11" x14ac:dyDescent="0.25">
      <c r="C258" s="141"/>
      <c r="D258" s="158"/>
      <c r="E258" s="123"/>
      <c r="F258" s="97">
        <f t="shared" si="12"/>
        <v>0</v>
      </c>
      <c r="G258" s="161"/>
      <c r="H258" s="142"/>
      <c r="I258" s="130" t="e">
        <f>VLOOKUP(H258,Presupuesto!$B$11:$C$565,2,0)</f>
        <v>#N/A</v>
      </c>
      <c r="J258" s="98" t="str">
        <f t="shared" si="13"/>
        <v>Gestión Académica</v>
      </c>
      <c r="K258" s="98" t="s">
        <v>412</v>
      </c>
    </row>
    <row r="259" spans="3:11" x14ac:dyDescent="0.25">
      <c r="C259" s="143"/>
      <c r="D259" s="151"/>
      <c r="E259" s="118"/>
      <c r="F259" s="97">
        <f t="shared" si="12"/>
        <v>0</v>
      </c>
      <c r="G259" s="161"/>
      <c r="H259" s="144"/>
      <c r="I259" s="130" t="e">
        <f>VLOOKUP(H259,Presupuesto!$B$11:$C$565,2,0)</f>
        <v>#N/A</v>
      </c>
      <c r="J259" s="98" t="str">
        <f t="shared" si="13"/>
        <v>Gestión Académica</v>
      </c>
      <c r="K259" s="98" t="s">
        <v>412</v>
      </c>
    </row>
    <row r="260" spans="3:11" x14ac:dyDescent="0.25">
      <c r="C260" s="143"/>
      <c r="D260" s="151"/>
      <c r="E260" s="118"/>
      <c r="F260" s="97">
        <f t="shared" si="12"/>
        <v>0</v>
      </c>
      <c r="G260" s="161"/>
      <c r="H260" s="144"/>
      <c r="I260" s="130" t="e">
        <f>VLOOKUP(H260,Presupuesto!$B$11:$C$565,2,0)</f>
        <v>#N/A</v>
      </c>
      <c r="J260" s="98" t="str">
        <f t="shared" si="13"/>
        <v>Gestión Académica</v>
      </c>
      <c r="K260" s="98" t="s">
        <v>412</v>
      </c>
    </row>
    <row r="261" spans="3:11" x14ac:dyDescent="0.25">
      <c r="C261" s="143"/>
      <c r="D261" s="151"/>
      <c r="E261" s="118"/>
      <c r="F261" s="97">
        <f t="shared" si="12"/>
        <v>0</v>
      </c>
      <c r="G261" s="161"/>
      <c r="H261" s="144"/>
      <c r="I261" s="130" t="e">
        <f>VLOOKUP(H261,Presupuesto!$B$11:$C$565,2,0)</f>
        <v>#N/A</v>
      </c>
      <c r="J261" s="98" t="str">
        <f t="shared" si="13"/>
        <v>Gestión Académica</v>
      </c>
      <c r="K261" s="98" t="s">
        <v>412</v>
      </c>
    </row>
    <row r="262" spans="3:11" x14ac:dyDescent="0.25">
      <c r="C262" s="143"/>
      <c r="D262" s="151"/>
      <c r="E262" s="118"/>
      <c r="F262" s="97">
        <f t="shared" si="12"/>
        <v>0</v>
      </c>
      <c r="G262" s="161"/>
      <c r="H262" s="144"/>
      <c r="I262" s="130" t="e">
        <f>VLOOKUP(H262,Presupuesto!$B$11:$C$565,2,0)</f>
        <v>#N/A</v>
      </c>
      <c r="J262" s="98" t="str">
        <f t="shared" si="13"/>
        <v>Gestión Académica</v>
      </c>
      <c r="K262" s="98" t="s">
        <v>412</v>
      </c>
    </row>
    <row r="263" spans="3:11" x14ac:dyDescent="0.25">
      <c r="C263" s="143"/>
      <c r="D263" s="151"/>
      <c r="E263" s="118"/>
      <c r="F263" s="97">
        <f t="shared" si="12"/>
        <v>0</v>
      </c>
      <c r="G263" s="161"/>
      <c r="H263" s="144"/>
      <c r="I263" s="130" t="e">
        <f>VLOOKUP(H263,Presupuesto!$B$11:$C$565,2,0)</f>
        <v>#N/A</v>
      </c>
      <c r="J263" s="98" t="str">
        <f t="shared" si="13"/>
        <v>Gestión Académica</v>
      </c>
      <c r="K263" s="98" t="s">
        <v>412</v>
      </c>
    </row>
    <row r="264" spans="3:11" x14ac:dyDescent="0.25">
      <c r="C264" s="143"/>
      <c r="D264" s="151"/>
      <c r="E264" s="118"/>
      <c r="F264" s="97">
        <f t="shared" si="12"/>
        <v>0</v>
      </c>
      <c r="G264" s="161"/>
      <c r="H264" s="144"/>
      <c r="I264" s="130" t="e">
        <f>VLOOKUP(H264,Presupuesto!$B$11:$C$565,2,0)</f>
        <v>#N/A</v>
      </c>
      <c r="J264" s="98" t="str">
        <f t="shared" si="13"/>
        <v>Gestión Académica</v>
      </c>
      <c r="K264" s="98" t="s">
        <v>412</v>
      </c>
    </row>
    <row r="265" spans="3:11" x14ac:dyDescent="0.25">
      <c r="C265" s="143"/>
      <c r="D265" s="151"/>
      <c r="E265" s="118"/>
      <c r="F265" s="97">
        <f t="shared" si="12"/>
        <v>0</v>
      </c>
      <c r="G265" s="161"/>
      <c r="H265" s="144"/>
      <c r="I265" s="130" t="e">
        <f>VLOOKUP(H265,Presupuesto!$B$11:$C$565,2,0)</f>
        <v>#N/A</v>
      </c>
      <c r="J265" s="98" t="str">
        <f t="shared" si="13"/>
        <v>Gestión Académica</v>
      </c>
      <c r="K265" s="98" t="s">
        <v>412</v>
      </c>
    </row>
    <row r="266" spans="3:11" x14ac:dyDescent="0.25">
      <c r="C266" s="143"/>
      <c r="D266" s="151"/>
      <c r="E266" s="118"/>
      <c r="F266" s="97">
        <f t="shared" si="12"/>
        <v>0</v>
      </c>
      <c r="G266" s="161"/>
      <c r="H266" s="144"/>
      <c r="I266" s="130" t="e">
        <f>VLOOKUP(H266,Presupuesto!$B$11:$C$565,2,0)</f>
        <v>#N/A</v>
      </c>
      <c r="J266" s="98" t="str">
        <f t="shared" si="13"/>
        <v>Gestión Académica</v>
      </c>
      <c r="K266" s="98" t="s">
        <v>412</v>
      </c>
    </row>
    <row r="267" spans="3:11" x14ac:dyDescent="0.25">
      <c r="C267" s="145"/>
      <c r="D267" s="151"/>
      <c r="E267" s="118"/>
      <c r="F267" s="97">
        <f t="shared" si="12"/>
        <v>0</v>
      </c>
      <c r="G267" s="161"/>
      <c r="H267" s="146"/>
      <c r="I267" s="130" t="e">
        <f>VLOOKUP(H267,Presupuesto!$B$11:$C$565,2,0)</f>
        <v>#N/A</v>
      </c>
      <c r="J267" s="98" t="str">
        <f t="shared" si="13"/>
        <v>Gestión Académica</v>
      </c>
      <c r="K267" s="98" t="s">
        <v>403</v>
      </c>
    </row>
    <row r="268" spans="3:11" x14ac:dyDescent="0.25">
      <c r="C268" s="145"/>
      <c r="D268" s="151"/>
      <c r="E268" s="118"/>
      <c r="F268" s="97">
        <f t="shared" si="12"/>
        <v>0</v>
      </c>
      <c r="G268" s="161"/>
      <c r="H268" s="146"/>
      <c r="I268" s="130" t="e">
        <f>VLOOKUP(H268,Presupuesto!$B$11:$C$565,2,0)</f>
        <v>#N/A</v>
      </c>
      <c r="J268" s="98" t="str">
        <f t="shared" si="13"/>
        <v>Gestión Académica</v>
      </c>
      <c r="K268" s="98" t="s">
        <v>412</v>
      </c>
    </row>
    <row r="269" spans="3:11" x14ac:dyDescent="0.25">
      <c r="C269" s="145"/>
      <c r="D269" s="151"/>
      <c r="E269" s="118"/>
      <c r="F269" s="97">
        <f t="shared" si="12"/>
        <v>0</v>
      </c>
      <c r="G269" s="161"/>
      <c r="H269" s="146"/>
      <c r="I269" s="130" t="e">
        <f>VLOOKUP(H269,Presupuesto!$B$11:$C$565,2,0)</f>
        <v>#N/A</v>
      </c>
      <c r="J269" s="98" t="str">
        <f t="shared" si="13"/>
        <v>Gestión Académica</v>
      </c>
      <c r="K269" s="98" t="s">
        <v>412</v>
      </c>
    </row>
    <row r="270" spans="3:11" x14ac:dyDescent="0.25">
      <c r="C270" s="145"/>
      <c r="D270" s="151"/>
      <c r="E270" s="118"/>
      <c r="F270" s="97">
        <f t="shared" si="12"/>
        <v>0</v>
      </c>
      <c r="G270" s="161"/>
      <c r="H270" s="146"/>
      <c r="I270" s="130" t="e">
        <f>VLOOKUP(H270,Presupuesto!$B$11:$C$565,2,0)</f>
        <v>#N/A</v>
      </c>
      <c r="J270" s="98" t="str">
        <f t="shared" si="13"/>
        <v>Gestión Académica</v>
      </c>
      <c r="K270" s="98" t="s">
        <v>412</v>
      </c>
    </row>
    <row r="271" spans="3:11" ht="15.75" thickBot="1" x14ac:dyDescent="0.3">
      <c r="C271" s="147"/>
      <c r="D271" s="159"/>
      <c r="E271" s="103"/>
      <c r="F271" s="105">
        <f t="shared" si="12"/>
        <v>0</v>
      </c>
      <c r="G271" s="162"/>
      <c r="H271" s="148"/>
      <c r="I271" s="132" t="e">
        <f>VLOOKUP(H271,Presupuesto!$B$11:$C$565,2,0)</f>
        <v>#N/A</v>
      </c>
      <c r="J271" s="106" t="str">
        <f t="shared" si="13"/>
        <v>Gestión Académica</v>
      </c>
      <c r="K271" s="124" t="s">
        <v>394</v>
      </c>
    </row>
    <row r="273" spans="3:11" ht="15.75" thickBot="1" x14ac:dyDescent="0.3"/>
    <row r="274" spans="3:11" ht="15.75" thickBot="1" x14ac:dyDescent="0.3">
      <c r="C274" s="157" t="s">
        <v>53</v>
      </c>
      <c r="D274" s="362">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392</v>
      </c>
      <c r="D277" s="358"/>
      <c r="E277" s="93"/>
      <c r="F277" s="93"/>
      <c r="G277" s="93"/>
      <c r="H277" s="76"/>
      <c r="I277" s="76"/>
      <c r="J277" s="76"/>
      <c r="K277" s="112"/>
    </row>
    <row r="278" spans="3:11" ht="18.75" x14ac:dyDescent="0.25">
      <c r="C278" s="209" t="e">
        <f>IFERROR(VLOOKUP(D277,'1. Desarrollo e Innov. Curricu.'!$E:$F,2,FALSE),IFERROR(VLOOKUP(D277,'2. Investigación Científica'!$E:$F,2,FALSE),IFERROR(VLOOKUP(D277,'3. Vinculación Univ. Sociedad'!$E:$F,2,FALSE),IFERROR(VLOOKUP(D277,'4. Docencia y Profesorado Univ.'!$E:$F,2,FALSE),IFERROR(VLOOKUP(D277,'5. Estudiantes y Graduados'!$E:$F,2,FALSE),IFERROR(VLOOKUP(D277,'11. Gestion Administrativa'!$E:$F,2,FALSE),IFERROR(VLOOKUP(D277,'13. Gestión Académica'!$E:$F,2,FALSE),IFERROR(VLOOKUP(D277,'8. Asegura. de la Calid. y M'!$E:$F,2,FALSE),IFERROR(VLOOKUP(D277,'6. Gestión del Conocimiento'!$E:$F,2,FALSE),IFERROR(VLOOKUP(D277,'15. Gobernabilidad y Proceso...'!$E:$F,2,FALSE),IFERROR(VLOOKUP(D277,'12. Gestión del Talento Humano'!$E:$F,2,FALSE),IFERROR(VLOOKUP(D277,'14. Internacional... de la E.S.'!$E:$F,2,FALSE),IFERROR(VLOOKUP(D277,'10. Posgrado'!$E:$F,2,FALSE),IFERROR(VLOOKUP(D277,'17. Gestión TIC'!$E:$F,2,FALSE),IFERROR(VLOOKUP(D277,'16. Desa. del Sistema Educ.Sup.'!$E:$F,2,FALSE),IFERROR(VLOOKUP(D277,'9. Cultura de Inno. Insti...'!$E:$F,2,FALSE),VLOOKUP(D277,'7. Lo Esencial de la Reforma U.'!$E:$F,2,0)))))))))))))))))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131</v>
      </c>
      <c r="H280" s="136" t="s">
        <v>46</v>
      </c>
      <c r="I280" s="133" t="s">
        <v>132</v>
      </c>
      <c r="J280" s="133" t="s">
        <v>410</v>
      </c>
      <c r="K280" s="133" t="s">
        <v>411</v>
      </c>
    </row>
    <row r="281" spans="3:11" x14ac:dyDescent="0.25">
      <c r="C281" s="219" t="s">
        <v>439</v>
      </c>
      <c r="D281" s="220"/>
      <c r="E281" s="218">
        <f>HLOOKUP(C281,$AH$2:$BU$3,2,0)</f>
        <v>620</v>
      </c>
      <c r="F281" s="97">
        <f t="shared" ref="F281:F315" si="14">D281*E281</f>
        <v>0</v>
      </c>
      <c r="G281" s="161"/>
      <c r="H281" s="142"/>
      <c r="I281" s="130" t="e">
        <f>VLOOKUP(H281,Presupuesto!$B$11:$C$565,2,0)</f>
        <v>#N/A</v>
      </c>
      <c r="J281" s="217" t="s">
        <v>1460</v>
      </c>
      <c r="K281" s="98" t="s">
        <v>394</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412</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412</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412</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412</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401</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412</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412</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412</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412</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412</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412</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412</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412</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412</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412</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412</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412</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412</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412</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412</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412</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412</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412</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412</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412</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412</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412</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412</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412</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403</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412</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412</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412</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394</v>
      </c>
    </row>
    <row r="317" spans="3:11" ht="15.75" thickBot="1" x14ac:dyDescent="0.3">
      <c r="F317" s="90"/>
      <c r="G317" s="89"/>
      <c r="H317" s="90"/>
      <c r="I317" s="90"/>
    </row>
    <row r="318" spans="3:11" ht="15.75" thickBot="1" x14ac:dyDescent="0.3">
      <c r="C318" s="157" t="s">
        <v>53</v>
      </c>
      <c r="D318" s="362">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392</v>
      </c>
      <c r="D321" s="358"/>
      <c r="E321" s="93"/>
      <c r="F321" s="93"/>
      <c r="G321" s="93"/>
      <c r="H321" s="76"/>
      <c r="I321" s="76"/>
      <c r="J321" s="76"/>
      <c r="K321" s="112"/>
    </row>
    <row r="322" spans="3:11" ht="18.75" x14ac:dyDescent="0.25">
      <c r="C322" s="209" t="e">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131</v>
      </c>
      <c r="H324" s="136" t="s">
        <v>46</v>
      </c>
      <c r="I324" s="133" t="s">
        <v>132</v>
      </c>
      <c r="J324" s="133" t="s">
        <v>410</v>
      </c>
      <c r="K324" s="133" t="s">
        <v>411</v>
      </c>
    </row>
    <row r="325" spans="3:11" x14ac:dyDescent="0.25">
      <c r="C325" s="219" t="s">
        <v>439</v>
      </c>
      <c r="D325" s="220"/>
      <c r="E325" s="218">
        <f>HLOOKUP(C325,$AH$2:$BU$3,2,0)</f>
        <v>620</v>
      </c>
      <c r="F325" s="97">
        <f t="shared" ref="F325:F359" si="16">D325*E325</f>
        <v>0</v>
      </c>
      <c r="G325" s="161"/>
      <c r="H325" s="142"/>
      <c r="I325" s="130" t="e">
        <f>VLOOKUP(H325,Presupuesto!$B$11:$C$565,2,0)</f>
        <v>#N/A</v>
      </c>
      <c r="J325" s="217" t="s">
        <v>1460</v>
      </c>
      <c r="K325" s="98" t="s">
        <v>394</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412</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412</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412</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412</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401</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412</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412</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412</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412</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412</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412</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412</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412</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412</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412</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412</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412</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412</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412</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412</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412</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412</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412</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412</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412</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412</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412</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412</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412</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403</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412</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412</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412</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394</v>
      </c>
    </row>
    <row r="362" spans="3:11" ht="15.75" thickBot="1" x14ac:dyDescent="0.3"/>
    <row r="363" spans="3:11" ht="15.75" thickBot="1" x14ac:dyDescent="0.3">
      <c r="C363" s="157" t="s">
        <v>53</v>
      </c>
      <c r="D363" s="362">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392</v>
      </c>
      <c r="D366" s="358"/>
      <c r="E366" s="93"/>
      <c r="F366" s="93"/>
      <c r="G366" s="93"/>
      <c r="H366" s="76"/>
      <c r="I366" s="76"/>
      <c r="J366" s="76"/>
      <c r="K366" s="112"/>
    </row>
    <row r="367" spans="3:11" ht="18.75" x14ac:dyDescent="0.25">
      <c r="C367" s="209" t="e">
        <f>IFERROR(VLOOKUP(D366,'1. Desarrollo e Innov. Curricu.'!$E:$F,2,FALSE),IFERROR(VLOOKUP(D366,'2. Investigación Científica'!$E:$F,2,FALSE),IFERROR(VLOOKUP(D366,'3. Vinculación Univ. Sociedad'!$E:$F,2,FALSE),IFERROR(VLOOKUP(D366,'4. Docencia y Profesorado Univ.'!$E:$F,2,FALSE),IFERROR(VLOOKUP(D366,'5. Estudiantes y Graduados'!$E:$F,2,FALSE),IFERROR(VLOOKUP(D366,'11. Gestion Administrativa'!$E:$F,2,FALSE),IFERROR(VLOOKUP(D366,'13. Gestión Académica'!$E:$F,2,FALSE),IFERROR(VLOOKUP(D366,'8. Asegura. de la Calid. y M'!$E:$F,2,FALSE),IFERROR(VLOOKUP(D366,'6. Gestión del Conocimiento'!$E:$F,2,FALSE),IFERROR(VLOOKUP(D366,'15. Gobernabilidad y Proceso...'!$E:$F,2,FALSE),IFERROR(VLOOKUP(D366,'12. Gestión del Talento Humano'!$E:$F,2,FALSE),IFERROR(VLOOKUP(D366,'14. Internacional... de la E.S.'!$E:$F,2,FALSE),IFERROR(VLOOKUP(D366,'10. Posgrado'!$E:$F,2,FALSE),IFERROR(VLOOKUP(D366,'17. Gestión TIC'!$E:$F,2,FALSE),IFERROR(VLOOKUP(D366,'16. Desa. del Sistema Educ.Sup.'!$E:$F,2,FALSE),IFERROR(VLOOKUP(D366,'9. Cultura de Inno. Insti...'!$E:$F,2,FALSE),VLOOKUP(D366,'7. Lo Esencial de la Reforma U.'!$E:$F,2,0)))))))))))))))))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131</v>
      </c>
      <c r="H369" s="136" t="s">
        <v>46</v>
      </c>
      <c r="I369" s="133" t="s">
        <v>132</v>
      </c>
      <c r="J369" s="133" t="s">
        <v>410</v>
      </c>
      <c r="K369" s="133" t="s">
        <v>411</v>
      </c>
    </row>
    <row r="370" spans="3:11" x14ac:dyDescent="0.25">
      <c r="C370" s="219" t="s">
        <v>439</v>
      </c>
      <c r="D370" s="220"/>
      <c r="E370" s="218">
        <f>HLOOKUP(C370,$AH$2:$BU$3,2,0)</f>
        <v>620</v>
      </c>
      <c r="F370" s="97">
        <f t="shared" ref="F370:F404" si="18">D370*E370</f>
        <v>0</v>
      </c>
      <c r="G370" s="161"/>
      <c r="H370" s="142"/>
      <c r="I370" s="130" t="e">
        <f>VLOOKUP(H370,Presupuesto!$B$11:$C$565,2,0)</f>
        <v>#N/A</v>
      </c>
      <c r="J370" s="217" t="s">
        <v>1460</v>
      </c>
      <c r="K370" s="98" t="s">
        <v>394</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412</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412</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412</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412</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401</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412</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412</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412</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412</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412</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412</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412</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412</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412</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412</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412</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412</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412</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412</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412</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412</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412</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412</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412</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412</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412</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412</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412</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412</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403</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412</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412</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412</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394</v>
      </c>
    </row>
    <row r="406" spans="3:11" ht="15.75" thickBot="1" x14ac:dyDescent="0.3">
      <c r="F406" s="90"/>
      <c r="G406" s="89"/>
      <c r="H406" s="90"/>
      <c r="I406" s="90"/>
    </row>
    <row r="407" spans="3:11" ht="15.75" thickBot="1" x14ac:dyDescent="0.3">
      <c r="C407" s="157" t="s">
        <v>53</v>
      </c>
      <c r="D407" s="362">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58"/>
      <c r="E410" s="93"/>
      <c r="F410" s="93"/>
      <c r="G410" s="93"/>
      <c r="H410" s="76"/>
      <c r="I410" s="76"/>
      <c r="J410" s="76"/>
      <c r="K410" s="112"/>
    </row>
    <row r="411" spans="3:11" ht="18.75" x14ac:dyDescent="0.25">
      <c r="C411" s="209" t="e">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19" t="s">
        <v>439</v>
      </c>
      <c r="D414" s="220"/>
      <c r="E414" s="218">
        <f>HLOOKUP(C414,$AH$2:$BU$3,2,0)</f>
        <v>620</v>
      </c>
      <c r="F414" s="97">
        <f t="shared" ref="F414:F448" si="20">D414*E414</f>
        <v>0</v>
      </c>
      <c r="G414" s="161"/>
      <c r="H414" s="142"/>
      <c r="I414" s="130" t="e">
        <f>VLOOKUP(H414,Presupuesto!$B$11:$C$565,2,0)</f>
        <v>#N/A</v>
      </c>
      <c r="J414" s="217" t="s">
        <v>1460</v>
      </c>
      <c r="K414" s="98" t="s">
        <v>394</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412</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412</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412</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412</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401</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412</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412</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412</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412</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412</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412</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412</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412</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412</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412</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412</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412</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412</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412</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412</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412</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412</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412</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412</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412</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412</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412</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412</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412</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403</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412</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412</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412</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394</v>
      </c>
    </row>
    <row r="450" spans="3:11" ht="15.75" thickBot="1" x14ac:dyDescent="0.3"/>
    <row r="451" spans="3:11" ht="15.75" thickBot="1" x14ac:dyDescent="0.3">
      <c r="C451" s="157" t="s">
        <v>53</v>
      </c>
      <c r="D451" s="362">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392</v>
      </c>
      <c r="D454" s="358"/>
      <c r="E454" s="93"/>
      <c r="F454" s="93"/>
      <c r="G454" s="93"/>
      <c r="H454" s="76"/>
      <c r="I454" s="76"/>
      <c r="J454" s="76"/>
      <c r="K454" s="112"/>
    </row>
    <row r="455" spans="3:11" ht="18.75" x14ac:dyDescent="0.25">
      <c r="C455" s="209" t="e">
        <f>IFERROR(VLOOKUP(D454,'1. Desarrollo e Innov. Curricu.'!$E:$F,2,FALSE),IFERROR(VLOOKUP(D454,'2. Investigación Científica'!$E:$F,2,FALSE),IFERROR(VLOOKUP(D454,'3. Vinculación Univ. Sociedad'!$E:$F,2,FALSE),IFERROR(VLOOKUP(D454,'4. Docencia y Profesorado Univ.'!$E:$F,2,FALSE),IFERROR(VLOOKUP(D454,'5. Estudiantes y Graduados'!$E:$F,2,FALSE),IFERROR(VLOOKUP(D454,'11. Gestion Administrativa'!$E:$F,2,FALSE),IFERROR(VLOOKUP(D454,'13. Gestión Académica'!$E:$F,2,FALSE),IFERROR(VLOOKUP(D454,'8. Asegura. de la Calid. y M'!$E:$F,2,FALSE),IFERROR(VLOOKUP(D454,'6. Gestión del Conocimiento'!$E:$F,2,FALSE),IFERROR(VLOOKUP(D454,'15. Gobernabilidad y Proceso...'!$E:$F,2,FALSE),IFERROR(VLOOKUP(D454,'12. Gestión del Talento Humano'!$E:$F,2,FALSE),IFERROR(VLOOKUP(D454,'14. Internacional... de la E.S.'!$E:$F,2,FALSE),IFERROR(VLOOKUP(D454,'10. Posgrado'!$E:$F,2,FALSE),IFERROR(VLOOKUP(D454,'17. Gestión TIC'!$E:$F,2,FALSE),IFERROR(VLOOKUP(D454,'16. Desa. del Sistema Educ.Sup.'!$E:$F,2,FALSE),IFERROR(VLOOKUP(D454,'9. Cultura de Inno. Insti...'!$E:$F,2,FALSE),VLOOKUP(D454,'7. Lo Esencial de la Reforma U.'!$E:$F,2,0)))))))))))))))))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131</v>
      </c>
      <c r="H457" s="136" t="s">
        <v>46</v>
      </c>
      <c r="I457" s="133" t="s">
        <v>132</v>
      </c>
      <c r="J457" s="133" t="s">
        <v>410</v>
      </c>
      <c r="K457" s="133" t="s">
        <v>411</v>
      </c>
    </row>
    <row r="458" spans="3:11" x14ac:dyDescent="0.25">
      <c r="C458" s="219" t="s">
        <v>439</v>
      </c>
      <c r="D458" s="220"/>
      <c r="E458" s="218">
        <f>HLOOKUP(C458,$AH$2:$BU$3,2,0)</f>
        <v>620</v>
      </c>
      <c r="F458" s="97">
        <f t="shared" ref="F458:F492" si="22">D458*E458</f>
        <v>0</v>
      </c>
      <c r="G458" s="161"/>
      <c r="H458" s="142"/>
      <c r="I458" s="130" t="e">
        <f>VLOOKUP(H458,Presupuesto!$B$11:$C$565,2,0)</f>
        <v>#N/A</v>
      </c>
      <c r="J458" s="217" t="s">
        <v>1460</v>
      </c>
      <c r="K458" s="98" t="s">
        <v>394</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412</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412</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412</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412</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401</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412</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412</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412</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412</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412</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412</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412</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412</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412</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412</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412</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412</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412</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412</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412</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412</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412</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412</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412</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412</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412</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412</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412</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412</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403</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412</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412</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412</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394</v>
      </c>
    </row>
    <row r="494" spans="3:11" ht="15.75" thickBot="1" x14ac:dyDescent="0.3">
      <c r="F494" s="90"/>
      <c r="G494" s="89"/>
      <c r="H494" s="90"/>
      <c r="I494" s="90"/>
    </row>
    <row r="495" spans="3:11" ht="15.75" thickBot="1" x14ac:dyDescent="0.3">
      <c r="C495" s="157" t="s">
        <v>53</v>
      </c>
      <c r="D495" s="362">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392</v>
      </c>
      <c r="D498" s="358"/>
      <c r="E498" s="93"/>
      <c r="F498" s="93"/>
      <c r="G498" s="93"/>
      <c r="H498" s="76"/>
      <c r="I498" s="76"/>
      <c r="J498" s="76"/>
      <c r="K498" s="112"/>
    </row>
    <row r="499" spans="3:11" ht="18.75" x14ac:dyDescent="0.25">
      <c r="C499" s="209" t="e">
        <f>IFERROR(VLOOKUP(D498,'1. Desarrollo e Innov. Curricu.'!$E:$F,2,FALSE),IFERROR(VLOOKUP(D498,'2. Investigación Científica'!$E:$F,2,FALSE),IFERROR(VLOOKUP(D498,'3. Vinculación Univ. Sociedad'!$E:$F,2,FALSE),IFERROR(VLOOKUP(D498,'4. Docencia y Profesorado Univ.'!$E:$F,2,FALSE),IFERROR(VLOOKUP(D498,'5. Estudiantes y Graduados'!$E:$F,2,FALSE),IFERROR(VLOOKUP(D498,'11. Gestion Administrativa'!$E:$F,2,FALSE),IFERROR(VLOOKUP(D498,'13. Gestión Académica'!$E:$F,2,FALSE),IFERROR(VLOOKUP(D498,'8. Asegura. de la Calid. y M'!$E:$F,2,FALSE),IFERROR(VLOOKUP(D498,'6. Gestión del Conocimiento'!$E:$F,2,FALSE),IFERROR(VLOOKUP(D498,'15. Gobernabilidad y Proceso...'!$E:$F,2,FALSE),IFERROR(VLOOKUP(D498,'12. Gestión del Talento Humano'!$E:$F,2,FALSE),IFERROR(VLOOKUP(D498,'14. Internacional... de la E.S.'!$E:$F,2,FALSE),IFERROR(VLOOKUP(D498,'10. Posgrado'!$E:$F,2,FALSE),IFERROR(VLOOKUP(D498,'17. Gestión TIC'!$E:$F,2,FALSE),IFERROR(VLOOKUP(D498,'16. Desa. del Sistema Educ.Sup.'!$E:$F,2,FALSE),IFERROR(VLOOKUP(D498,'9. Cultura de Inno. Insti...'!$E:$F,2,FALSE),VLOOKUP(D498,'7. Lo Esencial de la Reforma U.'!$E:$F,2,0)))))))))))))))))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131</v>
      </c>
      <c r="H501" s="136" t="s">
        <v>46</v>
      </c>
      <c r="I501" s="133" t="s">
        <v>132</v>
      </c>
      <c r="J501" s="133" t="s">
        <v>410</v>
      </c>
      <c r="K501" s="133" t="s">
        <v>411</v>
      </c>
    </row>
    <row r="502" spans="3:11" x14ac:dyDescent="0.25">
      <c r="C502" s="219" t="s">
        <v>439</v>
      </c>
      <c r="D502" s="220"/>
      <c r="E502" s="218">
        <f>HLOOKUP(C502,$AH$2:$BU$3,2,0)</f>
        <v>620</v>
      </c>
      <c r="F502" s="97">
        <f t="shared" ref="F502:F536" si="24">D502*E502</f>
        <v>0</v>
      </c>
      <c r="G502" s="161"/>
      <c r="H502" s="142"/>
      <c r="I502" s="130" t="e">
        <f>VLOOKUP(H502,Presupuesto!$B$11:$C$565,2,0)</f>
        <v>#N/A</v>
      </c>
      <c r="J502" s="217" t="s">
        <v>1460</v>
      </c>
      <c r="K502" s="98" t="s">
        <v>394</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412</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412</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412</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412</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401</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412</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412</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412</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412</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412</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412</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412</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412</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412</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412</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412</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412</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412</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412</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412</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412</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412</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412</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412</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412</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412</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412</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412</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412</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403</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412</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412</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412</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394</v>
      </c>
    </row>
    <row r="538" spans="3:11" ht="15.75" thickBot="1" x14ac:dyDescent="0.3"/>
    <row r="539" spans="3:11" ht="15.75" thickBot="1" x14ac:dyDescent="0.3">
      <c r="C539" s="157" t="s">
        <v>53</v>
      </c>
      <c r="D539" s="362">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392</v>
      </c>
      <c r="D542" s="358"/>
      <c r="E542" s="93"/>
      <c r="F542" s="93"/>
      <c r="G542" s="93"/>
      <c r="H542" s="76"/>
      <c r="I542" s="76"/>
      <c r="J542" s="76"/>
      <c r="K542" s="112"/>
    </row>
    <row r="543" spans="3:11" ht="18.75" x14ac:dyDescent="0.25">
      <c r="C543" s="209" t="e">
        <f>IFERROR(VLOOKUP(D542,'1. Desarrollo e Innov. Curricu.'!$E:$F,2,FALSE),IFERROR(VLOOKUP(D542,'2. Investigación Científica'!$E:$F,2,FALSE),IFERROR(VLOOKUP(D542,'3. Vinculación Univ. Sociedad'!$E:$F,2,FALSE),IFERROR(VLOOKUP(D542,'4. Docencia y Profesorado Univ.'!$E:$F,2,FALSE),IFERROR(VLOOKUP(D542,'5. Estudiantes y Graduados'!$E:$F,2,FALSE),IFERROR(VLOOKUP(D542,'11. Gestion Administrativa'!$E:$F,2,FALSE),IFERROR(VLOOKUP(D542,'13. Gestión Académica'!$E:$F,2,FALSE),IFERROR(VLOOKUP(D542,'8. Asegura. de la Calid. y M'!$E:$F,2,FALSE),IFERROR(VLOOKUP(D542,'6. Gestión del Conocimiento'!$E:$F,2,FALSE),IFERROR(VLOOKUP(D542,'15. Gobernabilidad y Proceso...'!$E:$F,2,FALSE),IFERROR(VLOOKUP(D542,'12. Gestión del Talento Humano'!$E:$F,2,FALSE),IFERROR(VLOOKUP(D542,'14. Internacional... de la E.S.'!$E:$F,2,FALSE),IFERROR(VLOOKUP(D542,'10. Posgrado'!$E:$F,2,FALSE),IFERROR(VLOOKUP(D542,'17. Gestión TIC'!$E:$F,2,FALSE),IFERROR(VLOOKUP(D542,'16. Desa. del Sistema Educ.Sup.'!$E:$F,2,FALSE),IFERROR(VLOOKUP(D542,'9. Cultura de Inno. Insti...'!$E:$F,2,FALSE),VLOOKUP(D542,'7. Lo Esencial de la Reforma U.'!$E:$F,2,0)))))))))))))))))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131</v>
      </c>
      <c r="H545" s="136" t="s">
        <v>46</v>
      </c>
      <c r="I545" s="133" t="s">
        <v>132</v>
      </c>
      <c r="J545" s="133" t="s">
        <v>410</v>
      </c>
      <c r="K545" s="133" t="s">
        <v>411</v>
      </c>
    </row>
    <row r="546" spans="3:11" x14ac:dyDescent="0.25">
      <c r="C546" s="219" t="s">
        <v>439</v>
      </c>
      <c r="D546" s="220"/>
      <c r="E546" s="218">
        <f>HLOOKUP(C546,$AH$2:$BU$3,2,0)</f>
        <v>620</v>
      </c>
      <c r="F546" s="97">
        <f t="shared" ref="F546:F580" si="26">D546*E546</f>
        <v>0</v>
      </c>
      <c r="G546" s="161"/>
      <c r="H546" s="142"/>
      <c r="I546" s="130" t="e">
        <f>VLOOKUP(H546,Presupuesto!$B$11:$C$565,2,0)</f>
        <v>#N/A</v>
      </c>
      <c r="J546" s="217" t="s">
        <v>1460</v>
      </c>
      <c r="K546" s="98" t="s">
        <v>394</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412</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412</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412</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412</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401</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412</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412</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412</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412</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412</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412</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412</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412</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412</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412</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412</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412</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412</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412</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412</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412</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412</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412</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412</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412</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412</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412</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412</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412</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403</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412</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412</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412</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394</v>
      </c>
    </row>
    <row r="582" spans="3:11" ht="15.75" thickBot="1" x14ac:dyDescent="0.3">
      <c r="F582" s="90"/>
      <c r="G582" s="89"/>
      <c r="H582" s="90"/>
      <c r="I582" s="90"/>
    </row>
    <row r="583" spans="3:11" ht="15.75" thickBot="1" x14ac:dyDescent="0.3">
      <c r="C583" s="157" t="s">
        <v>53</v>
      </c>
      <c r="D583" s="362">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392</v>
      </c>
      <c r="D586" s="358"/>
      <c r="E586" s="93"/>
      <c r="F586" s="93"/>
      <c r="G586" s="93"/>
      <c r="H586" s="76"/>
      <c r="I586" s="76"/>
      <c r="J586" s="76"/>
      <c r="K586" s="112"/>
    </row>
    <row r="587" spans="3:11" ht="18.75" x14ac:dyDescent="0.25">
      <c r="C587" s="209" t="e">
        <f>IFERROR(VLOOKUP(D586,'1. Desarrollo e Innov. Curricu.'!$E:$F,2,FALSE),IFERROR(VLOOKUP(D586,'2. Investigación Científica'!$E:$F,2,FALSE),IFERROR(VLOOKUP(D586,'3. Vinculación Univ. Sociedad'!$E:$F,2,FALSE),IFERROR(VLOOKUP(D586,'4. Docencia y Profesorado Univ.'!$E:$F,2,FALSE),IFERROR(VLOOKUP(D586,'5. Estudiantes y Graduados'!$E:$F,2,FALSE),IFERROR(VLOOKUP(D586,'11. Gestion Administrativa'!$E:$F,2,FALSE),IFERROR(VLOOKUP(D586,'13. Gestión Académica'!$E:$F,2,FALSE),IFERROR(VLOOKUP(D586,'8. Asegura. de la Calid. y M'!$E:$F,2,FALSE),IFERROR(VLOOKUP(D586,'6. Gestión del Conocimiento'!$E:$F,2,FALSE),IFERROR(VLOOKUP(D586,'15. Gobernabilidad y Proceso...'!$E:$F,2,FALSE),IFERROR(VLOOKUP(D586,'12. Gestión del Talento Humano'!$E:$F,2,FALSE),IFERROR(VLOOKUP(D586,'14. Internacional... de la E.S.'!$E:$F,2,FALSE),IFERROR(VLOOKUP(D586,'10. Posgrado'!$E:$F,2,FALSE),IFERROR(VLOOKUP(D586,'17. Gestión TIC'!$E:$F,2,FALSE),IFERROR(VLOOKUP(D586,'16. Desa. del Sistema Educ.Sup.'!$E:$F,2,FALSE),IFERROR(VLOOKUP(D586,'9. Cultura de Inno. Insti...'!$E:$F,2,FALSE),VLOOKUP(D586,'7. Lo Esencial de la Reforma U.'!$E:$F,2,0)))))))))))))))))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131</v>
      </c>
      <c r="H589" s="136" t="s">
        <v>46</v>
      </c>
      <c r="I589" s="133" t="s">
        <v>132</v>
      </c>
      <c r="J589" s="133" t="s">
        <v>410</v>
      </c>
      <c r="K589" s="133" t="s">
        <v>411</v>
      </c>
    </row>
    <row r="590" spans="3:11" x14ac:dyDescent="0.25">
      <c r="C590" s="219" t="s">
        <v>439</v>
      </c>
      <c r="D590" s="220"/>
      <c r="E590" s="218">
        <f>HLOOKUP(C590,$AH$2:$BU$3,2,0)</f>
        <v>620</v>
      </c>
      <c r="F590" s="97">
        <f t="shared" ref="F590:F624" si="28">D590*E590</f>
        <v>0</v>
      </c>
      <c r="G590" s="161"/>
      <c r="H590" s="142"/>
      <c r="I590" s="130" t="e">
        <f>VLOOKUP(H590,Presupuesto!$B$11:$C$565,2,0)</f>
        <v>#N/A</v>
      </c>
      <c r="J590" s="217" t="s">
        <v>1460</v>
      </c>
      <c r="K590" s="98" t="s">
        <v>394</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412</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412</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412</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412</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401</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412</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412</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412</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412</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412</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412</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412</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412</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412</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412</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412</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412</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412</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412</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412</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412</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412</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412</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412</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412</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412</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412</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412</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412</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403</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412</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412</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412</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394</v>
      </c>
    </row>
    <row r="626" spans="3:11" ht="15.75" thickBot="1" x14ac:dyDescent="0.3"/>
    <row r="627" spans="3:11" ht="15.75" thickBot="1" x14ac:dyDescent="0.3">
      <c r="C627" s="157" t="s">
        <v>53</v>
      </c>
      <c r="D627" s="362">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392</v>
      </c>
      <c r="D630" s="358"/>
      <c r="E630" s="93"/>
      <c r="F630" s="93"/>
      <c r="G630" s="93"/>
      <c r="H630" s="76"/>
      <c r="I630" s="76"/>
      <c r="J630" s="76"/>
      <c r="K630" s="112"/>
    </row>
    <row r="631" spans="3:11" ht="18.75" x14ac:dyDescent="0.25">
      <c r="C631" s="209" t="e">
        <f>IFERROR(VLOOKUP(D630,'1. Desarrollo e Innov. Curricu.'!$E:$F,2,FALSE),IFERROR(VLOOKUP(D630,'2. Investigación Científica'!$E:$F,2,FALSE),IFERROR(VLOOKUP(D630,'3. Vinculación Univ. Sociedad'!$E:$F,2,FALSE),IFERROR(VLOOKUP(D630,'4. Docencia y Profesorado Univ.'!$E:$F,2,FALSE),IFERROR(VLOOKUP(D630,'5. Estudiantes y Graduados'!$E:$F,2,FALSE),IFERROR(VLOOKUP(D630,'11. Gestion Administrativa'!$E:$F,2,FALSE),IFERROR(VLOOKUP(D630,'13. Gestión Académica'!$E:$F,2,FALSE),IFERROR(VLOOKUP(D630,'8. Asegura. de la Calid. y M'!$E:$F,2,FALSE),IFERROR(VLOOKUP(D630,'6. Gestión del Conocimiento'!$E:$F,2,FALSE),IFERROR(VLOOKUP(D630,'15. Gobernabilidad y Proceso...'!$E:$F,2,FALSE),IFERROR(VLOOKUP(D630,'12. Gestión del Talento Humano'!$E:$F,2,FALSE),IFERROR(VLOOKUP(D630,'14. Internacional... de la E.S.'!$E:$F,2,FALSE),IFERROR(VLOOKUP(D630,'10. Posgrado'!$E:$F,2,FALSE),IFERROR(VLOOKUP(D630,'17. Gestión TIC'!$E:$F,2,FALSE),IFERROR(VLOOKUP(D630,'16. Desa. del Sistema Educ.Sup.'!$E:$F,2,FALSE),IFERROR(VLOOKUP(D630,'9. Cultura de Inno. Insti...'!$E:$F,2,FALSE),VLOOKUP(D630,'7. Lo Esencial de la Reforma U.'!$E:$F,2,0)))))))))))))))))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131</v>
      </c>
      <c r="H633" s="136" t="s">
        <v>46</v>
      </c>
      <c r="I633" s="133" t="s">
        <v>132</v>
      </c>
      <c r="J633" s="133" t="s">
        <v>410</v>
      </c>
      <c r="K633" s="133" t="s">
        <v>411</v>
      </c>
    </row>
    <row r="634" spans="3:11" x14ac:dyDescent="0.25">
      <c r="C634" s="219" t="s">
        <v>439</v>
      </c>
      <c r="D634" s="220"/>
      <c r="E634" s="218">
        <f>HLOOKUP(C634,$AH$2:$BU$3,2,0)</f>
        <v>620</v>
      </c>
      <c r="F634" s="97">
        <f t="shared" ref="F634:F668" si="30">D634*E634</f>
        <v>0</v>
      </c>
      <c r="G634" s="161"/>
      <c r="H634" s="142"/>
      <c r="I634" s="130" t="e">
        <f>VLOOKUP(H634,Presupuesto!$B$11:$C$565,2,0)</f>
        <v>#N/A</v>
      </c>
      <c r="J634" s="217" t="s">
        <v>1460</v>
      </c>
      <c r="K634" s="98" t="s">
        <v>394</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412</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412</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412</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412</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401</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412</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412</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412</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412</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412</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412</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412</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412</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412</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412</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412</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412</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412</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412</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412</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412</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412</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412</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412</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412</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412</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412</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412</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412</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403</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412</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412</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412</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394</v>
      </c>
    </row>
    <row r="670" spans="3:11" ht="15.75" thickBot="1" x14ac:dyDescent="0.3">
      <c r="F670" s="90"/>
      <c r="G670" s="89"/>
      <c r="H670" s="90"/>
      <c r="I670" s="90"/>
    </row>
    <row r="671" spans="3:11" ht="15.75" thickBot="1" x14ac:dyDescent="0.3">
      <c r="C671" s="157" t="s">
        <v>53</v>
      </c>
      <c r="D671" s="362">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392</v>
      </c>
      <c r="D674" s="358"/>
      <c r="E674" s="93"/>
      <c r="F674" s="93"/>
      <c r="G674" s="93"/>
      <c r="H674" s="76"/>
      <c r="I674" s="76"/>
      <c r="J674" s="76"/>
      <c r="K674" s="112"/>
    </row>
    <row r="675" spans="3:11" ht="18.75" x14ac:dyDescent="0.25">
      <c r="C675" s="209" t="e">
        <f>IFERROR(VLOOKUP(D674,'1. Desarrollo e Innov. Curricu.'!$E:$F,2,FALSE),IFERROR(VLOOKUP(D674,'2. Investigación Científica'!$E:$F,2,FALSE),IFERROR(VLOOKUP(D674,'3. Vinculación Univ. Sociedad'!$E:$F,2,FALSE),IFERROR(VLOOKUP(D674,'4. Docencia y Profesorado Univ.'!$E:$F,2,FALSE),IFERROR(VLOOKUP(D674,'5. Estudiantes y Graduados'!$E:$F,2,FALSE),IFERROR(VLOOKUP(D674,'11. Gestion Administrativa'!$E:$F,2,FALSE),IFERROR(VLOOKUP(D674,'13. Gestión Académica'!$E:$F,2,FALSE),IFERROR(VLOOKUP(D674,'8. Asegura. de la Calid. y M'!$E:$F,2,FALSE),IFERROR(VLOOKUP(D674,'6. Gestión del Conocimiento'!$E:$F,2,FALSE),IFERROR(VLOOKUP(D674,'15. Gobernabilidad y Proceso...'!$E:$F,2,FALSE),IFERROR(VLOOKUP(D674,'12. Gestión del Talento Humano'!$E:$F,2,FALSE),IFERROR(VLOOKUP(D674,'14. Internacional... de la E.S.'!$E:$F,2,FALSE),IFERROR(VLOOKUP(D674,'10. Posgrado'!$E:$F,2,FALSE),IFERROR(VLOOKUP(D674,'17. Gestión TIC'!$E:$F,2,FALSE),IFERROR(VLOOKUP(D674,'16. Desa. del Sistema Educ.Sup.'!$E:$F,2,FALSE),IFERROR(VLOOKUP(D674,'9. Cultura de Inno. Insti...'!$E:$F,2,FALSE),VLOOKUP(D674,'7. Lo Esencial de la Reforma U.'!$E:$F,2,0)))))))))))))))))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131</v>
      </c>
      <c r="H677" s="136" t="s">
        <v>46</v>
      </c>
      <c r="I677" s="133" t="s">
        <v>132</v>
      </c>
      <c r="J677" s="133" t="s">
        <v>410</v>
      </c>
      <c r="K677" s="133" t="s">
        <v>411</v>
      </c>
    </row>
    <row r="678" spans="3:11" x14ac:dyDescent="0.25">
      <c r="C678" s="219" t="s">
        <v>439</v>
      </c>
      <c r="D678" s="220"/>
      <c r="E678" s="218">
        <f>HLOOKUP(C678,$AH$2:$BU$3,2,0)</f>
        <v>620</v>
      </c>
      <c r="F678" s="97">
        <f t="shared" ref="F678:F712" si="32">D678*E678</f>
        <v>0</v>
      </c>
      <c r="G678" s="161"/>
      <c r="H678" s="142"/>
      <c r="I678" s="130" t="e">
        <f>VLOOKUP(H678,Presupuesto!$B$11:$C$565,2,0)</f>
        <v>#N/A</v>
      </c>
      <c r="J678" s="217" t="s">
        <v>1460</v>
      </c>
      <c r="K678" s="98" t="s">
        <v>394</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412</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412</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412</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412</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401</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412</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412</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412</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412</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412</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412</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412</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412</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412</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412</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412</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412</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412</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412</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412</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412</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412</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412</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412</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412</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412</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412</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412</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412</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403</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412</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412</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412</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394</v>
      </c>
    </row>
    <row r="714" spans="3:11" ht="15.75" thickBot="1" x14ac:dyDescent="0.3"/>
    <row r="715" spans="3:11" ht="15.75" thickBot="1" x14ac:dyDescent="0.3">
      <c r="C715" s="157" t="s">
        <v>53</v>
      </c>
      <c r="D715" s="362">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392</v>
      </c>
      <c r="D718" s="358"/>
      <c r="E718" s="93"/>
      <c r="F718" s="93"/>
      <c r="G718" s="93"/>
      <c r="H718" s="76"/>
      <c r="I718" s="76"/>
      <c r="J718" s="76"/>
      <c r="K718" s="112"/>
    </row>
    <row r="719" spans="3:11" ht="18.75" x14ac:dyDescent="0.25">
      <c r="C719" s="209" t="e">
        <f>IFERROR(VLOOKUP(D718,'1. Desarrollo e Innov. Curricu.'!$E:$F,2,FALSE),IFERROR(VLOOKUP(D718,'2. Investigación Científica'!$E:$F,2,FALSE),IFERROR(VLOOKUP(D718,'3. Vinculación Univ. Sociedad'!$E:$F,2,FALSE),IFERROR(VLOOKUP(D718,'4. Docencia y Profesorado Univ.'!$E:$F,2,FALSE),IFERROR(VLOOKUP(D718,'5. Estudiantes y Graduados'!$E:$F,2,FALSE),IFERROR(VLOOKUP(D718,'11. Gestion Administrativa'!$E:$F,2,FALSE),IFERROR(VLOOKUP(D718,'13. Gestión Académica'!$E:$F,2,FALSE),IFERROR(VLOOKUP(D718,'8. Asegura. de la Calid. y M'!$E:$F,2,FALSE),IFERROR(VLOOKUP(D718,'6. Gestión del Conocimiento'!$E:$F,2,FALSE),IFERROR(VLOOKUP(D718,'15. Gobernabilidad y Proceso...'!$E:$F,2,FALSE),IFERROR(VLOOKUP(D718,'12. Gestión del Talento Humano'!$E:$F,2,FALSE),IFERROR(VLOOKUP(D718,'14. Internacional... de la E.S.'!$E:$F,2,FALSE),IFERROR(VLOOKUP(D718,'10. Posgrado'!$E:$F,2,FALSE),IFERROR(VLOOKUP(D718,'17. Gestión TIC'!$E:$F,2,FALSE),IFERROR(VLOOKUP(D718,'16. Desa. del Sistema Educ.Sup.'!$E:$F,2,FALSE),IFERROR(VLOOKUP(D718,'9. Cultura de Inno. Insti...'!$E:$F,2,FALSE),VLOOKUP(D718,'7. Lo Esencial de la Reforma U.'!$E:$F,2,0)))))))))))))))))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131</v>
      </c>
      <c r="H721" s="136" t="s">
        <v>46</v>
      </c>
      <c r="I721" s="133" t="s">
        <v>132</v>
      </c>
      <c r="J721" s="133" t="s">
        <v>410</v>
      </c>
      <c r="K721" s="133" t="s">
        <v>411</v>
      </c>
    </row>
    <row r="722" spans="3:11" x14ac:dyDescent="0.25">
      <c r="C722" s="219" t="s">
        <v>439</v>
      </c>
      <c r="D722" s="220"/>
      <c r="E722" s="218">
        <f>HLOOKUP(C722,$AH$2:$BU$3,2,0)</f>
        <v>620</v>
      </c>
      <c r="F722" s="97">
        <f t="shared" ref="F722:F756" si="34">D722*E722</f>
        <v>0</v>
      </c>
      <c r="G722" s="161"/>
      <c r="H722" s="142"/>
      <c r="I722" s="130" t="e">
        <f>VLOOKUP(H722,Presupuesto!$B$11:$C$565,2,0)</f>
        <v>#N/A</v>
      </c>
      <c r="J722" s="217" t="s">
        <v>1460</v>
      </c>
      <c r="K722" s="98" t="s">
        <v>394</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412</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412</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412</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412</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401</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412</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412</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412</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412</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412</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412</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412</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412</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412</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412</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412</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412</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412</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412</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412</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412</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412</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412</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412</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412</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412</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412</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412</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412</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403</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412</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412</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412</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394</v>
      </c>
    </row>
    <row r="758" spans="3:11" ht="15.75" thickBot="1" x14ac:dyDescent="0.3">
      <c r="F758" s="90"/>
      <c r="G758" s="89"/>
      <c r="H758" s="90"/>
      <c r="I758" s="90"/>
    </row>
    <row r="759" spans="3:11" ht="15.75" thickBot="1" x14ac:dyDescent="0.3">
      <c r="C759" s="157" t="s">
        <v>53</v>
      </c>
      <c r="D759" s="362">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392</v>
      </c>
      <c r="D762" s="358"/>
      <c r="E762" s="93"/>
      <c r="F762" s="93"/>
      <c r="G762" s="93"/>
      <c r="H762" s="76"/>
      <c r="I762" s="76"/>
      <c r="J762" s="76"/>
      <c r="K762" s="112"/>
    </row>
    <row r="763" spans="3:11" ht="18.75" x14ac:dyDescent="0.25">
      <c r="C763" s="209" t="e">
        <f>IFERROR(VLOOKUP(D762,'1. Desarrollo e Innov. Curricu.'!$E:$F,2,FALSE),IFERROR(VLOOKUP(D762,'2. Investigación Científica'!$E:$F,2,FALSE),IFERROR(VLOOKUP(D762,'3. Vinculación Univ. Sociedad'!$E:$F,2,FALSE),IFERROR(VLOOKUP(D762,'4. Docencia y Profesorado Univ.'!$E:$F,2,FALSE),IFERROR(VLOOKUP(D762,'5. Estudiantes y Graduados'!$E:$F,2,FALSE),IFERROR(VLOOKUP(D762,'11. Gestion Administrativa'!$E:$F,2,FALSE),IFERROR(VLOOKUP(D762,'13. Gestión Académica'!$E:$F,2,FALSE),IFERROR(VLOOKUP(D762,'8. Asegura. de la Calid. y M'!$E:$F,2,FALSE),IFERROR(VLOOKUP(D762,'6. Gestión del Conocimiento'!$E:$F,2,FALSE),IFERROR(VLOOKUP(D762,'15. Gobernabilidad y Proceso...'!$E:$F,2,FALSE),IFERROR(VLOOKUP(D762,'12. Gestión del Talento Humano'!$E:$F,2,FALSE),IFERROR(VLOOKUP(D762,'14. Internacional... de la E.S.'!$E:$F,2,FALSE),IFERROR(VLOOKUP(D762,'10. Posgrado'!$E:$F,2,FALSE),IFERROR(VLOOKUP(D762,'17. Gestión TIC'!$E:$F,2,FALSE),IFERROR(VLOOKUP(D762,'16. Desa. del Sistema Educ.Sup.'!$E:$F,2,FALSE),IFERROR(VLOOKUP(D762,'9. Cultura de Inno. Insti...'!$E:$F,2,FALSE),VLOOKUP(D762,'7. Lo Esencial de la Reforma U.'!$E:$F,2,0)))))))))))))))))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131</v>
      </c>
      <c r="H765" s="136" t="s">
        <v>46</v>
      </c>
      <c r="I765" s="133" t="s">
        <v>132</v>
      </c>
      <c r="J765" s="133" t="s">
        <v>410</v>
      </c>
      <c r="K765" s="133" t="s">
        <v>411</v>
      </c>
    </row>
    <row r="766" spans="3:11" x14ac:dyDescent="0.25">
      <c r="C766" s="219" t="s">
        <v>439</v>
      </c>
      <c r="D766" s="220"/>
      <c r="E766" s="218">
        <f>HLOOKUP(C766,$AH$2:$BU$3,2,0)</f>
        <v>620</v>
      </c>
      <c r="F766" s="97">
        <f t="shared" ref="F766:F800" si="36">D766*E766</f>
        <v>0</v>
      </c>
      <c r="G766" s="161"/>
      <c r="H766" s="142"/>
      <c r="I766" s="130" t="e">
        <f>VLOOKUP(H766,Presupuesto!$B$11:$C$565,2,0)</f>
        <v>#N/A</v>
      </c>
      <c r="J766" s="217" t="s">
        <v>1460</v>
      </c>
      <c r="K766" s="98" t="s">
        <v>394</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412</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412</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412</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412</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401</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412</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412</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412</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412</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412</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412</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412</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412</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412</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412</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412</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412</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412</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412</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412</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412</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412</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412</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412</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412</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412</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412</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412</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412</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403</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412</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412</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412</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394</v>
      </c>
    </row>
    <row r="802" spans="3:11" ht="15.75" thickBot="1" x14ac:dyDescent="0.3"/>
    <row r="803" spans="3:11" ht="15.75" thickBot="1" x14ac:dyDescent="0.3">
      <c r="C803" s="157" t="s">
        <v>53</v>
      </c>
      <c r="D803" s="362">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392</v>
      </c>
      <c r="D806" s="358"/>
      <c r="E806" s="93"/>
      <c r="F806" s="93"/>
      <c r="G806" s="93"/>
      <c r="H806" s="76"/>
      <c r="I806" s="76"/>
      <c r="J806" s="76"/>
      <c r="K806" s="112"/>
    </row>
    <row r="807" spans="3:11" ht="18.75" x14ac:dyDescent="0.25">
      <c r="C807" s="209" t="e">
        <f>IFERROR(VLOOKUP(D806,'1. Desarrollo e Innov. Curricu.'!$E:$F,2,FALSE),IFERROR(VLOOKUP(D806,'2. Investigación Científica'!$E:$F,2,FALSE),IFERROR(VLOOKUP(D806,'3. Vinculación Univ. Sociedad'!$E:$F,2,FALSE),IFERROR(VLOOKUP(D806,'4. Docencia y Profesorado Univ.'!$E:$F,2,FALSE),IFERROR(VLOOKUP(D806,'5. Estudiantes y Graduados'!$E:$F,2,FALSE),IFERROR(VLOOKUP(D806,'11. Gestion Administrativa'!$E:$F,2,FALSE),IFERROR(VLOOKUP(D806,'13. Gestión Académica'!$E:$F,2,FALSE),IFERROR(VLOOKUP(D806,'8. Asegura. de la Calid. y M'!$E:$F,2,FALSE),IFERROR(VLOOKUP(D806,'6. Gestión del Conocimiento'!$E:$F,2,FALSE),IFERROR(VLOOKUP(D806,'15. Gobernabilidad y Proceso...'!$E:$F,2,FALSE),IFERROR(VLOOKUP(D806,'12. Gestión del Talento Humano'!$E:$F,2,FALSE),IFERROR(VLOOKUP(D806,'14. Internacional... de la E.S.'!$E:$F,2,FALSE),IFERROR(VLOOKUP(D806,'10. Posgrado'!$E:$F,2,FALSE),IFERROR(VLOOKUP(D806,'17. Gestión TIC'!$E:$F,2,FALSE),IFERROR(VLOOKUP(D806,'16. Desa. del Sistema Educ.Sup.'!$E:$F,2,FALSE),IFERROR(VLOOKUP(D806,'9. Cultura de Inno. Insti...'!$E:$F,2,FALSE),VLOOKUP(D806,'7. Lo Esencial de la Reforma U.'!$E:$F,2,0)))))))))))))))))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131</v>
      </c>
      <c r="H809" s="136" t="s">
        <v>46</v>
      </c>
      <c r="I809" s="133" t="s">
        <v>132</v>
      </c>
      <c r="J809" s="133" t="s">
        <v>410</v>
      </c>
      <c r="K809" s="133" t="s">
        <v>411</v>
      </c>
    </row>
    <row r="810" spans="3:11" x14ac:dyDescent="0.25">
      <c r="C810" s="219" t="s">
        <v>439</v>
      </c>
      <c r="D810" s="220"/>
      <c r="E810" s="218">
        <f>HLOOKUP(C810,$AH$2:$BU$3,2,0)</f>
        <v>620</v>
      </c>
      <c r="F810" s="97">
        <f t="shared" ref="F810:F844" si="38">D810*E810</f>
        <v>0</v>
      </c>
      <c r="G810" s="161"/>
      <c r="H810" s="142"/>
      <c r="I810" s="130" t="e">
        <f>VLOOKUP(H810,Presupuesto!$B$11:$C$565,2,0)</f>
        <v>#N/A</v>
      </c>
      <c r="J810" s="217" t="s">
        <v>1460</v>
      </c>
      <c r="K810" s="98" t="s">
        <v>394</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412</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412</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412</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412</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401</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412</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412</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412</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412</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412</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412</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412</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412</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412</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412</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412</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412</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412</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412</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412</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412</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412</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412</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412</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412</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412</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412</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412</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412</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403</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412</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412</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412</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394</v>
      </c>
    </row>
    <row r="846" spans="3:11" ht="15.75" thickBot="1" x14ac:dyDescent="0.3">
      <c r="F846" s="90"/>
      <c r="G846" s="89"/>
      <c r="H846" s="90"/>
      <c r="I846" s="90"/>
    </row>
    <row r="847" spans="3:11" ht="15.75" thickBot="1" x14ac:dyDescent="0.3">
      <c r="C847" s="157" t="s">
        <v>53</v>
      </c>
      <c r="D847" s="362">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392</v>
      </c>
      <c r="D850" s="358"/>
      <c r="E850" s="93"/>
      <c r="F850" s="93"/>
      <c r="G850" s="93"/>
      <c r="H850" s="76"/>
      <c r="I850" s="76"/>
      <c r="J850" s="76"/>
      <c r="K850" s="112"/>
    </row>
    <row r="851" spans="3:11" ht="18.75" x14ac:dyDescent="0.25">
      <c r="C851" s="209" t="e">
        <f>IFERROR(VLOOKUP(D850,'1. Desarrollo e Innov. Curricu.'!$E:$F,2,FALSE),IFERROR(VLOOKUP(D850,'2. Investigación Científica'!$E:$F,2,FALSE),IFERROR(VLOOKUP(D850,'3. Vinculación Univ. Sociedad'!$E:$F,2,FALSE),IFERROR(VLOOKUP(D850,'4. Docencia y Profesorado Univ.'!$E:$F,2,FALSE),IFERROR(VLOOKUP(D850,'5. Estudiantes y Graduados'!$E:$F,2,FALSE),IFERROR(VLOOKUP(D850,'11. Gestion Administrativa'!$E:$F,2,FALSE),IFERROR(VLOOKUP(D850,'13. Gestión Académica'!$E:$F,2,FALSE),IFERROR(VLOOKUP(D850,'8. Asegura. de la Calid. y M'!$E:$F,2,FALSE),IFERROR(VLOOKUP(D850,'6. Gestión del Conocimiento'!$E:$F,2,FALSE),IFERROR(VLOOKUP(D850,'15. Gobernabilidad y Proceso...'!$E:$F,2,FALSE),IFERROR(VLOOKUP(D850,'12. Gestión del Talento Humano'!$E:$F,2,FALSE),IFERROR(VLOOKUP(D850,'14. Internacional... de la E.S.'!$E:$F,2,FALSE),IFERROR(VLOOKUP(D850,'10. Posgrado'!$E:$F,2,FALSE),IFERROR(VLOOKUP(D850,'17. Gestión TIC'!$E:$F,2,FALSE),IFERROR(VLOOKUP(D850,'16. Desa. del Sistema Educ.Sup.'!$E:$F,2,FALSE),IFERROR(VLOOKUP(D850,'9. Cultura de Inno. Insti...'!$E:$F,2,FALSE),VLOOKUP(D850,'7. Lo Esencial de la Reforma U.'!$E:$F,2,0)))))))))))))))))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131</v>
      </c>
      <c r="H853" s="136" t="s">
        <v>46</v>
      </c>
      <c r="I853" s="133" t="s">
        <v>132</v>
      </c>
      <c r="J853" s="133" t="s">
        <v>410</v>
      </c>
      <c r="K853" s="133" t="s">
        <v>411</v>
      </c>
    </row>
    <row r="854" spans="3:11" x14ac:dyDescent="0.25">
      <c r="C854" s="219" t="s">
        <v>439</v>
      </c>
      <c r="D854" s="220"/>
      <c r="E854" s="218">
        <f>HLOOKUP(C854,$AH$2:$BU$3,2,0)</f>
        <v>620</v>
      </c>
      <c r="F854" s="97">
        <f t="shared" ref="F854:F888" si="40">D854*E854</f>
        <v>0</v>
      </c>
      <c r="G854" s="161"/>
      <c r="H854" s="142"/>
      <c r="I854" s="130" t="e">
        <f>VLOOKUP(H854,Presupuesto!$B$11:$C$565,2,0)</f>
        <v>#N/A</v>
      </c>
      <c r="J854" s="217" t="s">
        <v>1460</v>
      </c>
      <c r="K854" s="98" t="s">
        <v>394</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412</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412</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412</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412</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401</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412</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412</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412</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412</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412</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412</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412</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412</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412</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412</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412</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412</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412</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412</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412</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412</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412</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412</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412</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412</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412</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412</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412</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412</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403</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412</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412</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412</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394</v>
      </c>
    </row>
  </sheetData>
  <dataConsolidate/>
  <dataValidations xWindow="240" yWindow="459"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I23" sqref="I23"/>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1452</v>
      </c>
      <c r="K2" s="122" t="s">
        <v>1364</v>
      </c>
      <c r="L2" s="122" t="s">
        <v>1365</v>
      </c>
      <c r="M2" s="122" t="s">
        <v>1366</v>
      </c>
      <c r="N2" s="122" t="s">
        <v>1367</v>
      </c>
      <c r="O2" s="122" t="s">
        <v>1368</v>
      </c>
      <c r="P2" s="122" t="s">
        <v>1460</v>
      </c>
      <c r="Q2" s="122" t="s">
        <v>1496</v>
      </c>
      <c r="R2" s="450" t="str">
        <f>+Presupuesto!D11</f>
        <v>Recurrente</v>
      </c>
      <c r="S2" s="45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5" t="s">
        <v>420</v>
      </c>
      <c r="AI2" s="445" t="s">
        <v>421</v>
      </c>
      <c r="AJ2" s="445" t="s">
        <v>422</v>
      </c>
      <c r="AK2" s="445" t="s">
        <v>423</v>
      </c>
      <c r="AL2" s="445" t="s">
        <v>424</v>
      </c>
      <c r="AM2" s="445" t="s">
        <v>427</v>
      </c>
      <c r="AN2" s="445" t="s">
        <v>425</v>
      </c>
      <c r="AO2" s="445" t="s">
        <v>426</v>
      </c>
      <c r="AP2" s="445" t="s">
        <v>428</v>
      </c>
      <c r="AQ2" s="445" t="s">
        <v>429</v>
      </c>
      <c r="AR2" s="445" t="s">
        <v>430</v>
      </c>
      <c r="AS2" s="445" t="s">
        <v>431</v>
      </c>
      <c r="AT2" s="445" t="s">
        <v>432</v>
      </c>
      <c r="AU2" s="445" t="s">
        <v>433</v>
      </c>
      <c r="AV2" s="445" t="s">
        <v>434</v>
      </c>
      <c r="AW2" s="445" t="s">
        <v>435</v>
      </c>
      <c r="AX2" s="445" t="s">
        <v>436</v>
      </c>
      <c r="AY2" s="445" t="s">
        <v>437</v>
      </c>
      <c r="AZ2" s="445" t="s">
        <v>438</v>
      </c>
      <c r="BA2" s="445" t="s">
        <v>439</v>
      </c>
      <c r="BB2" s="445" t="s">
        <v>440</v>
      </c>
      <c r="BC2" s="445" t="s">
        <v>441</v>
      </c>
      <c r="BD2" s="445" t="s">
        <v>442</v>
      </c>
      <c r="BE2" s="445" t="s">
        <v>443</v>
      </c>
      <c r="BF2" s="445" t="s">
        <v>444</v>
      </c>
      <c r="BG2" s="445" t="s">
        <v>445</v>
      </c>
      <c r="BH2" s="445" t="s">
        <v>446</v>
      </c>
      <c r="BI2" s="445" t="s">
        <v>447</v>
      </c>
      <c r="BJ2" s="445" t="s">
        <v>448</v>
      </c>
      <c r="BK2" s="445" t="s">
        <v>449</v>
      </c>
      <c r="BL2" s="445" t="s">
        <v>450</v>
      </c>
      <c r="BM2" s="445" t="s">
        <v>451</v>
      </c>
      <c r="BN2" s="445" t="s">
        <v>452</v>
      </c>
      <c r="BO2" s="445" t="s">
        <v>453</v>
      </c>
      <c r="BP2" s="445" t="s">
        <v>454</v>
      </c>
      <c r="BQ2" s="445" t="s">
        <v>455</v>
      </c>
      <c r="BR2" s="445" t="s">
        <v>456</v>
      </c>
      <c r="BS2" s="445" t="s">
        <v>457</v>
      </c>
      <c r="BT2" s="445" t="s">
        <v>458</v>
      </c>
      <c r="BU2" s="445" t="s">
        <v>459</v>
      </c>
    </row>
    <row r="3" spans="1:555" hidden="1" x14ac:dyDescent="0.25">
      <c r="AH3" s="446">
        <v>2500</v>
      </c>
      <c r="AI3" s="446">
        <v>1900</v>
      </c>
      <c r="AJ3" s="446">
        <v>1650</v>
      </c>
      <c r="AK3" s="446">
        <v>1580</v>
      </c>
      <c r="AL3" s="446">
        <v>2250</v>
      </c>
      <c r="AM3" s="446">
        <v>1650</v>
      </c>
      <c r="AN3" s="446">
        <v>1400</v>
      </c>
      <c r="AO3" s="447">
        <v>1340</v>
      </c>
      <c r="AP3" s="447">
        <v>2000</v>
      </c>
      <c r="AQ3" s="447">
        <v>1400</v>
      </c>
      <c r="AR3" s="447">
        <v>1150</v>
      </c>
      <c r="AS3" s="447">
        <v>1100</v>
      </c>
      <c r="AT3" s="447">
        <v>1750</v>
      </c>
      <c r="AU3" s="447">
        <v>1150</v>
      </c>
      <c r="AV3" s="447">
        <v>900</v>
      </c>
      <c r="AW3" s="447">
        <v>860</v>
      </c>
      <c r="AX3" s="447">
        <v>1200</v>
      </c>
      <c r="AY3" s="448">
        <v>900</v>
      </c>
      <c r="AZ3" s="448">
        <v>650</v>
      </c>
      <c r="BA3" s="448">
        <v>620</v>
      </c>
      <c r="BB3" s="446">
        <f>+'Cuadro Resumen'!C213</f>
        <v>5605.2314999999999</v>
      </c>
      <c r="BC3" s="446">
        <f>+'Cuadro Resumen'!D213</f>
        <v>5165.6055000000006</v>
      </c>
      <c r="BD3" s="446">
        <f>+'Cuadro Resumen'!E213</f>
        <v>6594.39</v>
      </c>
      <c r="BE3" s="446">
        <f>+'Cuadro Resumen'!F213</f>
        <v>6154.7640000000001</v>
      </c>
      <c r="BF3" s="446">
        <f>+'Cuadro Resumen'!C214</f>
        <v>4945.7925000000005</v>
      </c>
      <c r="BG3" s="446">
        <f>+'Cuadro Resumen'!D214</f>
        <v>4506.1665000000003</v>
      </c>
      <c r="BH3" s="446">
        <f>+'Cuadro Resumen'!E214</f>
        <v>5934.951</v>
      </c>
      <c r="BI3" s="446">
        <f>+'Cuadro Resumen'!F214</f>
        <v>5495.3249999999998</v>
      </c>
      <c r="BJ3" s="447">
        <f>+'Cuadro Resumen'!C215</f>
        <v>4286.3535000000002</v>
      </c>
      <c r="BK3" s="447">
        <f>+'Cuadro Resumen'!D215</f>
        <v>3956.634</v>
      </c>
      <c r="BL3" s="447">
        <f>+'Cuadro Resumen'!E215</f>
        <v>5275.5120000000006</v>
      </c>
      <c r="BM3" s="447">
        <f>+'Cuadro Resumen'!F215</f>
        <v>4835.8860000000004</v>
      </c>
      <c r="BN3" s="447">
        <f>+'Cuadro Resumen'!C216</f>
        <v>3626.9145000000003</v>
      </c>
      <c r="BO3" s="447">
        <f>+'Cuadro Resumen'!D216</f>
        <v>3297.1950000000002</v>
      </c>
      <c r="BP3" s="447">
        <f>+'Cuadro Resumen'!E216</f>
        <v>4616.0730000000003</v>
      </c>
      <c r="BQ3" s="447">
        <f>+'Cuadro Resumen'!F216</f>
        <v>4286.3535000000002</v>
      </c>
      <c r="BR3" s="447">
        <f>+'Cuadro Resumen'!C217</f>
        <v>3187.2885000000001</v>
      </c>
      <c r="BS3" s="447">
        <f>+'Cuadro Resumen'!D217</f>
        <v>2967.4755</v>
      </c>
      <c r="BT3" s="447">
        <f>+'Cuadro Resumen'!E217</f>
        <v>4066.5405000000001</v>
      </c>
      <c r="BU3" s="447">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2">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8"/>
      <c r="E13" s="93"/>
      <c r="F13" s="93"/>
      <c r="G13" s="93"/>
      <c r="H13" s="76"/>
      <c r="I13" s="76"/>
      <c r="J13" s="76"/>
      <c r="K13" s="112"/>
    </row>
    <row r="14" spans="1:555" ht="18.75" x14ac:dyDescent="0.25">
      <c r="B14" s="93"/>
      <c r="C14" s="209"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7" t="s">
        <v>1452</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1"/>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62">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58"/>
      <c r="E44" s="93"/>
      <c r="F44" s="93"/>
      <c r="G44" s="93"/>
      <c r="H44" s="76"/>
      <c r="I44" s="76"/>
      <c r="J44" s="76"/>
      <c r="K44" s="112"/>
    </row>
    <row r="45" spans="3:12" ht="18.75" x14ac:dyDescent="0.25">
      <c r="C45" s="209"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7" t="s">
        <v>1452</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1"/>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62">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58"/>
      <c r="E75" s="93"/>
      <c r="F75" s="93"/>
      <c r="G75" s="93"/>
      <c r="H75" s="76"/>
      <c r="I75" s="76"/>
      <c r="J75" s="76"/>
      <c r="K75" s="112"/>
    </row>
    <row r="76" spans="3:12" ht="18.75" x14ac:dyDescent="0.25">
      <c r="C76" s="209"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7" t="s">
        <v>1452</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1"/>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62">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58"/>
      <c r="E106" s="93"/>
      <c r="F106" s="93"/>
      <c r="G106" s="93"/>
      <c r="H106" s="76"/>
      <c r="I106" s="76"/>
      <c r="J106" s="76"/>
      <c r="K106" s="112"/>
    </row>
    <row r="107" spans="3:12" ht="18.75" x14ac:dyDescent="0.25">
      <c r="C107" s="209"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7" t="s">
        <v>1452</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1"/>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2016-03-17T23:33:29Z</dcterms:modified>
</cp:coreProperties>
</file>